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24226"/>
  <mc:AlternateContent xmlns:mc="http://schemas.openxmlformats.org/markup-compatibility/2006">
    <mc:Choice Requires="x15">
      <x15ac:absPath xmlns:x15ac="http://schemas.microsoft.com/office/spreadsheetml/2010/11/ac" url="https://mskraj-my.sharepoint.com/personal/tomas_metelka_msk_cz/Documents/_N_FINANCE/ZÁVĚREČNÝ ÚČET 2023/9-Příprava do ZK/2MAT do ZK-přílohy-k odevzdání/"/>
    </mc:Choice>
  </mc:AlternateContent>
  <xr:revisionPtr revIDLastSave="3341" documentId="13_ncr:1_{71553196-8092-4173-8C1A-9D12DC5E805A}" xr6:coauthVersionLast="47" xr6:coauthVersionMax="47" xr10:uidLastSave="{5DCFCB7E-3771-4940-9A96-44420A895E1E}"/>
  <bookViews>
    <workbookView xWindow="-120" yWindow="-120" windowWidth="29040" windowHeight="15840" tabRatio="915" activeTab="1" xr2:uid="{00000000-000D-0000-FFFF-FFFF00000000}"/>
  </bookViews>
  <sheets>
    <sheet name="Titul-grafy" sheetId="166" r:id="rId1"/>
    <sheet name="graf 1" sheetId="1" r:id="rId2"/>
    <sheet name="graf 2" sheetId="2" r:id="rId3"/>
    <sheet name="graf 3" sheetId="3" r:id="rId4"/>
    <sheet name="graf 4" sheetId="4" r:id="rId5"/>
    <sheet name="graf 5" sheetId="5" r:id="rId6"/>
    <sheet name="Data-grafy" sheetId="6" state="hidden" r:id="rId7"/>
    <sheet name="Titul-tabulky" sheetId="7" r:id="rId8"/>
    <sheet name="tab 1" sheetId="190" r:id="rId9"/>
    <sheet name="tab 2" sheetId="191" r:id="rId10"/>
    <sheet name="tab 3" sheetId="192" r:id="rId11"/>
    <sheet name="tab 4" sheetId="194" r:id="rId12"/>
    <sheet name="tab 5" sheetId="195" r:id="rId13"/>
    <sheet name="tab 6" sheetId="196" r:id="rId14"/>
    <sheet name="tab 7" sheetId="193" r:id="rId15"/>
    <sheet name="tab 8" sheetId="197" r:id="rId16"/>
    <sheet name="tab 9" sheetId="198" r:id="rId17"/>
    <sheet name="tab 10" sheetId="199" r:id="rId18"/>
    <sheet name="tab 11" sheetId="200" r:id="rId19"/>
    <sheet name="tab 12" sheetId="233" r:id="rId20"/>
    <sheet name="tab 13" sheetId="234" r:id="rId21"/>
    <sheet name="tab 14" sheetId="235" r:id="rId22"/>
    <sheet name="tab 15" sheetId="236" r:id="rId23"/>
    <sheet name="tab 16" sheetId="237" r:id="rId24"/>
    <sheet name="tab 17" sheetId="238" r:id="rId25"/>
    <sheet name="tab 18" sheetId="239" r:id="rId26"/>
    <sheet name="tab 19" sheetId="240" r:id="rId27"/>
    <sheet name="tab 20" sheetId="241" r:id="rId28"/>
    <sheet name="tab 21" sheetId="242" r:id="rId29"/>
    <sheet name="tab 22" sheetId="243" r:id="rId30"/>
    <sheet name="tab 23" sheetId="244" r:id="rId31"/>
    <sheet name="tab 24" sheetId="245" r:id="rId32"/>
    <sheet name="tab 25" sheetId="246" r:id="rId33"/>
    <sheet name="tab 26" sheetId="228" r:id="rId34"/>
    <sheet name="tab 27" sheetId="227" r:id="rId35"/>
    <sheet name="tab 28" sheetId="229" r:id="rId36"/>
    <sheet name="tab 29" sheetId="230" r:id="rId37"/>
    <sheet name="tab 30" sheetId="231" r:id="rId38"/>
    <sheet name="tab 31" sheetId="232" r:id="rId39"/>
    <sheet name="tab 32" sheetId="223" r:id="rId40"/>
    <sheet name="tab 33" sheetId="224" r:id="rId41"/>
    <sheet name="tab 34" sheetId="225" r:id="rId42"/>
    <sheet name="tab 35" sheetId="226" r:id="rId43"/>
    <sheet name="tab 36" sheetId="207" r:id="rId44"/>
    <sheet name="tab 37" sheetId="208" r:id="rId45"/>
    <sheet name="tab 38" sheetId="210" r:id="rId46"/>
    <sheet name="tab 39" sheetId="211" r:id="rId47"/>
    <sheet name="tab 40" sheetId="212" r:id="rId48"/>
    <sheet name="tab 41" sheetId="213" r:id="rId49"/>
    <sheet name="tab 42" sheetId="214" r:id="rId50"/>
    <sheet name="tab 43" sheetId="215" r:id="rId51"/>
    <sheet name="tab 44" sheetId="216" r:id="rId52"/>
    <sheet name="tab 45" sheetId="217" r:id="rId53"/>
    <sheet name="tab 46" sheetId="218" r:id="rId54"/>
    <sheet name="tab 47" sheetId="219" r:id="rId55"/>
    <sheet name="tab 48" sheetId="220" r:id="rId56"/>
    <sheet name="tab 49" sheetId="209" r:id="rId57"/>
    <sheet name="tab 50" sheetId="221" r:id="rId58"/>
    <sheet name="tab 51" sheetId="222" r:id="rId59"/>
  </sheets>
  <externalReferences>
    <externalReference r:id="rId60"/>
    <externalReference r:id="rId61"/>
    <externalReference r:id="rId62"/>
  </externalReferences>
  <definedNames>
    <definedName name="_xlnm._FilterDatabase" localSheetId="8" hidden="1">'tab 1'!$A$6:$G$240</definedName>
    <definedName name="_xlnm._FilterDatabase" localSheetId="19" hidden="1">'tab 12'!$A$13:$H$98</definedName>
    <definedName name="_xlnm._FilterDatabase" localSheetId="20" hidden="1">'tab 13'!$A$14:$H$57</definedName>
    <definedName name="_xlnm._FilterDatabase" localSheetId="21" hidden="1">'tab 14'!$A$13:$H$58</definedName>
    <definedName name="_xlnm._FilterDatabase" localSheetId="22" hidden="1">'tab 15'!$A$14:$H$110</definedName>
    <definedName name="_xlnm._FilterDatabase" localSheetId="23" hidden="1">'tab 16'!$A$10:$H$24</definedName>
    <definedName name="_xlnm._FilterDatabase" localSheetId="24" hidden="1">'tab 17'!$A$11:$H$44</definedName>
    <definedName name="_xlnm._FilterDatabase" localSheetId="25" hidden="1">'tab 18'!$A$12:$H$41</definedName>
    <definedName name="_xlnm._FilterDatabase" localSheetId="26" hidden="1">'tab 19'!$A$14:$H$119</definedName>
    <definedName name="_xlnm._FilterDatabase" localSheetId="9" hidden="1">'tab 2'!$A$6:$G$1731</definedName>
    <definedName name="_xlnm._FilterDatabase" localSheetId="27" hidden="1">'tab 20'!$A$14:$H$254</definedName>
    <definedName name="_xlnm._FilterDatabase" localSheetId="28" hidden="1">'tab 21'!$A$11:$H$22</definedName>
    <definedName name="_xlnm._FilterDatabase" localSheetId="29" hidden="1">'tab 22'!$A$14:$I$159</definedName>
    <definedName name="_xlnm._FilterDatabase" localSheetId="30" hidden="1">'tab 23'!$A$13:$H$76</definedName>
    <definedName name="_xlnm._FilterDatabase" localSheetId="31" hidden="1">'tab 24'!$A$12:$H$41</definedName>
    <definedName name="_xlnm._FilterDatabase" localSheetId="32" hidden="1">'tab 25'!$A$12:$H$34</definedName>
    <definedName name="_xlnm._FilterDatabase" localSheetId="10" hidden="1">'tab 3'!$A$21:$F$46</definedName>
    <definedName name="_xlnm._FilterDatabase" localSheetId="37" hidden="1">'tab 30'!$A$3:$E$182</definedName>
    <definedName name="_xlnm._FilterDatabase" localSheetId="11" hidden="1">'tab 4'!$A$5:$T$249</definedName>
    <definedName name="_xlnm._FilterDatabase" localSheetId="15" hidden="1">'tab 8'!$A$3:$M$167</definedName>
    <definedName name="DF_GRID_1" localSheetId="19">#REF!</definedName>
    <definedName name="DF_GRID_1" localSheetId="20">#REF!</definedName>
    <definedName name="DF_GRID_1" localSheetId="21">#REF!</definedName>
    <definedName name="DF_GRID_1" localSheetId="22">#REF!</definedName>
    <definedName name="DF_GRID_1" localSheetId="23">#REF!</definedName>
    <definedName name="DF_GRID_1" localSheetId="24">#REF!</definedName>
    <definedName name="DF_GRID_1" localSheetId="25">#REF!</definedName>
    <definedName name="DF_GRID_1" localSheetId="26">#REF!</definedName>
    <definedName name="DF_GRID_1" localSheetId="27">#REF!</definedName>
    <definedName name="DF_GRID_1" localSheetId="28">#REF!</definedName>
    <definedName name="DF_GRID_1" localSheetId="29">#REF!</definedName>
    <definedName name="DF_GRID_1" localSheetId="30">#REF!</definedName>
    <definedName name="DF_GRID_1" localSheetId="31">#REF!</definedName>
    <definedName name="DF_GRID_1" localSheetId="32">#REF!</definedName>
    <definedName name="DF_GRID_1" localSheetId="10">#REF!</definedName>
    <definedName name="DF_GRID_1" localSheetId="11">#REF!</definedName>
    <definedName name="DF_GRID_1" localSheetId="15">#REF!</definedName>
    <definedName name="DF_GRID_1">#REF!</definedName>
    <definedName name="DF_GRID_2" localSheetId="10">#REF!</definedName>
    <definedName name="DF_GRID_2" localSheetId="11">#REF!</definedName>
    <definedName name="DF_GRID_2" localSheetId="15">#REF!</definedName>
    <definedName name="DF_GRID_2">#REF!</definedName>
    <definedName name="DF_GRID_3" localSheetId="10">#REF!</definedName>
    <definedName name="DF_GRID_3" localSheetId="11">#REF!</definedName>
    <definedName name="DF_GRID_3" localSheetId="15">#REF!</definedName>
    <definedName name="DF_GRID_3">#REF!</definedName>
    <definedName name="kurz" localSheetId="10">[1]rozhodnutí!$N$31</definedName>
    <definedName name="kurz" localSheetId="11">[1]rozhodnutí!$N$31</definedName>
    <definedName name="kurz" localSheetId="15">[2]rozhodnutí!$N$34</definedName>
    <definedName name="kurz">[3]rozhodnutí!$L$26</definedName>
    <definedName name="_xlnm.Print_Titles" localSheetId="8">'tab 1'!$7:$8</definedName>
    <definedName name="_xlnm.Print_Titles" localSheetId="17">'tab 10'!$2:$3</definedName>
    <definedName name="_xlnm.Print_Titles" localSheetId="18">'tab 11'!$2:$3</definedName>
    <definedName name="_xlnm.Print_Titles" localSheetId="19">'tab 12'!$12:$13</definedName>
    <definedName name="_xlnm.Print_Titles" localSheetId="20">'tab 13'!$13:$14</definedName>
    <definedName name="_xlnm.Print_Titles" localSheetId="21">'tab 14'!$12:$13</definedName>
    <definedName name="_xlnm.Print_Titles" localSheetId="22">'tab 15'!$13:$14</definedName>
    <definedName name="_xlnm.Print_Titles" localSheetId="23">'tab 16'!$9:$10</definedName>
    <definedName name="_xlnm.Print_Titles" localSheetId="24">'tab 17'!$10:$11</definedName>
    <definedName name="_xlnm.Print_Titles" localSheetId="25">'tab 18'!$11:$12</definedName>
    <definedName name="_xlnm.Print_Titles" localSheetId="26">'tab 19'!$13:$14</definedName>
    <definedName name="_xlnm.Print_Titles" localSheetId="9">'tab 2'!$7:$8</definedName>
    <definedName name="_xlnm.Print_Titles" localSheetId="27">'tab 20'!$13:$14</definedName>
    <definedName name="_xlnm.Print_Titles" localSheetId="28">'tab 21'!$10:$11</definedName>
    <definedName name="_xlnm.Print_Titles" localSheetId="29">'tab 22'!$13:$14</definedName>
    <definedName name="_xlnm.Print_Titles" localSheetId="30">'tab 23'!$12:$13</definedName>
    <definedName name="_xlnm.Print_Titles" localSheetId="31">'tab 24'!$11:$12</definedName>
    <definedName name="_xlnm.Print_Titles" localSheetId="32">'tab 25'!$11:$12</definedName>
    <definedName name="_xlnm.Print_Titles" localSheetId="10">'tab 3'!$5:$6</definedName>
    <definedName name="_xlnm.Print_Titles" localSheetId="37">'tab 30'!$2:$3</definedName>
    <definedName name="_xlnm.Print_Titles" localSheetId="39">'tab 32'!$2:$3</definedName>
    <definedName name="_xlnm.Print_Titles" localSheetId="40">'tab 33'!$2:$3</definedName>
    <definedName name="_xlnm.Print_Titles" localSheetId="41">'tab 34'!$2:$3</definedName>
    <definedName name="_xlnm.Print_Titles" localSheetId="42">'tab 35'!$2:$4</definedName>
    <definedName name="_xlnm.Print_Titles" localSheetId="43">'tab 36'!$4:$7</definedName>
    <definedName name="_xlnm.Print_Titles" localSheetId="44">'tab 37'!$4:$7</definedName>
    <definedName name="_xlnm.Print_Titles" localSheetId="45">'tab 38'!$4:$7</definedName>
    <definedName name="_xlnm.Print_Titles" localSheetId="11">'tab 4'!$3:$6</definedName>
    <definedName name="_xlnm.Print_Titles" localSheetId="47">'tab 40'!$4:$7</definedName>
    <definedName name="_xlnm.Print_Titles" localSheetId="49">'tab 42'!$4:$7</definedName>
    <definedName name="_xlnm.Print_Titles" localSheetId="51">'tab 44'!$4:$7</definedName>
    <definedName name="_xlnm.Print_Titles" localSheetId="53">'tab 46'!$4:$7</definedName>
    <definedName name="_xlnm.Print_Titles" localSheetId="55">'tab 48'!$4:$7</definedName>
    <definedName name="_xlnm.Print_Titles" localSheetId="12">'tab 5'!$3:$5</definedName>
    <definedName name="_xlnm.Print_Titles" localSheetId="57">'tab 50'!$4:$7</definedName>
    <definedName name="_xlnm.Print_Titles" localSheetId="13">'tab 6'!$3:$6</definedName>
    <definedName name="_xlnm.Print_Titles" localSheetId="14">'tab 7'!$6:$7</definedName>
    <definedName name="_xlnm.Print_Titles" localSheetId="15">'tab 8'!$2:$4</definedName>
    <definedName name="_xlnm.Print_Titles" localSheetId="16">'tab 9'!$2:$3</definedName>
    <definedName name="_xlnm.Print_Area" localSheetId="3">'graf 3'!$A$1:$N$36</definedName>
    <definedName name="_xlnm.Print_Area" localSheetId="4">'graf 4'!$A$1:$L$20</definedName>
    <definedName name="_xlnm.Print_Area" localSheetId="5">'graf 5'!$A$1:$J$27</definedName>
    <definedName name="_xlnm.Print_Area" localSheetId="19">'tab 12'!$A$1:$H$98</definedName>
    <definedName name="_xlnm.Print_Area" localSheetId="20">'tab 13'!$A$1:$H$57</definedName>
    <definedName name="_xlnm.Print_Area" localSheetId="21">'tab 14'!$A$1:$H$58</definedName>
    <definedName name="_xlnm.Print_Area" localSheetId="22">'tab 15'!$A$1:$H$110</definedName>
    <definedName name="_xlnm.Print_Area" localSheetId="23">'tab 16'!$A$1:$H$24</definedName>
    <definedName name="_xlnm.Print_Area" localSheetId="24">'tab 17'!$A$1:$H$44</definedName>
    <definedName name="_xlnm.Print_Area" localSheetId="25">'tab 18'!$A$1:$H$41</definedName>
    <definedName name="_xlnm.Print_Area" localSheetId="26">'tab 19'!$A$1:$H$119</definedName>
    <definedName name="_xlnm.Print_Area" localSheetId="27">'tab 20'!$A$1:$H$254</definedName>
    <definedName name="_xlnm.Print_Area" localSheetId="28">'tab 21'!$A$1:$H$22</definedName>
    <definedName name="_xlnm.Print_Area" localSheetId="29">'tab 22'!$A$1:$H$159</definedName>
    <definedName name="_xlnm.Print_Area" localSheetId="30">'tab 23'!$A$1:$H$76</definedName>
    <definedName name="_xlnm.Print_Area" localSheetId="31">'tab 24'!$A$1:$H$41</definedName>
    <definedName name="_xlnm.Print_Area" localSheetId="32">'tab 25'!$A$1:$H$34</definedName>
    <definedName name="_xlnm.Print_Area" localSheetId="33">'tab 26'!$A$1:$D$5</definedName>
    <definedName name="_xlnm.Print_Area" localSheetId="34">'tab 27'!$A$1:$D$6</definedName>
    <definedName name="_xlnm.Print_Area" localSheetId="35">'tab 28'!$A$1:$D$12</definedName>
    <definedName name="_xlnm.Print_Area" localSheetId="36">'tab 29'!$A$1:$D$26</definedName>
    <definedName name="_xlnm.Print_Area" localSheetId="10">'tab 3'!$A$1:$F$211</definedName>
    <definedName name="_xlnm.Print_Area" localSheetId="37">'tab 30'!$A$1:$D$182</definedName>
    <definedName name="_xlnm.Print_Area" localSheetId="38">'tab 31'!$A$1:$D$12</definedName>
    <definedName name="_xlnm.Print_Area" localSheetId="43">'tab 36'!$A$1:$G$170</definedName>
    <definedName name="_xlnm.Print_Area" localSheetId="44">'tab 37'!$A$1:$G$164</definedName>
    <definedName name="_xlnm.Print_Area" localSheetId="45">'tab 38'!$A$1:$G$140</definedName>
    <definedName name="_xlnm.Print_Area" localSheetId="46">'tab 39'!$A$1:$G$83</definedName>
    <definedName name="_xlnm.Print_Area" localSheetId="47">'tab 40'!$A$1:$G$140</definedName>
    <definedName name="_xlnm.Print_Area" localSheetId="48">'tab 41'!$A$1:$G$83</definedName>
    <definedName name="_xlnm.Print_Area" localSheetId="49">'tab 42'!$A$1:$G$140</definedName>
    <definedName name="_xlnm.Print_Area" localSheetId="50">'tab 43'!$A$1:$G$83</definedName>
    <definedName name="_xlnm.Print_Area" localSheetId="51">'tab 44'!$A$1:$G$140</definedName>
    <definedName name="_xlnm.Print_Area" localSheetId="52">'tab 45'!$A$1:$G$83</definedName>
    <definedName name="_xlnm.Print_Area" localSheetId="53">'tab 46'!$A$1:$G$140</definedName>
    <definedName name="_xlnm.Print_Area" localSheetId="54">'tab 47'!$A$1:$G$83</definedName>
    <definedName name="_xlnm.Print_Area" localSheetId="55">'tab 48'!$A$1:$G$140</definedName>
    <definedName name="_xlnm.Print_Area" localSheetId="56">'tab 49'!$A$1:$G$83</definedName>
    <definedName name="_xlnm.Print_Area" localSheetId="57">'tab 50'!$A$1:$G$140</definedName>
    <definedName name="_xlnm.Print_Area" localSheetId="58">'tab 51'!$A$1:$G$83</definedName>
    <definedName name="_xlnm.Print_Area" localSheetId="13">'tab 6'!$A$1:$G$47</definedName>
    <definedName name="_xlnm.Print_Area" localSheetId="14">'tab 7'!$A$1:$E$657</definedName>
    <definedName name="_xlnm.Print_Area" localSheetId="0">'Titul-grafy'!$A$1:$N$31</definedName>
    <definedName name="_xlnm.Print_Area" localSheetId="7">'Titul-tabulky'!$A$1:$N$29</definedName>
    <definedName name="SAPBEXhrIndnt" hidden="1">"Wide"</definedName>
    <definedName name="SAPsysID" hidden="1">"708C5W7SBKP804JT78WJ0JNKI"</definedName>
    <definedName name="SAPwbID" hidden="1">"ARS"</definedName>
    <definedName name="výhl">#REF!</definedName>
    <definedName name="výhled" localSheetId="10">#REF!</definedName>
    <definedName name="výhled" localSheetId="11">#REF!</definedName>
    <definedName name="výhled" localSheetId="15">#REF!</definedName>
    <definedName name="výhled">#REF!</definedName>
    <definedName name="xx" localSheetId="10">#REF!</definedName>
    <definedName name="xx" localSheetId="11">#REF!</definedName>
    <definedName name="xx" localSheetId="15">#REF!</definedName>
    <definedName name="xx">#REF!</definedName>
    <definedName name="xxxx" localSheetId="10">#REF!</definedName>
    <definedName name="xxxx" localSheetId="11">#REF!</definedName>
    <definedName name="xxxx" localSheetId="15">#REF!</definedName>
    <definedName name="xxxx">#REF!</definedName>
    <definedName name="Z_038CF6B2_7B3F_4A01_A462_2733E395149B_.wvu.Cols" localSheetId="11" hidden="1">'tab 4'!$A:$A</definedName>
    <definedName name="Z_038CF6B2_7B3F_4A01_A462_2733E395149B_.wvu.PrintArea" localSheetId="11" hidden="1">'tab 4'!$A$2:$T$252</definedName>
    <definedName name="Z_038CF6B2_7B3F_4A01_A462_2733E395149B_.wvu.PrintTitles" localSheetId="11" hidden="1">'tab 4'!$3:$5</definedName>
    <definedName name="Z_040A417A_1A2A_4546_91E5_4FDAF814DD6C_.wvu.Cols" localSheetId="2" hidden="1">'graf 2'!$A:$A</definedName>
    <definedName name="Z_040A417A_1A2A_4546_91E5_4FDAF814DD6C_.wvu.PrintArea" localSheetId="3" hidden="1">'graf 3'!$A$1:$N$36</definedName>
    <definedName name="Z_040A417A_1A2A_4546_91E5_4FDAF814DD6C_.wvu.PrintArea" localSheetId="4" hidden="1">'graf 4'!$A$1:$L$20</definedName>
    <definedName name="Z_040A417A_1A2A_4546_91E5_4FDAF814DD6C_.wvu.PrintArea" localSheetId="5" hidden="1">'graf 5'!$A$1:$J$27</definedName>
    <definedName name="Z_040A417A_1A2A_4546_91E5_4FDAF814DD6C_.wvu.PrintArea" localSheetId="0" hidden="1">'Titul-grafy'!$A$2:$N$31</definedName>
    <definedName name="Z_040A417A_1A2A_4546_91E5_4FDAF814DD6C_.wvu.PrintArea" localSheetId="7" hidden="1">'Titul-tabulky'!$A$1:$N$29</definedName>
    <definedName name="Z_06955F1B_5DDC_4ACB_AC47_06215168C130_.wvu.Cols" localSheetId="11" hidden="1">'tab 4'!$A:$A</definedName>
    <definedName name="Z_06955F1B_5DDC_4ACB_AC47_06215168C130_.wvu.PrintArea" localSheetId="11" hidden="1">'tab 4'!$A$2:$T$252</definedName>
    <definedName name="Z_06955F1B_5DDC_4ACB_AC47_06215168C130_.wvu.PrintTitles" localSheetId="11" hidden="1">'tab 4'!$3:$5</definedName>
    <definedName name="Z_53E72506_0B1D_4F4A_A157_6DE69D2E678D_.wvu.Cols" localSheetId="2" hidden="1">'graf 2'!$A:$A</definedName>
    <definedName name="Z_53E72506_0B1D_4F4A_A157_6DE69D2E678D_.wvu.FilterData" localSheetId="19" hidden="1">'tab 12'!$A$13:$H$98</definedName>
    <definedName name="Z_53E72506_0B1D_4F4A_A157_6DE69D2E678D_.wvu.FilterData" localSheetId="20" hidden="1">'tab 13'!$A$14:$H$57</definedName>
    <definedName name="Z_53E72506_0B1D_4F4A_A157_6DE69D2E678D_.wvu.FilterData" localSheetId="21" hidden="1">'tab 14'!$A$13:$H$58</definedName>
    <definedName name="Z_53E72506_0B1D_4F4A_A157_6DE69D2E678D_.wvu.FilterData" localSheetId="22" hidden="1">'tab 15'!$A$14:$H$110</definedName>
    <definedName name="Z_53E72506_0B1D_4F4A_A157_6DE69D2E678D_.wvu.FilterData" localSheetId="23" hidden="1">'tab 16'!$A$10:$H$24</definedName>
    <definedName name="Z_53E72506_0B1D_4F4A_A157_6DE69D2E678D_.wvu.FilterData" localSheetId="24" hidden="1">'tab 17'!$A$11:$H$44</definedName>
    <definedName name="Z_53E72506_0B1D_4F4A_A157_6DE69D2E678D_.wvu.FilterData" localSheetId="25" hidden="1">'tab 18'!$A$12:$H$41</definedName>
    <definedName name="Z_53E72506_0B1D_4F4A_A157_6DE69D2E678D_.wvu.FilterData" localSheetId="26" hidden="1">'tab 19'!$A$14:$H$119</definedName>
    <definedName name="Z_53E72506_0B1D_4F4A_A157_6DE69D2E678D_.wvu.FilterData" localSheetId="27" hidden="1">'tab 20'!$A$14:$H$254</definedName>
    <definedName name="Z_53E72506_0B1D_4F4A_A157_6DE69D2E678D_.wvu.FilterData" localSheetId="28" hidden="1">'tab 21'!$A$11:$H$22</definedName>
    <definedName name="Z_53E72506_0B1D_4F4A_A157_6DE69D2E678D_.wvu.FilterData" localSheetId="29" hidden="1">'tab 22'!$A$14:$H$159</definedName>
    <definedName name="Z_53E72506_0B1D_4F4A_A157_6DE69D2E678D_.wvu.FilterData" localSheetId="30" hidden="1">'tab 23'!$A$13:$H$76</definedName>
    <definedName name="Z_53E72506_0B1D_4F4A_A157_6DE69D2E678D_.wvu.FilterData" localSheetId="31" hidden="1">'tab 24'!$A$12:$H$41</definedName>
    <definedName name="Z_53E72506_0B1D_4F4A_A157_6DE69D2E678D_.wvu.FilterData" localSheetId="32" hidden="1">'tab 25'!$A$12:$H$34</definedName>
    <definedName name="Z_53E72506_0B1D_4F4A_A157_6DE69D2E678D_.wvu.PrintArea" localSheetId="3" hidden="1">'graf 3'!$A$1:$N$36</definedName>
    <definedName name="Z_53E72506_0B1D_4F4A_A157_6DE69D2E678D_.wvu.PrintArea" localSheetId="4" hidden="1">'graf 4'!$A$1:$L$20</definedName>
    <definedName name="Z_53E72506_0B1D_4F4A_A157_6DE69D2E678D_.wvu.PrintArea" localSheetId="5" hidden="1">'graf 5'!$A$1:$J$27</definedName>
    <definedName name="Z_53E72506_0B1D_4F4A_A157_6DE69D2E678D_.wvu.PrintArea" localSheetId="19" hidden="1">'tab 12'!$A$1:$H$98</definedName>
    <definedName name="Z_53E72506_0B1D_4F4A_A157_6DE69D2E678D_.wvu.PrintArea" localSheetId="20" hidden="1">'tab 13'!$A$1:$H$57</definedName>
    <definedName name="Z_53E72506_0B1D_4F4A_A157_6DE69D2E678D_.wvu.PrintArea" localSheetId="21" hidden="1">'tab 14'!$A$1:$H$58</definedName>
    <definedName name="Z_53E72506_0B1D_4F4A_A157_6DE69D2E678D_.wvu.PrintArea" localSheetId="22" hidden="1">'tab 15'!$A$1:$H$110</definedName>
    <definedName name="Z_53E72506_0B1D_4F4A_A157_6DE69D2E678D_.wvu.PrintArea" localSheetId="23" hidden="1">'tab 16'!$A$1:$H$24</definedName>
    <definedName name="Z_53E72506_0B1D_4F4A_A157_6DE69D2E678D_.wvu.PrintArea" localSheetId="24" hidden="1">'tab 17'!$A$1:$H$44</definedName>
    <definedName name="Z_53E72506_0B1D_4F4A_A157_6DE69D2E678D_.wvu.PrintArea" localSheetId="25" hidden="1">'tab 18'!$A$1:$H$41</definedName>
    <definedName name="Z_53E72506_0B1D_4F4A_A157_6DE69D2E678D_.wvu.PrintArea" localSheetId="26" hidden="1">'tab 19'!$A$1:$H$119</definedName>
    <definedName name="Z_53E72506_0B1D_4F4A_A157_6DE69D2E678D_.wvu.PrintArea" localSheetId="27" hidden="1">'tab 20'!$A$1:$H$254</definedName>
    <definedName name="Z_53E72506_0B1D_4F4A_A157_6DE69D2E678D_.wvu.PrintArea" localSheetId="28" hidden="1">'tab 21'!$A$1:$H$22</definedName>
    <definedName name="Z_53E72506_0B1D_4F4A_A157_6DE69D2E678D_.wvu.PrintArea" localSheetId="29" hidden="1">'tab 22'!$A$1:$H$159</definedName>
    <definedName name="Z_53E72506_0B1D_4F4A_A157_6DE69D2E678D_.wvu.PrintArea" localSheetId="30" hidden="1">'tab 23'!$A$1:$H$76</definedName>
    <definedName name="Z_53E72506_0B1D_4F4A_A157_6DE69D2E678D_.wvu.PrintArea" localSheetId="31" hidden="1">'tab 24'!$A$1:$H$41</definedName>
    <definedName name="Z_53E72506_0B1D_4F4A_A157_6DE69D2E678D_.wvu.PrintArea" localSheetId="32" hidden="1">'tab 25'!$A$1:$H$34</definedName>
    <definedName name="Z_53E72506_0B1D_4F4A_A157_6DE69D2E678D_.wvu.PrintArea" localSheetId="0" hidden="1">'Titul-grafy'!$A$2:$N$31</definedName>
    <definedName name="Z_53E72506_0B1D_4F4A_A157_6DE69D2E678D_.wvu.PrintArea" localSheetId="7" hidden="1">'Titul-tabulky'!$A$1:$N$29</definedName>
    <definedName name="Z_53E72506_0B1D_4F4A_A157_6DE69D2E678D_.wvu.PrintTitles" localSheetId="19" hidden="1">'tab 12'!$12:$13</definedName>
    <definedName name="Z_53E72506_0B1D_4F4A_A157_6DE69D2E678D_.wvu.PrintTitles" localSheetId="20" hidden="1">'tab 13'!$13:$14</definedName>
    <definedName name="Z_53E72506_0B1D_4F4A_A157_6DE69D2E678D_.wvu.PrintTitles" localSheetId="21" hidden="1">'tab 14'!$12:$13</definedName>
    <definedName name="Z_53E72506_0B1D_4F4A_A157_6DE69D2E678D_.wvu.PrintTitles" localSheetId="22" hidden="1">'tab 15'!$13:$14</definedName>
    <definedName name="Z_53E72506_0B1D_4F4A_A157_6DE69D2E678D_.wvu.PrintTitles" localSheetId="23" hidden="1">'tab 16'!$9:$10</definedName>
    <definedName name="Z_53E72506_0B1D_4F4A_A157_6DE69D2E678D_.wvu.PrintTitles" localSheetId="24" hidden="1">'tab 17'!$10:$11</definedName>
    <definedName name="Z_53E72506_0B1D_4F4A_A157_6DE69D2E678D_.wvu.PrintTitles" localSheetId="25" hidden="1">'tab 18'!$11:$12</definedName>
    <definedName name="Z_53E72506_0B1D_4F4A_A157_6DE69D2E678D_.wvu.PrintTitles" localSheetId="26" hidden="1">'tab 19'!$13:$14</definedName>
    <definedName name="Z_53E72506_0B1D_4F4A_A157_6DE69D2E678D_.wvu.PrintTitles" localSheetId="27" hidden="1">'tab 20'!$13:$14</definedName>
    <definedName name="Z_53E72506_0B1D_4F4A_A157_6DE69D2E678D_.wvu.PrintTitles" localSheetId="28" hidden="1">'tab 21'!$10:$11</definedName>
    <definedName name="Z_53E72506_0B1D_4F4A_A157_6DE69D2E678D_.wvu.PrintTitles" localSheetId="29" hidden="1">'tab 22'!$13:$14</definedName>
    <definedName name="Z_53E72506_0B1D_4F4A_A157_6DE69D2E678D_.wvu.PrintTitles" localSheetId="30" hidden="1">'tab 23'!$12:$13</definedName>
    <definedName name="Z_53E72506_0B1D_4F4A_A157_6DE69D2E678D_.wvu.PrintTitles" localSheetId="31" hidden="1">'tab 24'!$11:$12</definedName>
    <definedName name="Z_53E72506_0B1D_4F4A_A157_6DE69D2E678D_.wvu.PrintTitles" localSheetId="32" hidden="1">'tab 25'!$11:$12</definedName>
    <definedName name="Z_61B615FA_A35B_4CBE_9433_E2564F62A4F7_.wvu.Cols" localSheetId="11" hidden="1">'tab 4'!$A:$A</definedName>
    <definedName name="Z_61B615FA_A35B_4CBE_9433_E2564F62A4F7_.wvu.PrintArea" localSheetId="11" hidden="1">'tab 4'!$A$2:$T$252</definedName>
    <definedName name="Z_61B615FA_A35B_4CBE_9433_E2564F62A4F7_.wvu.PrintTitles" localSheetId="11" hidden="1">'tab 4'!$3:$5</definedName>
    <definedName name="Z_7BA3C5DE_8A6A_449C_A7D7_FD0BB6C73A08_.wvu.FilterData" localSheetId="37" hidden="1">'tab 30'!$A$3:$C$182</definedName>
    <definedName name="Z_7BA3C5DE_8A6A_449C_A7D7_FD0BB6C73A08_.wvu.PrintArea" localSheetId="3" hidden="1">'graf 3'!$A$1:$N$36</definedName>
    <definedName name="Z_7BA3C5DE_8A6A_449C_A7D7_FD0BB6C73A08_.wvu.PrintArea" localSheetId="4" hidden="1">'graf 4'!$A$1:$L$20</definedName>
    <definedName name="Z_7BA3C5DE_8A6A_449C_A7D7_FD0BB6C73A08_.wvu.PrintArea" localSheetId="5" hidden="1">'graf 5'!$A$1:$J$27</definedName>
    <definedName name="Z_7BA3C5DE_8A6A_449C_A7D7_FD0BB6C73A08_.wvu.PrintArea" localSheetId="19" hidden="1">'tab 12'!$A$1:$H$98</definedName>
    <definedName name="Z_7BA3C5DE_8A6A_449C_A7D7_FD0BB6C73A08_.wvu.PrintArea" localSheetId="20" hidden="1">'tab 13'!$A$1:$H$57</definedName>
    <definedName name="Z_7BA3C5DE_8A6A_449C_A7D7_FD0BB6C73A08_.wvu.PrintArea" localSheetId="21" hidden="1">'tab 14'!$A$1:$H$58</definedName>
    <definedName name="Z_7BA3C5DE_8A6A_449C_A7D7_FD0BB6C73A08_.wvu.PrintArea" localSheetId="22" hidden="1">'tab 15'!$A$1:$H$110</definedName>
    <definedName name="Z_7BA3C5DE_8A6A_449C_A7D7_FD0BB6C73A08_.wvu.PrintArea" localSheetId="23" hidden="1">'tab 16'!$A$1:$H$24</definedName>
    <definedName name="Z_7BA3C5DE_8A6A_449C_A7D7_FD0BB6C73A08_.wvu.PrintArea" localSheetId="24" hidden="1">'tab 17'!$A$1:$H$44</definedName>
    <definedName name="Z_7BA3C5DE_8A6A_449C_A7D7_FD0BB6C73A08_.wvu.PrintArea" localSheetId="25" hidden="1">'tab 18'!$A$1:$H$41</definedName>
    <definedName name="Z_7BA3C5DE_8A6A_449C_A7D7_FD0BB6C73A08_.wvu.PrintArea" localSheetId="26" hidden="1">'tab 19'!$A$1:$H$119</definedName>
    <definedName name="Z_7BA3C5DE_8A6A_449C_A7D7_FD0BB6C73A08_.wvu.PrintArea" localSheetId="27" hidden="1">'tab 20'!$A$1:$H$254</definedName>
    <definedName name="Z_7BA3C5DE_8A6A_449C_A7D7_FD0BB6C73A08_.wvu.PrintArea" localSheetId="28" hidden="1">'tab 21'!$A$1:$H$22</definedName>
    <definedName name="Z_7BA3C5DE_8A6A_449C_A7D7_FD0BB6C73A08_.wvu.PrintArea" localSheetId="29" hidden="1">'tab 22'!$A$1:$H$159</definedName>
    <definedName name="Z_7BA3C5DE_8A6A_449C_A7D7_FD0BB6C73A08_.wvu.PrintArea" localSheetId="30" hidden="1">'tab 23'!$A$1:$H$76</definedName>
    <definedName name="Z_7BA3C5DE_8A6A_449C_A7D7_FD0BB6C73A08_.wvu.PrintArea" localSheetId="31" hidden="1">'tab 24'!$A$1:$H$41</definedName>
    <definedName name="Z_7BA3C5DE_8A6A_449C_A7D7_FD0BB6C73A08_.wvu.PrintArea" localSheetId="32" hidden="1">'tab 25'!$A$1:$H$34</definedName>
    <definedName name="Z_7BA3C5DE_8A6A_449C_A7D7_FD0BB6C73A08_.wvu.PrintArea" localSheetId="33" hidden="1">'tab 26'!$A$1:$C$5</definedName>
    <definedName name="Z_7BA3C5DE_8A6A_449C_A7D7_FD0BB6C73A08_.wvu.PrintArea" localSheetId="34" hidden="1">'tab 27'!$A$1:$C$6</definedName>
    <definedName name="Z_7BA3C5DE_8A6A_449C_A7D7_FD0BB6C73A08_.wvu.PrintArea" localSheetId="35" hidden="1">'tab 28'!$A$1:$C$12</definedName>
    <definedName name="Z_7BA3C5DE_8A6A_449C_A7D7_FD0BB6C73A08_.wvu.PrintArea" localSheetId="36" hidden="1">'tab 29'!$A$1:$C$27</definedName>
    <definedName name="Z_7BA3C5DE_8A6A_449C_A7D7_FD0BB6C73A08_.wvu.PrintArea" localSheetId="37" hidden="1">'tab 30'!$A$1:$C$182</definedName>
    <definedName name="Z_7BA3C5DE_8A6A_449C_A7D7_FD0BB6C73A08_.wvu.PrintArea" localSheetId="38" hidden="1">'tab 31'!$A$1:$C$12</definedName>
    <definedName name="Z_7BA3C5DE_8A6A_449C_A7D7_FD0BB6C73A08_.wvu.PrintArea" localSheetId="43" hidden="1">'tab 36'!$A$1:$F$166</definedName>
    <definedName name="Z_7BA3C5DE_8A6A_449C_A7D7_FD0BB6C73A08_.wvu.PrintArea" localSheetId="44" hidden="1">'tab 37'!$A$1:$G$164</definedName>
    <definedName name="Z_7BA3C5DE_8A6A_449C_A7D7_FD0BB6C73A08_.wvu.PrintArea" localSheetId="45" hidden="1">'tab 38'!$A$1:$G$141</definedName>
    <definedName name="Z_7BA3C5DE_8A6A_449C_A7D7_FD0BB6C73A08_.wvu.PrintArea" localSheetId="47" hidden="1">'tab 40'!$A$1:$G$123</definedName>
    <definedName name="Z_7BA3C5DE_8A6A_449C_A7D7_FD0BB6C73A08_.wvu.PrintArea" localSheetId="49" hidden="1">'tab 42'!$A$1:$G$123</definedName>
    <definedName name="Z_7BA3C5DE_8A6A_449C_A7D7_FD0BB6C73A08_.wvu.PrintArea" localSheetId="51" hidden="1">'tab 44'!$A$1:$G$146</definedName>
    <definedName name="Z_7BA3C5DE_8A6A_449C_A7D7_FD0BB6C73A08_.wvu.PrintArea" localSheetId="53" hidden="1">'tab 46'!$A$1:$G$135</definedName>
    <definedName name="Z_7BA3C5DE_8A6A_449C_A7D7_FD0BB6C73A08_.wvu.PrintArea" localSheetId="55" hidden="1">'tab 48'!$A$1:$G$146</definedName>
    <definedName name="Z_7BA3C5DE_8A6A_449C_A7D7_FD0BB6C73A08_.wvu.PrintArea" localSheetId="57" hidden="1">'tab 50'!$A$1:$G$146</definedName>
    <definedName name="Z_7BA3C5DE_8A6A_449C_A7D7_FD0BB6C73A08_.wvu.PrintArea" localSheetId="0" hidden="1">'Titul-grafy'!$A$2:$N$31</definedName>
    <definedName name="Z_7BA3C5DE_8A6A_449C_A7D7_FD0BB6C73A08_.wvu.PrintArea" localSheetId="7" hidden="1">'Titul-tabulky'!$A$1:$N$29</definedName>
    <definedName name="Z_7BA3C5DE_8A6A_449C_A7D7_FD0BB6C73A08_.wvu.PrintTitles" localSheetId="19" hidden="1">'tab 12'!$12:$13</definedName>
    <definedName name="Z_7BA3C5DE_8A6A_449C_A7D7_FD0BB6C73A08_.wvu.PrintTitles" localSheetId="20" hidden="1">'tab 13'!$13:$14</definedName>
    <definedName name="Z_7BA3C5DE_8A6A_449C_A7D7_FD0BB6C73A08_.wvu.PrintTitles" localSheetId="21" hidden="1">'tab 14'!$12:$13</definedName>
    <definedName name="Z_7BA3C5DE_8A6A_449C_A7D7_FD0BB6C73A08_.wvu.PrintTitles" localSheetId="22" hidden="1">'tab 15'!$13:$14</definedName>
    <definedName name="Z_7BA3C5DE_8A6A_449C_A7D7_FD0BB6C73A08_.wvu.PrintTitles" localSheetId="23" hidden="1">'tab 16'!$9:$10</definedName>
    <definedName name="Z_7BA3C5DE_8A6A_449C_A7D7_FD0BB6C73A08_.wvu.PrintTitles" localSheetId="24" hidden="1">'tab 17'!$10:$11</definedName>
    <definedName name="Z_7BA3C5DE_8A6A_449C_A7D7_FD0BB6C73A08_.wvu.PrintTitles" localSheetId="25" hidden="1">'tab 18'!$11:$12</definedName>
    <definedName name="Z_7BA3C5DE_8A6A_449C_A7D7_FD0BB6C73A08_.wvu.PrintTitles" localSheetId="26" hidden="1">'tab 19'!$13:$14</definedName>
    <definedName name="Z_7BA3C5DE_8A6A_449C_A7D7_FD0BB6C73A08_.wvu.PrintTitles" localSheetId="27" hidden="1">'tab 20'!$13:$14</definedName>
    <definedName name="Z_7BA3C5DE_8A6A_449C_A7D7_FD0BB6C73A08_.wvu.PrintTitles" localSheetId="28" hidden="1">'tab 21'!$10:$11</definedName>
    <definedName name="Z_7BA3C5DE_8A6A_449C_A7D7_FD0BB6C73A08_.wvu.PrintTitles" localSheetId="29" hidden="1">'tab 22'!$13:$14</definedName>
    <definedName name="Z_7BA3C5DE_8A6A_449C_A7D7_FD0BB6C73A08_.wvu.PrintTitles" localSheetId="30" hidden="1">'tab 23'!$12:$13</definedName>
    <definedName name="Z_7BA3C5DE_8A6A_449C_A7D7_FD0BB6C73A08_.wvu.PrintTitles" localSheetId="31" hidden="1">'tab 24'!$11:$12</definedName>
    <definedName name="Z_7BA3C5DE_8A6A_449C_A7D7_FD0BB6C73A08_.wvu.PrintTitles" localSheetId="32" hidden="1">'tab 25'!$11:$12</definedName>
    <definedName name="Z_7BA3C5DE_8A6A_449C_A7D7_FD0BB6C73A08_.wvu.PrintTitles" localSheetId="37" hidden="1">'tab 30'!$2:$3</definedName>
    <definedName name="Z_7BA3C5DE_8A6A_449C_A7D7_FD0BB6C73A08_.wvu.PrintTitles" localSheetId="43" hidden="1">'tab 36'!$4:$7</definedName>
    <definedName name="Z_7BA3C5DE_8A6A_449C_A7D7_FD0BB6C73A08_.wvu.PrintTitles" localSheetId="44" hidden="1">'tab 37'!$4:$7</definedName>
    <definedName name="Z_7BA3C5DE_8A6A_449C_A7D7_FD0BB6C73A08_.wvu.PrintTitles" localSheetId="45" hidden="1">'tab 38'!$4:$7</definedName>
    <definedName name="Z_7BA3C5DE_8A6A_449C_A7D7_FD0BB6C73A08_.wvu.PrintTitles" localSheetId="47" hidden="1">'tab 40'!$4:$7</definedName>
    <definedName name="Z_7BA3C5DE_8A6A_449C_A7D7_FD0BB6C73A08_.wvu.PrintTitles" localSheetId="49" hidden="1">'tab 42'!$4:$7</definedName>
    <definedName name="Z_7BA3C5DE_8A6A_449C_A7D7_FD0BB6C73A08_.wvu.PrintTitles" localSheetId="51" hidden="1">'tab 44'!$4:$7</definedName>
    <definedName name="Z_7BA3C5DE_8A6A_449C_A7D7_FD0BB6C73A08_.wvu.PrintTitles" localSheetId="53" hidden="1">'tab 46'!$4:$7</definedName>
    <definedName name="Z_7BA3C5DE_8A6A_449C_A7D7_FD0BB6C73A08_.wvu.PrintTitles" localSheetId="55" hidden="1">'tab 48'!$4:$7</definedName>
    <definedName name="Z_7BA3C5DE_8A6A_449C_A7D7_FD0BB6C73A08_.wvu.PrintTitles" localSheetId="57" hidden="1">'tab 50'!$4:$7</definedName>
    <definedName name="Z_8135008D_FA09_47D0_A3D6_431443FF0074_.wvu.Cols" localSheetId="11" hidden="1">'tab 4'!$A:$A</definedName>
    <definedName name="Z_8135008D_FA09_47D0_A3D6_431443FF0074_.wvu.PrintArea" localSheetId="11" hidden="1">'tab 4'!$A$2:$T$252</definedName>
    <definedName name="Z_8135008D_FA09_47D0_A3D6_431443FF0074_.wvu.PrintTitles" localSheetId="11" hidden="1">'tab 4'!$3:$5</definedName>
    <definedName name="Z_816DCA7E_FC41_44AE_85AF_FE12F0BC4BE0_.wvu.Cols" localSheetId="11" hidden="1">'tab 4'!$A:$A,'tab 4'!#REF!</definedName>
    <definedName name="Z_816DCA7E_FC41_44AE_85AF_FE12F0BC4BE0_.wvu.PrintArea" localSheetId="11" hidden="1">'tab 4'!$A$2:$T$252</definedName>
    <definedName name="Z_816DCA7E_FC41_44AE_85AF_FE12F0BC4BE0_.wvu.PrintTitles" localSheetId="11" hidden="1">'tab 4'!$3:$5</definedName>
    <definedName name="Z_93F2F524_822E_4393_B685_8677486B23E3_.wvu.Cols" localSheetId="2" hidden="1">'graf 2'!$A:$A</definedName>
    <definedName name="Z_93F2F524_822E_4393_B685_8677486B23E3_.wvu.PrintArea" localSheetId="3" hidden="1">'graf 3'!$A$1:$N$36</definedName>
    <definedName name="Z_93F2F524_822E_4393_B685_8677486B23E3_.wvu.PrintArea" localSheetId="4" hidden="1">'graf 4'!$A$1:$L$20</definedName>
    <definedName name="Z_93F2F524_822E_4393_B685_8677486B23E3_.wvu.PrintArea" localSheetId="5" hidden="1">'graf 5'!$A$1:$J$27</definedName>
    <definedName name="Z_93F2F524_822E_4393_B685_8677486B23E3_.wvu.PrintArea" localSheetId="19" hidden="1">'tab 12'!$A$1:$H$98</definedName>
    <definedName name="Z_93F2F524_822E_4393_B685_8677486B23E3_.wvu.PrintArea" localSheetId="20" hidden="1">'tab 13'!$A$1:$H$57</definedName>
    <definedName name="Z_93F2F524_822E_4393_B685_8677486B23E3_.wvu.PrintArea" localSheetId="21" hidden="1">'tab 14'!$A$1:$H$58</definedName>
    <definedName name="Z_93F2F524_822E_4393_B685_8677486B23E3_.wvu.PrintArea" localSheetId="22" hidden="1">'tab 15'!$A$1:$H$110</definedName>
    <definedName name="Z_93F2F524_822E_4393_B685_8677486B23E3_.wvu.PrintArea" localSheetId="23" hidden="1">'tab 16'!$A$1:$H$24</definedName>
    <definedName name="Z_93F2F524_822E_4393_B685_8677486B23E3_.wvu.PrintArea" localSheetId="24" hidden="1">'tab 17'!$A$1:$H$44</definedName>
    <definedName name="Z_93F2F524_822E_4393_B685_8677486B23E3_.wvu.PrintArea" localSheetId="25" hidden="1">'tab 18'!$A$1:$H$41</definedName>
    <definedName name="Z_93F2F524_822E_4393_B685_8677486B23E3_.wvu.PrintArea" localSheetId="26" hidden="1">'tab 19'!$A$1:$H$119</definedName>
    <definedName name="Z_93F2F524_822E_4393_B685_8677486B23E3_.wvu.PrintArea" localSheetId="27" hidden="1">'tab 20'!$A$1:$H$254</definedName>
    <definedName name="Z_93F2F524_822E_4393_B685_8677486B23E3_.wvu.PrintArea" localSheetId="28" hidden="1">'tab 21'!$A$1:$H$22</definedName>
    <definedName name="Z_93F2F524_822E_4393_B685_8677486B23E3_.wvu.PrintArea" localSheetId="29" hidden="1">'tab 22'!$A$1:$H$159</definedName>
    <definedName name="Z_93F2F524_822E_4393_B685_8677486B23E3_.wvu.PrintArea" localSheetId="30" hidden="1">'tab 23'!$A$1:$H$76</definedName>
    <definedName name="Z_93F2F524_822E_4393_B685_8677486B23E3_.wvu.PrintArea" localSheetId="31" hidden="1">'tab 24'!$A$1:$H$41</definedName>
    <definedName name="Z_93F2F524_822E_4393_B685_8677486B23E3_.wvu.PrintArea" localSheetId="32" hidden="1">'tab 25'!$A$1:$H$34</definedName>
    <definedName name="Z_93F2F524_822E_4393_B685_8677486B23E3_.wvu.PrintArea" localSheetId="0" hidden="1">'Titul-grafy'!$A$2:$N$31</definedName>
    <definedName name="Z_93F2F524_822E_4393_B685_8677486B23E3_.wvu.PrintArea" localSheetId="7" hidden="1">'Titul-tabulky'!$A$1:$N$29</definedName>
    <definedName name="Z_93F2F524_822E_4393_B685_8677486B23E3_.wvu.PrintTitles" localSheetId="19" hidden="1">'tab 12'!$12:$13</definedName>
    <definedName name="Z_93F2F524_822E_4393_B685_8677486B23E3_.wvu.PrintTitles" localSheetId="20" hidden="1">'tab 13'!$13:$14</definedName>
    <definedName name="Z_93F2F524_822E_4393_B685_8677486B23E3_.wvu.PrintTitles" localSheetId="21" hidden="1">'tab 14'!$12:$13</definedName>
    <definedName name="Z_93F2F524_822E_4393_B685_8677486B23E3_.wvu.PrintTitles" localSheetId="22" hidden="1">'tab 15'!$13:$14</definedName>
    <definedName name="Z_93F2F524_822E_4393_B685_8677486B23E3_.wvu.PrintTitles" localSheetId="23" hidden="1">'tab 16'!$9:$10</definedName>
    <definedName name="Z_93F2F524_822E_4393_B685_8677486B23E3_.wvu.PrintTitles" localSheetId="24" hidden="1">'tab 17'!$10:$11</definedName>
    <definedName name="Z_93F2F524_822E_4393_B685_8677486B23E3_.wvu.PrintTitles" localSheetId="25" hidden="1">'tab 18'!$11:$12</definedName>
    <definedName name="Z_93F2F524_822E_4393_B685_8677486B23E3_.wvu.PrintTitles" localSheetId="26" hidden="1">'tab 19'!$13:$14</definedName>
    <definedName name="Z_93F2F524_822E_4393_B685_8677486B23E3_.wvu.PrintTitles" localSheetId="27" hidden="1">'tab 20'!$13:$14</definedName>
    <definedName name="Z_93F2F524_822E_4393_B685_8677486B23E3_.wvu.PrintTitles" localSheetId="28" hidden="1">'tab 21'!$10:$11</definedName>
    <definedName name="Z_93F2F524_822E_4393_B685_8677486B23E3_.wvu.PrintTitles" localSheetId="29" hidden="1">'tab 22'!$13:$14</definedName>
    <definedName name="Z_93F2F524_822E_4393_B685_8677486B23E3_.wvu.PrintTitles" localSheetId="30" hidden="1">'tab 23'!$12:$13</definedName>
    <definedName name="Z_93F2F524_822E_4393_B685_8677486B23E3_.wvu.PrintTitles" localSheetId="31" hidden="1">'tab 24'!$11:$12</definedName>
    <definedName name="Z_93F2F524_822E_4393_B685_8677486B23E3_.wvu.PrintTitles" localSheetId="32" hidden="1">'tab 25'!$11:$12</definedName>
    <definedName name="Z_A45EA3DE_5B96_4607_A0C5_478ED8E5C5A2_.wvu.Cols" localSheetId="11" hidden="1">'tab 4'!$A:$A,'tab 4'!#REF!</definedName>
    <definedName name="Z_A45EA3DE_5B96_4607_A0C5_478ED8E5C5A2_.wvu.PrintArea" localSheetId="11" hidden="1">'tab 4'!$A$2:$T$252</definedName>
    <definedName name="Z_A45EA3DE_5B96_4607_A0C5_478ED8E5C5A2_.wvu.PrintTitles" localSheetId="11" hidden="1">'tab 4'!$3:$5</definedName>
    <definedName name="Z_A75D8D73_D84E_45ED_81CC_3AB447ABD77C_.wvu.Cols" localSheetId="11" hidden="1">'tab 4'!#REF!</definedName>
    <definedName name="Z_A75D8D73_D84E_45ED_81CC_3AB447ABD77C_.wvu.PrintArea" localSheetId="11" hidden="1">'tab 4'!$A$2:$T$252</definedName>
    <definedName name="Z_A75D8D73_D84E_45ED_81CC_3AB447ABD77C_.wvu.PrintTitles" localSheetId="11" hidden="1">'tab 4'!$3:$5</definedName>
    <definedName name="Z_ACBE103E_D216_4C19_86CA_1FEE6266433A_.wvu.Cols" localSheetId="37" hidden="1">'tab 30'!#REF!,'tab 30'!#REF!</definedName>
    <definedName name="Z_ACBE103E_D216_4C19_86CA_1FEE6266433A_.wvu.FilterData" localSheetId="37" hidden="1">'tab 30'!$A$3:$C$182</definedName>
    <definedName name="Z_ACBE103E_D216_4C19_86CA_1FEE6266433A_.wvu.PrintArea" localSheetId="3" hidden="1">'graf 3'!$A$1:$N$36</definedName>
    <definedName name="Z_ACBE103E_D216_4C19_86CA_1FEE6266433A_.wvu.PrintArea" localSheetId="4" hidden="1">'graf 4'!$A$1:$J$23</definedName>
    <definedName name="Z_ACBE103E_D216_4C19_86CA_1FEE6266433A_.wvu.PrintArea" localSheetId="5" hidden="1">'graf 5'!$A$1:$I$29</definedName>
    <definedName name="Z_ACBE103E_D216_4C19_86CA_1FEE6266433A_.wvu.PrintArea" localSheetId="36" hidden="1">'tab 29'!$A$1:$C$27</definedName>
    <definedName name="Z_ACBE103E_D216_4C19_86CA_1FEE6266433A_.wvu.PrintArea" localSheetId="37" hidden="1">'tab 30'!$A$1:$C$182</definedName>
    <definedName name="Z_ACBE103E_D216_4C19_86CA_1FEE6266433A_.wvu.PrintTitles" localSheetId="37" hidden="1">'tab 30'!$2:$3</definedName>
    <definedName name="Z_AF65B0D2_A89B_4D75_B4AE_5BFEE1615BA9_.wvu.Cols" localSheetId="11" hidden="1">'tab 4'!$A:$A</definedName>
    <definedName name="Z_AF65B0D2_A89B_4D75_B4AE_5BFEE1615BA9_.wvu.PrintArea" localSheetId="11" hidden="1">'tab 4'!$A$2:$T$252</definedName>
    <definedName name="Z_AF65B0D2_A89B_4D75_B4AE_5BFEE1615BA9_.wvu.PrintTitles" localSheetId="11" hidden="1">'tab 4'!$3:$5</definedName>
    <definedName name="Z_B44BB22B_FBD0_4AC6_A8B4_CC1EB720AEFD_.wvu.Cols" localSheetId="2" hidden="1">'graf 2'!$A:$A</definedName>
    <definedName name="Z_B44BB22B_FBD0_4AC6_A8B4_CC1EB720AEFD_.wvu.FilterData" localSheetId="37" hidden="1">'tab 30'!$A$1:$C$182</definedName>
    <definedName name="Z_B44BB22B_FBD0_4AC6_A8B4_CC1EB720AEFD_.wvu.PrintArea" localSheetId="3" hidden="1">'graf 3'!$A$1:$N$36</definedName>
    <definedName name="Z_B44BB22B_FBD0_4AC6_A8B4_CC1EB720AEFD_.wvu.PrintArea" localSheetId="4" hidden="1">'graf 4'!$A$1:$L$20</definedName>
    <definedName name="Z_B44BB22B_FBD0_4AC6_A8B4_CC1EB720AEFD_.wvu.PrintArea" localSheetId="5" hidden="1">'graf 5'!$A$1:$J$27</definedName>
    <definedName name="Z_B44BB22B_FBD0_4AC6_A8B4_CC1EB720AEFD_.wvu.PrintArea" localSheetId="33" hidden="1">'tab 26'!$A$1:$C$5</definedName>
    <definedName name="Z_B44BB22B_FBD0_4AC6_A8B4_CC1EB720AEFD_.wvu.PrintArea" localSheetId="34" hidden="1">'tab 27'!$A$1:$C$6</definedName>
    <definedName name="Z_B44BB22B_FBD0_4AC6_A8B4_CC1EB720AEFD_.wvu.PrintArea" localSheetId="35" hidden="1">'tab 28'!$A$1:$C$12</definedName>
    <definedName name="Z_B44BB22B_FBD0_4AC6_A8B4_CC1EB720AEFD_.wvu.PrintArea" localSheetId="36" hidden="1">'tab 29'!$A$1:$C$27</definedName>
    <definedName name="Z_B44BB22B_FBD0_4AC6_A8B4_CC1EB720AEFD_.wvu.PrintArea" localSheetId="37" hidden="1">'tab 30'!$A$1:$C$182</definedName>
    <definedName name="Z_B44BB22B_FBD0_4AC6_A8B4_CC1EB720AEFD_.wvu.PrintArea" localSheetId="38" hidden="1">'tab 31'!$A$1:$C$12</definedName>
    <definedName name="Z_B44BB22B_FBD0_4AC6_A8B4_CC1EB720AEFD_.wvu.PrintArea" localSheetId="43" hidden="1">'tab 36'!$A$1:$F$166</definedName>
    <definedName name="Z_B44BB22B_FBD0_4AC6_A8B4_CC1EB720AEFD_.wvu.PrintArea" localSheetId="44" hidden="1">'tab 37'!$A$1:$G$164</definedName>
    <definedName name="Z_B44BB22B_FBD0_4AC6_A8B4_CC1EB720AEFD_.wvu.PrintArea" localSheetId="45" hidden="1">'tab 38'!$A$1:$G$141</definedName>
    <definedName name="Z_B44BB22B_FBD0_4AC6_A8B4_CC1EB720AEFD_.wvu.PrintArea" localSheetId="47" hidden="1">'tab 40'!$A$1:$G$123</definedName>
    <definedName name="Z_B44BB22B_FBD0_4AC6_A8B4_CC1EB720AEFD_.wvu.PrintArea" localSheetId="49" hidden="1">'tab 42'!$A$1:$G$123</definedName>
    <definedName name="Z_B44BB22B_FBD0_4AC6_A8B4_CC1EB720AEFD_.wvu.PrintArea" localSheetId="51" hidden="1">'tab 44'!$A$1:$G$146</definedName>
    <definedName name="Z_B44BB22B_FBD0_4AC6_A8B4_CC1EB720AEFD_.wvu.PrintArea" localSheetId="53" hidden="1">'tab 46'!$A$1:$G$135</definedName>
    <definedName name="Z_B44BB22B_FBD0_4AC6_A8B4_CC1EB720AEFD_.wvu.PrintArea" localSheetId="55" hidden="1">'tab 48'!$A$1:$G$146</definedName>
    <definedName name="Z_B44BB22B_FBD0_4AC6_A8B4_CC1EB720AEFD_.wvu.PrintArea" localSheetId="57" hidden="1">'tab 50'!$A$1:$G$146</definedName>
    <definedName name="Z_B44BB22B_FBD0_4AC6_A8B4_CC1EB720AEFD_.wvu.PrintArea" localSheetId="58" hidden="1">'tab 51'!$A$1:$G$83</definedName>
    <definedName name="Z_B44BB22B_FBD0_4AC6_A8B4_CC1EB720AEFD_.wvu.PrintArea" localSheetId="0" hidden="1">'Titul-grafy'!$A$2:$N$31</definedName>
    <definedName name="Z_B44BB22B_FBD0_4AC6_A8B4_CC1EB720AEFD_.wvu.PrintArea" localSheetId="7" hidden="1">'Titul-tabulky'!$A$1:$N$29</definedName>
    <definedName name="Z_B44BB22B_FBD0_4AC6_A8B4_CC1EB720AEFD_.wvu.PrintTitles" localSheetId="37" hidden="1">'tab 30'!$2:$3</definedName>
    <definedName name="Z_B44BB22B_FBD0_4AC6_A8B4_CC1EB720AEFD_.wvu.PrintTitles" localSheetId="43" hidden="1">'tab 36'!$4:$7</definedName>
    <definedName name="Z_B44BB22B_FBD0_4AC6_A8B4_CC1EB720AEFD_.wvu.PrintTitles" localSheetId="44" hidden="1">'tab 37'!$4:$7</definedName>
    <definedName name="Z_B44BB22B_FBD0_4AC6_A8B4_CC1EB720AEFD_.wvu.PrintTitles" localSheetId="45" hidden="1">'tab 38'!$4:$7</definedName>
    <definedName name="Z_B44BB22B_FBD0_4AC6_A8B4_CC1EB720AEFD_.wvu.PrintTitles" localSheetId="47" hidden="1">'tab 40'!$4:$7</definedName>
    <definedName name="Z_B44BB22B_FBD0_4AC6_A8B4_CC1EB720AEFD_.wvu.PrintTitles" localSheetId="49" hidden="1">'tab 42'!$4:$7</definedName>
    <definedName name="Z_B44BB22B_FBD0_4AC6_A8B4_CC1EB720AEFD_.wvu.PrintTitles" localSheetId="51" hidden="1">'tab 44'!$4:$7</definedName>
    <definedName name="Z_B44BB22B_FBD0_4AC6_A8B4_CC1EB720AEFD_.wvu.PrintTitles" localSheetId="53" hidden="1">'tab 46'!$4:$7</definedName>
    <definedName name="Z_B44BB22B_FBD0_4AC6_A8B4_CC1EB720AEFD_.wvu.PrintTitles" localSheetId="55" hidden="1">'tab 48'!$4:$7</definedName>
    <definedName name="Z_B44BB22B_FBD0_4AC6_A8B4_CC1EB720AEFD_.wvu.PrintTitles" localSheetId="57" hidden="1">'tab 50'!$4:$7</definedName>
    <definedName name="Z_B987D3EC_F819_4A27_976A_1583D9C2229A_.wvu.Cols" localSheetId="37" hidden="1">'tab 30'!#REF!,'tab 30'!#REF!</definedName>
    <definedName name="Z_B987D3EC_F819_4A27_976A_1583D9C2229A_.wvu.FilterData" localSheetId="37" hidden="1">'tab 30'!$A$3:$C$182</definedName>
    <definedName name="Z_B987D3EC_F819_4A27_976A_1583D9C2229A_.wvu.PrintArea" localSheetId="36" hidden="1">'tab 29'!$A$1:$C$27</definedName>
    <definedName name="Z_B987D3EC_F819_4A27_976A_1583D9C2229A_.wvu.PrintTitles" localSheetId="37" hidden="1">'tab 30'!$2:$3</definedName>
    <definedName name="Z_B987D3EC_F819_4A27_976A_1583D9C2229A_.wvu.Rows" localSheetId="36" hidden="1">'tab 29'!$32:$32</definedName>
    <definedName name="Z_B987D3EC_F819_4A27_976A_1583D9C2229A_.wvu.Rows" localSheetId="37" hidden="1">'tab 30'!#REF!</definedName>
    <definedName name="Z_B987D3EC_F819_4A27_976A_1583D9C2229A_.wvu.Rows" localSheetId="38" hidden="1">'tab 31'!$7:$8,'tab 31'!$12:$12</definedName>
    <definedName name="Z_C49FCFC9_CF51_484E_9F6E_E5FACC7A48A4_.wvu.Cols" localSheetId="11" hidden="1">'tab 4'!$A:$A,'tab 4'!#REF!</definedName>
    <definedName name="Z_C49FCFC9_CF51_484E_9F6E_E5FACC7A48A4_.wvu.PrintArea" localSheetId="11" hidden="1">'tab 4'!$A$2:$T$252</definedName>
    <definedName name="Z_C49FCFC9_CF51_484E_9F6E_E5FACC7A48A4_.wvu.PrintTitles" localSheetId="11" hidden="1">'tab 4'!$3:$5</definedName>
    <definedName name="Z_EBE613F2_32CB_4E3D_B0BB_2E9DFB67D43D_.wvu.Cols" localSheetId="11" hidden="1">'tab 4'!$A:$A</definedName>
    <definedName name="Z_EBE613F2_32CB_4E3D_B0BB_2E9DFB67D43D_.wvu.PrintArea" localSheetId="11" hidden="1">'tab 4'!$A$2:$T$251</definedName>
    <definedName name="Z_EBE613F2_32CB_4E3D_B0BB_2E9DFB67D43D_.wvu.PrintTitles" localSheetId="11" hidden="1">'tab 4'!$3:$5</definedName>
    <definedName name="ZÚ" localSheetId="19">#REF!</definedName>
    <definedName name="ZÚ" localSheetId="20">#REF!</definedName>
    <definedName name="ZÚ" localSheetId="21">#REF!</definedName>
    <definedName name="ZÚ" localSheetId="22">#REF!</definedName>
    <definedName name="ZÚ" localSheetId="23">#REF!</definedName>
    <definedName name="ZÚ" localSheetId="24">#REF!</definedName>
    <definedName name="ZÚ" localSheetId="25">#REF!</definedName>
    <definedName name="ZÚ" localSheetId="26">#REF!</definedName>
    <definedName name="ZÚ" localSheetId="27">#REF!</definedName>
    <definedName name="ZÚ" localSheetId="28">#REF!</definedName>
    <definedName name="ZÚ" localSheetId="29">#REF!</definedName>
    <definedName name="ZÚ" localSheetId="30">#REF!</definedName>
    <definedName name="ZÚ" localSheetId="31">#REF!</definedName>
    <definedName name="ZÚ" localSheetId="32">#REF!</definedName>
    <definedName name="ZÚ" localSheetId="10">#REF!</definedName>
    <definedName name="ZÚ" localSheetId="11">#REF!</definedName>
    <definedName name="ZÚ" localSheetId="15">#REF!</definedName>
    <definedName name="ZÚ">#REF!</definedName>
  </definedNames>
  <calcPr calcId="191029"/>
  <customWorkbookViews>
    <customWorkbookView name="Metelka Tomáš – osobní zobrazení" guid="{53E72506-0B1D-4F4A-A157-6DE69D2E678D}" mergeInterval="0" personalView="1" maximized="1" windowWidth="1916" windowHeight="855" tabRatio="941"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4" i="246" l="1"/>
  <c r="E7" i="246" s="1"/>
  <c r="D34" i="246"/>
  <c r="C34" i="246"/>
  <c r="F33" i="246"/>
  <c r="F32" i="246"/>
  <c r="F31" i="246"/>
  <c r="F30" i="246"/>
  <c r="F29" i="246"/>
  <c r="E27" i="246"/>
  <c r="D27" i="246"/>
  <c r="D6" i="246" s="1"/>
  <c r="C27" i="246"/>
  <c r="F26" i="246"/>
  <c r="F25" i="246"/>
  <c r="F24" i="246"/>
  <c r="A24" i="246"/>
  <c r="A25" i="246" s="1"/>
  <c r="A26" i="246" s="1"/>
  <c r="A29" i="246" s="1"/>
  <c r="A30" i="246" s="1"/>
  <c r="A31" i="246" s="1"/>
  <c r="A32" i="246" s="1"/>
  <c r="A33" i="246" s="1"/>
  <c r="F23" i="246"/>
  <c r="E21" i="246"/>
  <c r="D21" i="246"/>
  <c r="F21" i="246" s="1"/>
  <c r="C21" i="246"/>
  <c r="F20" i="246"/>
  <c r="F19" i="246"/>
  <c r="F18" i="246"/>
  <c r="F17" i="246"/>
  <c r="F16" i="246"/>
  <c r="A16" i="246"/>
  <c r="A17" i="246" s="1"/>
  <c r="A18" i="246" s="1"/>
  <c r="A19" i="246" s="1"/>
  <c r="A20" i="246" s="1"/>
  <c r="A23" i="246" s="1"/>
  <c r="F15" i="246"/>
  <c r="A15" i="246"/>
  <c r="F14" i="246"/>
  <c r="C7" i="246"/>
  <c r="C6" i="246"/>
  <c r="E5" i="246"/>
  <c r="D5" i="246"/>
  <c r="F5" i="246" s="1"/>
  <c r="C5" i="246"/>
  <c r="E41" i="245"/>
  <c r="F41" i="245" s="1"/>
  <c r="D41" i="245"/>
  <c r="C41" i="245"/>
  <c r="F40" i="245"/>
  <c r="E38" i="245"/>
  <c r="F38" i="245" s="1"/>
  <c r="D38" i="245"/>
  <c r="C38" i="245"/>
  <c r="F37" i="245"/>
  <c r="F36" i="245"/>
  <c r="F35" i="245"/>
  <c r="F34" i="245"/>
  <c r="E32" i="245"/>
  <c r="E5" i="245" s="1"/>
  <c r="E8" i="245" s="1"/>
  <c r="D32" i="245"/>
  <c r="D5" i="245" s="1"/>
  <c r="C32" i="245"/>
  <c r="F31" i="245"/>
  <c r="F30" i="245"/>
  <c r="F29" i="245"/>
  <c r="F28" i="245"/>
  <c r="F27" i="245"/>
  <c r="F26" i="245"/>
  <c r="F25" i="245"/>
  <c r="F24" i="245"/>
  <c r="F23" i="245"/>
  <c r="F22" i="245"/>
  <c r="F20" i="245"/>
  <c r="F19" i="245"/>
  <c r="F18" i="245"/>
  <c r="F17" i="245"/>
  <c r="F16" i="245"/>
  <c r="A16" i="245"/>
  <c r="A17" i="245" s="1"/>
  <c r="A18" i="245" s="1"/>
  <c r="A19" i="245" s="1"/>
  <c r="A20" i="245" s="1"/>
  <c r="A21" i="245" s="1"/>
  <c r="A22" i="245" s="1"/>
  <c r="A23" i="245" s="1"/>
  <c r="A24" i="245" s="1"/>
  <c r="A25" i="245" s="1"/>
  <c r="A26" i="245" s="1"/>
  <c r="A27" i="245" s="1"/>
  <c r="A28" i="245" s="1"/>
  <c r="A29" i="245" s="1"/>
  <c r="A30" i="245" s="1"/>
  <c r="A31" i="245" s="1"/>
  <c r="A34" i="245" s="1"/>
  <c r="A35" i="245" s="1"/>
  <c r="A36" i="245" s="1"/>
  <c r="A37" i="245" s="1"/>
  <c r="A40" i="245" s="1"/>
  <c r="F15" i="245"/>
  <c r="A15" i="245"/>
  <c r="F14" i="245"/>
  <c r="E7" i="245"/>
  <c r="D7" i="245"/>
  <c r="F7" i="245" s="1"/>
  <c r="C7" i="245"/>
  <c r="E6" i="245"/>
  <c r="F6" i="245" s="1"/>
  <c r="D6" i="245"/>
  <c r="C6" i="245"/>
  <c r="C5" i="245"/>
  <c r="E76" i="244"/>
  <c r="D76" i="244"/>
  <c r="D8" i="244" s="1"/>
  <c r="F8" i="244" s="1"/>
  <c r="C76" i="244"/>
  <c r="C8" i="244" s="1"/>
  <c r="F75" i="244"/>
  <c r="F74" i="244"/>
  <c r="F73" i="244"/>
  <c r="F72" i="244"/>
  <c r="F71" i="244"/>
  <c r="F70" i="244"/>
  <c r="F69" i="244"/>
  <c r="F68" i="244"/>
  <c r="F67" i="244"/>
  <c r="F66" i="244"/>
  <c r="E64" i="244"/>
  <c r="F64" i="244" s="1"/>
  <c r="D64" i="244"/>
  <c r="C64" i="244"/>
  <c r="F63" i="244"/>
  <c r="F62" i="244"/>
  <c r="E60" i="244"/>
  <c r="E6" i="244" s="1"/>
  <c r="D60" i="244"/>
  <c r="D6" i="244" s="1"/>
  <c r="C60" i="244"/>
  <c r="C6" i="244" s="1"/>
  <c r="F59" i="244"/>
  <c r="E57" i="244"/>
  <c r="F57" i="244" s="1"/>
  <c r="D57" i="244"/>
  <c r="C57" i="244"/>
  <c r="F56" i="244"/>
  <c r="F55" i="244"/>
  <c r="F54" i="244"/>
  <c r="F53" i="244"/>
  <c r="F52" i="244"/>
  <c r="F51" i="244"/>
  <c r="F50" i="244"/>
  <c r="F49" i="244"/>
  <c r="F48" i="244"/>
  <c r="F47" i="244"/>
  <c r="F46" i="244"/>
  <c r="F45" i="244"/>
  <c r="F44" i="244"/>
  <c r="F43" i="244"/>
  <c r="F42" i="244"/>
  <c r="F41" i="244"/>
  <c r="F40" i="244"/>
  <c r="F39" i="244"/>
  <c r="F38" i="244"/>
  <c r="F37" i="244"/>
  <c r="F36" i="244"/>
  <c r="F35" i="244"/>
  <c r="F34" i="244"/>
  <c r="F33" i="244"/>
  <c r="F32" i="244"/>
  <c r="F31" i="244"/>
  <c r="F30" i="244"/>
  <c r="F29" i="244"/>
  <c r="F28" i="244"/>
  <c r="F27" i="244"/>
  <c r="F26" i="244"/>
  <c r="F25" i="244"/>
  <c r="F23" i="244"/>
  <c r="F22" i="244"/>
  <c r="F21" i="244"/>
  <c r="F20" i="244"/>
  <c r="F19" i="244"/>
  <c r="F18" i="244"/>
  <c r="F17" i="244"/>
  <c r="A17" i="244"/>
  <c r="A18" i="244" s="1"/>
  <c r="A19" i="244" s="1"/>
  <c r="A20" i="244" s="1"/>
  <c r="A21" i="244" s="1"/>
  <c r="A22" i="244" s="1"/>
  <c r="A23" i="244" s="1"/>
  <c r="A24" i="244" s="1"/>
  <c r="A25" i="244" s="1"/>
  <c r="A26" i="244" s="1"/>
  <c r="A27" i="244" s="1"/>
  <c r="A28" i="244" s="1"/>
  <c r="A29" i="244" s="1"/>
  <c r="A30" i="244" s="1"/>
  <c r="A31" i="244" s="1"/>
  <c r="A32" i="244" s="1"/>
  <c r="A33" i="244" s="1"/>
  <c r="A34" i="244" s="1"/>
  <c r="A35" i="244" s="1"/>
  <c r="A36" i="244" s="1"/>
  <c r="A37" i="244" s="1"/>
  <c r="A38" i="244" s="1"/>
  <c r="A39" i="244" s="1"/>
  <c r="A40" i="244" s="1"/>
  <c r="A41" i="244" s="1"/>
  <c r="A42" i="244" s="1"/>
  <c r="A43" i="244" s="1"/>
  <c r="A44" i="244" s="1"/>
  <c r="A45" i="244" s="1"/>
  <c r="A46" i="244" s="1"/>
  <c r="A47" i="244" s="1"/>
  <c r="A48" i="244" s="1"/>
  <c r="A49" i="244" s="1"/>
  <c r="A50" i="244" s="1"/>
  <c r="A51" i="244" s="1"/>
  <c r="A52" i="244" s="1"/>
  <c r="A53" i="244" s="1"/>
  <c r="A54" i="244" s="1"/>
  <c r="A55" i="244" s="1"/>
  <c r="A56" i="244" s="1"/>
  <c r="A59" i="244" s="1"/>
  <c r="A62" i="244" s="1"/>
  <c r="A63" i="244" s="1"/>
  <c r="A66" i="244" s="1"/>
  <c r="A67" i="244" s="1"/>
  <c r="A68" i="244" s="1"/>
  <c r="A69" i="244" s="1"/>
  <c r="A70" i="244" s="1"/>
  <c r="A71" i="244" s="1"/>
  <c r="A72" i="244" s="1"/>
  <c r="A73" i="244" s="1"/>
  <c r="A74" i="244" s="1"/>
  <c r="A75" i="244" s="1"/>
  <c r="F16" i="244"/>
  <c r="A16" i="244"/>
  <c r="F15" i="244"/>
  <c r="E8" i="244"/>
  <c r="D7" i="244"/>
  <c r="C7" i="244"/>
  <c r="F5" i="244"/>
  <c r="E5" i="244"/>
  <c r="D5" i="244"/>
  <c r="C5" i="244"/>
  <c r="E159" i="243"/>
  <c r="F159" i="243" s="1"/>
  <c r="D159" i="243"/>
  <c r="C159" i="243"/>
  <c r="F158" i="243"/>
  <c r="F157" i="243"/>
  <c r="F156" i="243"/>
  <c r="F155" i="243"/>
  <c r="F154" i="243"/>
  <c r="F153" i="243"/>
  <c r="F152" i="243"/>
  <c r="F151" i="243"/>
  <c r="F150" i="243"/>
  <c r="F149" i="243"/>
  <c r="F148" i="243"/>
  <c r="F147" i="243"/>
  <c r="F146" i="243"/>
  <c r="F144" i="243"/>
  <c r="F143" i="243"/>
  <c r="F142" i="243"/>
  <c r="F141" i="243"/>
  <c r="F139" i="243"/>
  <c r="F138" i="243"/>
  <c r="F137" i="243"/>
  <c r="F136" i="243"/>
  <c r="E134" i="243"/>
  <c r="F134" i="243" s="1"/>
  <c r="D134" i="243"/>
  <c r="C134" i="243"/>
  <c r="F133" i="243"/>
  <c r="F132" i="243"/>
  <c r="F131" i="243"/>
  <c r="F130" i="243"/>
  <c r="F129" i="243"/>
  <c r="F128" i="243"/>
  <c r="F127" i="243"/>
  <c r="F126" i="243"/>
  <c r="F125" i="243"/>
  <c r="F124" i="243"/>
  <c r="F123" i="243"/>
  <c r="F122" i="243"/>
  <c r="F121" i="243"/>
  <c r="F120" i="243"/>
  <c r="F119" i="243"/>
  <c r="F118" i="243"/>
  <c r="F117" i="243"/>
  <c r="F116" i="243"/>
  <c r="F115" i="243"/>
  <c r="F114" i="243"/>
  <c r="F113" i="243"/>
  <c r="F112" i="243"/>
  <c r="F111" i="243"/>
  <c r="F110" i="243"/>
  <c r="F109" i="243"/>
  <c r="F108" i="243"/>
  <c r="F107" i="243"/>
  <c r="F106" i="243"/>
  <c r="F105" i="243"/>
  <c r="F104" i="243"/>
  <c r="F103" i="243"/>
  <c r="F102" i="243"/>
  <c r="F101" i="243"/>
  <c r="F100" i="243"/>
  <c r="F99" i="243"/>
  <c r="F98" i="243"/>
  <c r="F97" i="243"/>
  <c r="F96" i="243"/>
  <c r="F95" i="243"/>
  <c r="F94" i="243"/>
  <c r="F93" i="243"/>
  <c r="F92" i="243"/>
  <c r="F91" i="243"/>
  <c r="F90" i="243"/>
  <c r="F89" i="243"/>
  <c r="F88" i="243"/>
  <c r="F87" i="243"/>
  <c r="F86" i="243"/>
  <c r="F85" i="243"/>
  <c r="F84" i="243"/>
  <c r="F83" i="243"/>
  <c r="F82" i="243"/>
  <c r="F81" i="243"/>
  <c r="F80" i="243"/>
  <c r="F79" i="243"/>
  <c r="F78" i="243"/>
  <c r="E76" i="243"/>
  <c r="E7" i="243" s="1"/>
  <c r="F7" i="243" s="1"/>
  <c r="D76" i="243"/>
  <c r="C76" i="243"/>
  <c r="F75" i="243"/>
  <c r="E73" i="243"/>
  <c r="D73" i="243"/>
  <c r="D6" i="243" s="1"/>
  <c r="C73" i="243"/>
  <c r="F72" i="243"/>
  <c r="F71" i="243"/>
  <c r="F70" i="243"/>
  <c r="F69" i="243"/>
  <c r="F68" i="243"/>
  <c r="F67" i="243"/>
  <c r="F66" i="243"/>
  <c r="F65" i="243"/>
  <c r="F64" i="243"/>
  <c r="F63" i="243"/>
  <c r="F62" i="243"/>
  <c r="F61" i="243"/>
  <c r="F60" i="243"/>
  <c r="F59" i="243"/>
  <c r="F58" i="243"/>
  <c r="F57" i="243"/>
  <c r="F56" i="243"/>
  <c r="F55" i="243"/>
  <c r="F54" i="243"/>
  <c r="F53" i="243"/>
  <c r="F52" i="243"/>
  <c r="F51" i="243"/>
  <c r="F50" i="243"/>
  <c r="E48" i="243"/>
  <c r="F48" i="243" s="1"/>
  <c r="D48" i="243"/>
  <c r="C48" i="243"/>
  <c r="F47" i="243"/>
  <c r="F46" i="243"/>
  <c r="F45" i="243"/>
  <c r="F44" i="243"/>
  <c r="F43" i="243"/>
  <c r="F42" i="243"/>
  <c r="F41" i="243"/>
  <c r="F40" i="243"/>
  <c r="F39" i="243"/>
  <c r="F38" i="243"/>
  <c r="F37" i="243"/>
  <c r="F36" i="243"/>
  <c r="F35" i="243"/>
  <c r="F34" i="243"/>
  <c r="F33" i="243"/>
  <c r="F32" i="243"/>
  <c r="F31" i="243"/>
  <c r="F30" i="243"/>
  <c r="F29" i="243"/>
  <c r="F28" i="243"/>
  <c r="F27" i="243"/>
  <c r="F26" i="243"/>
  <c r="F25" i="243"/>
  <c r="F24" i="243"/>
  <c r="F23" i="243"/>
  <c r="F22" i="243"/>
  <c r="F21" i="243"/>
  <c r="F20" i="243"/>
  <c r="F19" i="243"/>
  <c r="F18" i="243"/>
  <c r="A18" i="243"/>
  <c r="A19" i="243" s="1"/>
  <c r="A20" i="243" s="1"/>
  <c r="A21" i="243" s="1"/>
  <c r="A22" i="243" s="1"/>
  <c r="A23" i="243" s="1"/>
  <c r="A24" i="243" s="1"/>
  <c r="A25" i="243" s="1"/>
  <c r="A26" i="243" s="1"/>
  <c r="A27" i="243" s="1"/>
  <c r="A28" i="243" s="1"/>
  <c r="A29" i="243" s="1"/>
  <c r="A30" i="243" s="1"/>
  <c r="A31" i="243" s="1"/>
  <c r="A32" i="243" s="1"/>
  <c r="A33" i="243" s="1"/>
  <c r="A34" i="243" s="1"/>
  <c r="A35" i="243" s="1"/>
  <c r="A36" i="243" s="1"/>
  <c r="A37" i="243" s="1"/>
  <c r="A38" i="243" s="1"/>
  <c r="A39" i="243" s="1"/>
  <c r="A40" i="243" s="1"/>
  <c r="A41" i="243" s="1"/>
  <c r="A42" i="243" s="1"/>
  <c r="A43" i="243" s="1"/>
  <c r="A44" i="243" s="1"/>
  <c r="A45" i="243" s="1"/>
  <c r="A46" i="243" s="1"/>
  <c r="A47" i="243" s="1"/>
  <c r="A50" i="243" s="1"/>
  <c r="A51" i="243" s="1"/>
  <c r="A52" i="243" s="1"/>
  <c r="A53" i="243" s="1"/>
  <c r="A54" i="243" s="1"/>
  <c r="A55" i="243" s="1"/>
  <c r="A56" i="243" s="1"/>
  <c r="A57" i="243" s="1"/>
  <c r="A58" i="243" s="1"/>
  <c r="A59" i="243" s="1"/>
  <c r="A60" i="243" s="1"/>
  <c r="A61" i="243" s="1"/>
  <c r="A62" i="243" s="1"/>
  <c r="A63" i="243" s="1"/>
  <c r="A64" i="243" s="1"/>
  <c r="A65" i="243" s="1"/>
  <c r="A66" i="243" s="1"/>
  <c r="A67" i="243" s="1"/>
  <c r="A68" i="243" s="1"/>
  <c r="A69" i="243" s="1"/>
  <c r="A70" i="243" s="1"/>
  <c r="A71" i="243" s="1"/>
  <c r="A72" i="243" s="1"/>
  <c r="A75" i="243" s="1"/>
  <c r="A78" i="243" s="1"/>
  <c r="A79" i="243" s="1"/>
  <c r="A80" i="243" s="1"/>
  <c r="A81" i="243" s="1"/>
  <c r="A82" i="243" s="1"/>
  <c r="A83" i="243" s="1"/>
  <c r="A84" i="243" s="1"/>
  <c r="A85" i="243" s="1"/>
  <c r="A86" i="243" s="1"/>
  <c r="A87" i="243" s="1"/>
  <c r="A88" i="243" s="1"/>
  <c r="A89" i="243" s="1"/>
  <c r="A90" i="243" s="1"/>
  <c r="A91" i="243" s="1"/>
  <c r="A92" i="243" s="1"/>
  <c r="A93" i="243" s="1"/>
  <c r="A94" i="243" s="1"/>
  <c r="A95" i="243" s="1"/>
  <c r="A96" i="243" s="1"/>
  <c r="A97" i="243" s="1"/>
  <c r="A98" i="243" s="1"/>
  <c r="A99" i="243" s="1"/>
  <c r="A100" i="243" s="1"/>
  <c r="A101" i="243" s="1"/>
  <c r="A102" i="243" s="1"/>
  <c r="A103" i="243" s="1"/>
  <c r="A104" i="243" s="1"/>
  <c r="A105" i="243" s="1"/>
  <c r="A106" i="243" s="1"/>
  <c r="A107" i="243" s="1"/>
  <c r="A108" i="243" s="1"/>
  <c r="A109" i="243" s="1"/>
  <c r="A110" i="243" s="1"/>
  <c r="A111" i="243" s="1"/>
  <c r="A112" i="243" s="1"/>
  <c r="A113" i="243" s="1"/>
  <c r="A114" i="243" s="1"/>
  <c r="A115" i="243" s="1"/>
  <c r="A116" i="243" s="1"/>
  <c r="A117" i="243" s="1"/>
  <c r="A118" i="243" s="1"/>
  <c r="A119" i="243" s="1"/>
  <c r="A120" i="243" s="1"/>
  <c r="A121" i="243" s="1"/>
  <c r="A122" i="243" s="1"/>
  <c r="A123" i="243" s="1"/>
  <c r="A124" i="243" s="1"/>
  <c r="A125" i="243" s="1"/>
  <c r="A126" i="243" s="1"/>
  <c r="A127" i="243" s="1"/>
  <c r="A128" i="243" s="1"/>
  <c r="A129" i="243" s="1"/>
  <c r="A130" i="243" s="1"/>
  <c r="A131" i="243" s="1"/>
  <c r="A132" i="243" s="1"/>
  <c r="A133" i="243" s="1"/>
  <c r="A136" i="243" s="1"/>
  <c r="A137" i="243" s="1"/>
  <c r="A138" i="243" s="1"/>
  <c r="A139" i="243" s="1"/>
  <c r="A140" i="243" s="1"/>
  <c r="A141" i="243" s="1"/>
  <c r="A142" i="243" s="1"/>
  <c r="A143" i="243" s="1"/>
  <c r="A144" i="243" s="1"/>
  <c r="A145" i="243" s="1"/>
  <c r="A146" i="243" s="1"/>
  <c r="A147" i="243" s="1"/>
  <c r="A148" i="243" s="1"/>
  <c r="A149" i="243" s="1"/>
  <c r="A150" i="243" s="1"/>
  <c r="A151" i="243" s="1"/>
  <c r="A152" i="243" s="1"/>
  <c r="A153" i="243" s="1"/>
  <c r="A154" i="243" s="1"/>
  <c r="A155" i="243" s="1"/>
  <c r="A156" i="243" s="1"/>
  <c r="A157" i="243" s="1"/>
  <c r="A158" i="243" s="1"/>
  <c r="F17" i="243"/>
  <c r="A17" i="243"/>
  <c r="F16" i="243"/>
  <c r="E9" i="243"/>
  <c r="D9" i="243"/>
  <c r="C9" i="243"/>
  <c r="E8" i="243"/>
  <c r="D8" i="243"/>
  <c r="C8" i="243"/>
  <c r="D7" i="243"/>
  <c r="C7" i="243"/>
  <c r="E6" i="243"/>
  <c r="C6" i="243"/>
  <c r="E5" i="243"/>
  <c r="D5" i="243"/>
  <c r="C5" i="243"/>
  <c r="E22" i="242"/>
  <c r="F22" i="242" s="1"/>
  <c r="D22" i="242"/>
  <c r="C22" i="242"/>
  <c r="F21" i="242"/>
  <c r="F20" i="242"/>
  <c r="E18" i="242"/>
  <c r="E5" i="242" s="1"/>
  <c r="D18" i="242"/>
  <c r="C18" i="242"/>
  <c r="F17" i="242"/>
  <c r="F16" i="242"/>
  <c r="F15" i="242"/>
  <c r="A15" i="242"/>
  <c r="A16" i="242" s="1"/>
  <c r="A17" i="242" s="1"/>
  <c r="A20" i="242" s="1"/>
  <c r="A21" i="242" s="1"/>
  <c r="F14" i="242"/>
  <c r="A14" i="242"/>
  <c r="F13" i="242"/>
  <c r="D6" i="242"/>
  <c r="C6" i="242"/>
  <c r="D5" i="242"/>
  <c r="D7" i="242" s="1"/>
  <c r="C5" i="242"/>
  <c r="C7" i="242" s="1"/>
  <c r="E254" i="241"/>
  <c r="F254" i="241" s="1"/>
  <c r="D254" i="241"/>
  <c r="C254" i="241"/>
  <c r="C9" i="241" s="1"/>
  <c r="F253" i="241"/>
  <c r="F252" i="241"/>
  <c r="F251" i="241"/>
  <c r="F250" i="241"/>
  <c r="F249" i="241"/>
  <c r="F248" i="241"/>
  <c r="F247" i="241"/>
  <c r="F246" i="241"/>
  <c r="F245" i="241"/>
  <c r="F244" i="241"/>
  <c r="F243" i="241"/>
  <c r="F242" i="241"/>
  <c r="F241" i="241"/>
  <c r="F240" i="241"/>
  <c r="F239" i="241"/>
  <c r="F238" i="241"/>
  <c r="F237" i="241"/>
  <c r="F234" i="241"/>
  <c r="F233" i="241"/>
  <c r="F232" i="241"/>
  <c r="F231" i="241"/>
  <c r="F230" i="241"/>
  <c r="F229" i="241"/>
  <c r="F228" i="241"/>
  <c r="F227" i="241"/>
  <c r="F226" i="241"/>
  <c r="F225" i="241"/>
  <c r="F224" i="241"/>
  <c r="F223" i="241"/>
  <c r="F222" i="241"/>
  <c r="F221" i="241"/>
  <c r="F220" i="241"/>
  <c r="F219" i="241"/>
  <c r="F218" i="241"/>
  <c r="F217" i="241"/>
  <c r="F216" i="241"/>
  <c r="F215" i="241"/>
  <c r="F214" i="241"/>
  <c r="F213" i="241"/>
  <c r="F212" i="241"/>
  <c r="F211" i="241"/>
  <c r="F210" i="241"/>
  <c r="F209" i="241"/>
  <c r="F208" i="241"/>
  <c r="F207" i="241"/>
  <c r="E205" i="241"/>
  <c r="F205" i="241" s="1"/>
  <c r="D205" i="241"/>
  <c r="C205" i="241"/>
  <c r="C8" i="241" s="1"/>
  <c r="F204" i="241"/>
  <c r="F203" i="241"/>
  <c r="F202" i="241"/>
  <c r="F201" i="241"/>
  <c r="F200" i="241"/>
  <c r="F199" i="241"/>
  <c r="F198" i="241"/>
  <c r="F197" i="241"/>
  <c r="F196" i="241"/>
  <c r="F195" i="241"/>
  <c r="F194" i="241"/>
  <c r="F193" i="241"/>
  <c r="F192" i="241"/>
  <c r="F191" i="241"/>
  <c r="F190" i="241"/>
  <c r="F189" i="241"/>
  <c r="F188" i="241"/>
  <c r="F187" i="241"/>
  <c r="F186" i="241"/>
  <c r="F185" i="241"/>
  <c r="F184" i="241"/>
  <c r="F183" i="241"/>
  <c r="F182" i="241"/>
  <c r="F181" i="241"/>
  <c r="F180" i="241"/>
  <c r="F179" i="241"/>
  <c r="F178" i="241"/>
  <c r="F177" i="241"/>
  <c r="F176" i="241"/>
  <c r="F175" i="241"/>
  <c r="F174" i="241"/>
  <c r="F173" i="241"/>
  <c r="F172" i="241"/>
  <c r="F171" i="241"/>
  <c r="F170" i="241"/>
  <c r="F169" i="241"/>
  <c r="F168" i="241"/>
  <c r="F167" i="241"/>
  <c r="F166" i="241"/>
  <c r="F165" i="241"/>
  <c r="F164" i="241"/>
  <c r="F163" i="241"/>
  <c r="F162" i="241"/>
  <c r="F161" i="241"/>
  <c r="F160" i="241"/>
  <c r="F159" i="241"/>
  <c r="F158" i="241"/>
  <c r="F157" i="241"/>
  <c r="F156" i="241"/>
  <c r="F155" i="241"/>
  <c r="F154" i="241"/>
  <c r="F153" i="241"/>
  <c r="F152" i="241"/>
  <c r="F151" i="241"/>
  <c r="F150" i="241"/>
  <c r="F149" i="241"/>
  <c r="F148" i="241"/>
  <c r="F147" i="241"/>
  <c r="F146" i="241"/>
  <c r="F145" i="241"/>
  <c r="F144" i="241"/>
  <c r="F143" i="241"/>
  <c r="F142" i="241"/>
  <c r="F141" i="241"/>
  <c r="F140" i="241"/>
  <c r="F139" i="241"/>
  <c r="F138" i="241"/>
  <c r="F137" i="241"/>
  <c r="F136" i="241"/>
  <c r="F135" i="241"/>
  <c r="F134" i="241"/>
  <c r="F133" i="241"/>
  <c r="F132" i="241"/>
  <c r="F131" i="241"/>
  <c r="F130" i="241"/>
  <c r="F129" i="241"/>
  <c r="F128" i="241"/>
  <c r="F127" i="241"/>
  <c r="F126" i="241"/>
  <c r="F125" i="241"/>
  <c r="F124" i="241"/>
  <c r="F123" i="241"/>
  <c r="F122" i="241"/>
  <c r="F121" i="241"/>
  <c r="F120" i="241"/>
  <c r="F119" i="241"/>
  <c r="F118" i="241"/>
  <c r="F117" i="241"/>
  <c r="F116" i="241"/>
  <c r="F115" i="241"/>
  <c r="F114" i="241"/>
  <c r="F113" i="241"/>
  <c r="F112" i="241"/>
  <c r="F111" i="241"/>
  <c r="F110" i="241"/>
  <c r="F109" i="241"/>
  <c r="F108" i="241"/>
  <c r="F107" i="241"/>
  <c r="F106" i="241"/>
  <c r="F105" i="241"/>
  <c r="F104" i="241"/>
  <c r="F103" i="241"/>
  <c r="F102" i="241"/>
  <c r="F101" i="241"/>
  <c r="F100" i="241"/>
  <c r="F99" i="241"/>
  <c r="F98" i="241"/>
  <c r="F97" i="241"/>
  <c r="F96" i="241"/>
  <c r="F95" i="241"/>
  <c r="F94" i="241"/>
  <c r="F93" i="241"/>
  <c r="F92" i="241"/>
  <c r="F91" i="241"/>
  <c r="F90" i="241"/>
  <c r="F89" i="241"/>
  <c r="F88" i="241"/>
  <c r="F87" i="241"/>
  <c r="F86" i="241"/>
  <c r="F85" i="241"/>
  <c r="F84" i="241"/>
  <c r="F83" i="241"/>
  <c r="F82" i="241"/>
  <c r="F81" i="241"/>
  <c r="F80" i="241"/>
  <c r="F79" i="241"/>
  <c r="F78" i="241"/>
  <c r="F77" i="241"/>
  <c r="F76" i="241"/>
  <c r="F75" i="241"/>
  <c r="F74" i="241"/>
  <c r="F73" i="241"/>
  <c r="F72" i="241"/>
  <c r="F71" i="241"/>
  <c r="E69" i="241"/>
  <c r="E7" i="241" s="1"/>
  <c r="D69" i="241"/>
  <c r="D7" i="241" s="1"/>
  <c r="C69" i="241"/>
  <c r="F68" i="241"/>
  <c r="F67" i="241"/>
  <c r="E65" i="241"/>
  <c r="E6" i="241" s="1"/>
  <c r="D65" i="241"/>
  <c r="C65" i="241"/>
  <c r="C6" i="241" s="1"/>
  <c r="F64" i="241"/>
  <c r="F63" i="241"/>
  <c r="F62" i="241"/>
  <c r="F61" i="241"/>
  <c r="F60" i="241"/>
  <c r="F59" i="241"/>
  <c r="F58" i="241"/>
  <c r="F57" i="241"/>
  <c r="F55" i="241"/>
  <c r="F54" i="241"/>
  <c r="F53" i="241"/>
  <c r="F52" i="241"/>
  <c r="F51" i="241"/>
  <c r="F50" i="241"/>
  <c r="F49" i="241"/>
  <c r="F48" i="241"/>
  <c r="F47" i="241"/>
  <c r="F46" i="241"/>
  <c r="F45" i="241"/>
  <c r="E43" i="241"/>
  <c r="F43" i="241" s="1"/>
  <c r="D43" i="241"/>
  <c r="C43" i="241"/>
  <c r="F42" i="241"/>
  <c r="F41" i="241"/>
  <c r="F40" i="241"/>
  <c r="F39" i="241"/>
  <c r="F38" i="241"/>
  <c r="F37" i="241"/>
  <c r="F36" i="241"/>
  <c r="F35" i="241"/>
  <c r="F34" i="241"/>
  <c r="F33" i="241"/>
  <c r="F32" i="241"/>
  <c r="F31" i="241"/>
  <c r="F30" i="241"/>
  <c r="F29" i="241"/>
  <c r="F28" i="241"/>
  <c r="F27" i="241"/>
  <c r="F26" i="241"/>
  <c r="F25" i="241"/>
  <c r="F24" i="241"/>
  <c r="F23" i="241"/>
  <c r="F22" i="241"/>
  <c r="F21" i="241"/>
  <c r="F20" i="241"/>
  <c r="F19" i="241"/>
  <c r="F18" i="241"/>
  <c r="A18" i="241"/>
  <c r="A19" i="241" s="1"/>
  <c r="A20" i="241" s="1"/>
  <c r="A21" i="241" s="1"/>
  <c r="A22" i="241" s="1"/>
  <c r="A23" i="241" s="1"/>
  <c r="A24" i="241" s="1"/>
  <c r="A25" i="241" s="1"/>
  <c r="A26" i="241" s="1"/>
  <c r="A27" i="241" s="1"/>
  <c r="A28" i="241" s="1"/>
  <c r="A29" i="241" s="1"/>
  <c r="A30" i="241" s="1"/>
  <c r="A31" i="241" s="1"/>
  <c r="A32" i="241" s="1"/>
  <c r="A33" i="241" s="1"/>
  <c r="A34" i="241" s="1"/>
  <c r="A35" i="241" s="1"/>
  <c r="A36" i="241" s="1"/>
  <c r="A37" i="241" s="1"/>
  <c r="A38" i="241" s="1"/>
  <c r="A39" i="241" s="1"/>
  <c r="A40" i="241" s="1"/>
  <c r="A41" i="241" s="1"/>
  <c r="A42" i="241" s="1"/>
  <c r="A45" i="241" s="1"/>
  <c r="A46" i="241" s="1"/>
  <c r="A47" i="241" s="1"/>
  <c r="A48" i="241" s="1"/>
  <c r="A49" i="241" s="1"/>
  <c r="A50" i="241" s="1"/>
  <c r="A51" i="241" s="1"/>
  <c r="A52" i="241" s="1"/>
  <c r="A53" i="241" s="1"/>
  <c r="A54" i="241" s="1"/>
  <c r="A55" i="241" s="1"/>
  <c r="A56" i="241" s="1"/>
  <c r="A57" i="241" s="1"/>
  <c r="A58" i="241" s="1"/>
  <c r="A59" i="241" s="1"/>
  <c r="A60" i="241" s="1"/>
  <c r="A61" i="241" s="1"/>
  <c r="A62" i="241" s="1"/>
  <c r="A63" i="241" s="1"/>
  <c r="A64" i="241" s="1"/>
  <c r="A67" i="241" s="1"/>
  <c r="A68" i="241" s="1"/>
  <c r="A71" i="241" s="1"/>
  <c r="A72" i="241" s="1"/>
  <c r="A73" i="241" s="1"/>
  <c r="A74" i="241" s="1"/>
  <c r="A75" i="241" s="1"/>
  <c r="A76" i="241" s="1"/>
  <c r="A77" i="241" s="1"/>
  <c r="A78" i="241" s="1"/>
  <c r="A79" i="241" s="1"/>
  <c r="A80" i="241" s="1"/>
  <c r="A81" i="241" s="1"/>
  <c r="A82" i="241" s="1"/>
  <c r="A83" i="241" s="1"/>
  <c r="A84" i="241" s="1"/>
  <c r="A85" i="241" s="1"/>
  <c r="A86" i="241" s="1"/>
  <c r="A87" i="241" s="1"/>
  <c r="A88" i="241" s="1"/>
  <c r="A89" i="241" s="1"/>
  <c r="A90" i="241" s="1"/>
  <c r="A91" i="241" s="1"/>
  <c r="A92" i="241" s="1"/>
  <c r="A93" i="241" s="1"/>
  <c r="A94" i="241" s="1"/>
  <c r="A95" i="241" s="1"/>
  <c r="A96" i="241" s="1"/>
  <c r="A97" i="241" s="1"/>
  <c r="A98" i="241" s="1"/>
  <c r="A99" i="241" s="1"/>
  <c r="A100" i="241" s="1"/>
  <c r="A101" i="241" s="1"/>
  <c r="A102" i="241" s="1"/>
  <c r="A103" i="241" s="1"/>
  <c r="A104" i="241" s="1"/>
  <c r="A105" i="241" s="1"/>
  <c r="A106" i="241" s="1"/>
  <c r="A107" i="241" s="1"/>
  <c r="A108" i="241" s="1"/>
  <c r="A109" i="241" s="1"/>
  <c r="A110" i="241" s="1"/>
  <c r="A111" i="241" s="1"/>
  <c r="A112" i="241" s="1"/>
  <c r="A113" i="241" s="1"/>
  <c r="A114" i="241" s="1"/>
  <c r="A115" i="241" s="1"/>
  <c r="A116" i="241" s="1"/>
  <c r="A117" i="241" s="1"/>
  <c r="A118" i="241" s="1"/>
  <c r="A119" i="241" s="1"/>
  <c r="A120" i="241" s="1"/>
  <c r="A121" i="241" s="1"/>
  <c r="A122" i="241" s="1"/>
  <c r="A123" i="241" s="1"/>
  <c r="A124" i="241" s="1"/>
  <c r="A125" i="241" s="1"/>
  <c r="A126" i="241" s="1"/>
  <c r="A127" i="241" s="1"/>
  <c r="A128" i="241" s="1"/>
  <c r="A129" i="241" s="1"/>
  <c r="A130" i="241" s="1"/>
  <c r="A131" i="241" s="1"/>
  <c r="A132" i="241" s="1"/>
  <c r="A133" i="241" s="1"/>
  <c r="A134" i="241" s="1"/>
  <c r="A135" i="241" s="1"/>
  <c r="A136" i="241" s="1"/>
  <c r="A137" i="241" s="1"/>
  <c r="A138" i="241" s="1"/>
  <c r="A139" i="241" s="1"/>
  <c r="A140" i="241" s="1"/>
  <c r="A141" i="241" s="1"/>
  <c r="A142" i="241" s="1"/>
  <c r="A143" i="241" s="1"/>
  <c r="A144" i="241" s="1"/>
  <c r="A145" i="241" s="1"/>
  <c r="A146" i="241" s="1"/>
  <c r="A147" i="241" s="1"/>
  <c r="A148" i="241" s="1"/>
  <c r="A149" i="241" s="1"/>
  <c r="A150" i="241" s="1"/>
  <c r="A151" i="241" s="1"/>
  <c r="A152" i="241" s="1"/>
  <c r="A153" i="241" s="1"/>
  <c r="A154" i="241" s="1"/>
  <c r="A155" i="241" s="1"/>
  <c r="A156" i="241" s="1"/>
  <c r="A157" i="241" s="1"/>
  <c r="A158" i="241" s="1"/>
  <c r="A159" i="241" s="1"/>
  <c r="A160" i="241" s="1"/>
  <c r="A161" i="241" s="1"/>
  <c r="A162" i="241" s="1"/>
  <c r="A163" i="241" s="1"/>
  <c r="A164" i="241" s="1"/>
  <c r="A165" i="241" s="1"/>
  <c r="A166" i="241" s="1"/>
  <c r="A167" i="241" s="1"/>
  <c r="A168" i="241" s="1"/>
  <c r="A169" i="241" s="1"/>
  <c r="A170" i="241" s="1"/>
  <c r="A171" i="241" s="1"/>
  <c r="A172" i="241" s="1"/>
  <c r="A173" i="241" s="1"/>
  <c r="A174" i="241" s="1"/>
  <c r="A175" i="241" s="1"/>
  <c r="A176" i="241" s="1"/>
  <c r="A177" i="241" s="1"/>
  <c r="A178" i="241" s="1"/>
  <c r="A179" i="241" s="1"/>
  <c r="A180" i="241" s="1"/>
  <c r="A181" i="241" s="1"/>
  <c r="A182" i="241" s="1"/>
  <c r="A183" i="241" s="1"/>
  <c r="A184" i="241" s="1"/>
  <c r="A185" i="241" s="1"/>
  <c r="A186" i="241" s="1"/>
  <c r="A187" i="241" s="1"/>
  <c r="A188" i="241" s="1"/>
  <c r="A189" i="241" s="1"/>
  <c r="A190" i="241" s="1"/>
  <c r="A191" i="241" s="1"/>
  <c r="A192" i="241" s="1"/>
  <c r="A193" i="241" s="1"/>
  <c r="A194" i="241" s="1"/>
  <c r="A195" i="241" s="1"/>
  <c r="A196" i="241" s="1"/>
  <c r="A197" i="241" s="1"/>
  <c r="A198" i="241" s="1"/>
  <c r="A199" i="241" s="1"/>
  <c r="A200" i="241" s="1"/>
  <c r="A201" i="241" s="1"/>
  <c r="A202" i="241" s="1"/>
  <c r="A203" i="241" s="1"/>
  <c r="A204" i="241" s="1"/>
  <c r="A207" i="241" s="1"/>
  <c r="A208" i="241" s="1"/>
  <c r="A209" i="241" s="1"/>
  <c r="A210" i="241" s="1"/>
  <c r="A211" i="241" s="1"/>
  <c r="A212" i="241" s="1"/>
  <c r="A213" i="241" s="1"/>
  <c r="A214" i="241" s="1"/>
  <c r="A215" i="241" s="1"/>
  <c r="A216" i="241" s="1"/>
  <c r="A217" i="241" s="1"/>
  <c r="A218" i="241" s="1"/>
  <c r="A219" i="241" s="1"/>
  <c r="A220" i="241" s="1"/>
  <c r="A221" i="241" s="1"/>
  <c r="A222" i="241" s="1"/>
  <c r="A223" i="241" s="1"/>
  <c r="A224" i="241" s="1"/>
  <c r="A225" i="241" s="1"/>
  <c r="A226" i="241" s="1"/>
  <c r="A227" i="241" s="1"/>
  <c r="A228" i="241" s="1"/>
  <c r="A229" i="241" s="1"/>
  <c r="A230" i="241" s="1"/>
  <c r="A231" i="241" s="1"/>
  <c r="A232" i="241" s="1"/>
  <c r="A233" i="241" s="1"/>
  <c r="A234" i="241" s="1"/>
  <c r="A235" i="241" s="1"/>
  <c r="A236" i="241" s="1"/>
  <c r="A237" i="241" s="1"/>
  <c r="A238" i="241" s="1"/>
  <c r="A239" i="241" s="1"/>
  <c r="A240" i="241" s="1"/>
  <c r="A241" i="241" s="1"/>
  <c r="A242" i="241" s="1"/>
  <c r="A243" i="241" s="1"/>
  <c r="A244" i="241" s="1"/>
  <c r="A245" i="241" s="1"/>
  <c r="A246" i="241" s="1"/>
  <c r="A247" i="241" s="1"/>
  <c r="A248" i="241" s="1"/>
  <c r="A249" i="241" s="1"/>
  <c r="A250" i="241" s="1"/>
  <c r="A251" i="241" s="1"/>
  <c r="A252" i="241" s="1"/>
  <c r="A253" i="241" s="1"/>
  <c r="F17" i="241"/>
  <c r="A17" i="241"/>
  <c r="F16" i="241"/>
  <c r="D9" i="241"/>
  <c r="D8" i="241"/>
  <c r="C7" i="241"/>
  <c r="D6" i="241"/>
  <c r="E5" i="241"/>
  <c r="D5" i="241"/>
  <c r="C5" i="241"/>
  <c r="E119" i="240"/>
  <c r="F119" i="240" s="1"/>
  <c r="D119" i="240"/>
  <c r="C119" i="240"/>
  <c r="F118" i="240"/>
  <c r="F117" i="240"/>
  <c r="F116" i="240"/>
  <c r="F115" i="240"/>
  <c r="F114" i="240"/>
  <c r="F113" i="240"/>
  <c r="F112" i="240"/>
  <c r="F111" i="240"/>
  <c r="F110" i="240"/>
  <c r="F109" i="240"/>
  <c r="F108" i="240"/>
  <c r="F107" i="240"/>
  <c r="F106" i="240"/>
  <c r="F103" i="240"/>
  <c r="F102" i="240"/>
  <c r="F101" i="240"/>
  <c r="F100" i="240"/>
  <c r="F99" i="240"/>
  <c r="F98" i="240"/>
  <c r="F97" i="240"/>
  <c r="F95" i="240"/>
  <c r="F94" i="240"/>
  <c r="F93" i="240"/>
  <c r="F92" i="240"/>
  <c r="F91" i="240"/>
  <c r="F90" i="240"/>
  <c r="F89" i="240"/>
  <c r="F88" i="240"/>
  <c r="F87" i="240"/>
  <c r="E85" i="240"/>
  <c r="F85" i="240" s="1"/>
  <c r="D85" i="240"/>
  <c r="C85" i="240"/>
  <c r="C8" i="240" s="1"/>
  <c r="F84" i="240"/>
  <c r="F83" i="240"/>
  <c r="F82" i="240"/>
  <c r="F81" i="240"/>
  <c r="F80" i="240"/>
  <c r="F79" i="240"/>
  <c r="F78" i="240"/>
  <c r="F77" i="240"/>
  <c r="F76" i="240"/>
  <c r="F75" i="240"/>
  <c r="F74" i="240"/>
  <c r="F73" i="240"/>
  <c r="F72" i="240"/>
  <c r="F71" i="240"/>
  <c r="F70" i="240"/>
  <c r="F69" i="240"/>
  <c r="F68" i="240"/>
  <c r="F67" i="240"/>
  <c r="F66" i="240"/>
  <c r="F65" i="240"/>
  <c r="F63" i="240"/>
  <c r="E63" i="240"/>
  <c r="D63" i="240"/>
  <c r="D7" i="240" s="1"/>
  <c r="C63" i="240"/>
  <c r="F62" i="240"/>
  <c r="E60" i="240"/>
  <c r="D60" i="240"/>
  <c r="C60" i="240"/>
  <c r="F59" i="240"/>
  <c r="F58" i="240"/>
  <c r="F57" i="240"/>
  <c r="F56" i="240"/>
  <c r="F55" i="240"/>
  <c r="F53" i="240"/>
  <c r="F52" i="240"/>
  <c r="E50" i="240"/>
  <c r="D50" i="240"/>
  <c r="C50" i="240"/>
  <c r="F49" i="240"/>
  <c r="F48" i="240"/>
  <c r="F47" i="240"/>
  <c r="F46" i="240"/>
  <c r="F45" i="240"/>
  <c r="F44" i="240"/>
  <c r="F43" i="240"/>
  <c r="F42" i="240"/>
  <c r="F41" i="240"/>
  <c r="F40" i="240"/>
  <c r="F39" i="240"/>
  <c r="F38" i="240"/>
  <c r="F37" i="240"/>
  <c r="F36" i="240"/>
  <c r="F35" i="240"/>
  <c r="F34" i="240"/>
  <c r="F33" i="240"/>
  <c r="F32" i="240"/>
  <c r="F31" i="240"/>
  <c r="F30" i="240"/>
  <c r="F29" i="240"/>
  <c r="F28" i="240"/>
  <c r="F27" i="240"/>
  <c r="F26" i="240"/>
  <c r="F25" i="240"/>
  <c r="F24" i="240"/>
  <c r="F23" i="240"/>
  <c r="F22" i="240"/>
  <c r="F21" i="240"/>
  <c r="F20" i="240"/>
  <c r="F19" i="240"/>
  <c r="F18" i="240"/>
  <c r="A18" i="240"/>
  <c r="A19" i="240" s="1"/>
  <c r="A20" i="240" s="1"/>
  <c r="A21" i="240" s="1"/>
  <c r="A22" i="240" s="1"/>
  <c r="A23" i="240" s="1"/>
  <c r="A24" i="240" s="1"/>
  <c r="A25" i="240" s="1"/>
  <c r="A26" i="240" s="1"/>
  <c r="A27" i="240" s="1"/>
  <c r="A28" i="240" s="1"/>
  <c r="A29" i="240" s="1"/>
  <c r="A30" i="240" s="1"/>
  <c r="A31" i="240" s="1"/>
  <c r="A32" i="240" s="1"/>
  <c r="A33" i="240" s="1"/>
  <c r="A34" i="240" s="1"/>
  <c r="A35" i="240" s="1"/>
  <c r="A36" i="240" s="1"/>
  <c r="A37" i="240" s="1"/>
  <c r="A38" i="240" s="1"/>
  <c r="A39" i="240" s="1"/>
  <c r="A40" i="240" s="1"/>
  <c r="A41" i="240" s="1"/>
  <c r="A42" i="240" s="1"/>
  <c r="A43" i="240" s="1"/>
  <c r="A44" i="240" s="1"/>
  <c r="A45" i="240" s="1"/>
  <c r="A46" i="240" s="1"/>
  <c r="A47" i="240" s="1"/>
  <c r="A48" i="240" s="1"/>
  <c r="A49" i="240" s="1"/>
  <c r="A52" i="240" s="1"/>
  <c r="A53" i="240" s="1"/>
  <c r="A54" i="240" s="1"/>
  <c r="A55" i="240" s="1"/>
  <c r="A56" i="240" s="1"/>
  <c r="A57" i="240" s="1"/>
  <c r="A58" i="240" s="1"/>
  <c r="A59" i="240" s="1"/>
  <c r="A62" i="240" s="1"/>
  <c r="A65" i="240" s="1"/>
  <c r="A66" i="240" s="1"/>
  <c r="A67" i="240" s="1"/>
  <c r="A68" i="240" s="1"/>
  <c r="A69" i="240" s="1"/>
  <c r="A70" i="240" s="1"/>
  <c r="A71" i="240" s="1"/>
  <c r="A72" i="240" s="1"/>
  <c r="A73" i="240" s="1"/>
  <c r="A74" i="240" s="1"/>
  <c r="A75" i="240" s="1"/>
  <c r="A76" i="240" s="1"/>
  <c r="A77" i="240" s="1"/>
  <c r="A78" i="240" s="1"/>
  <c r="A79" i="240" s="1"/>
  <c r="A80" i="240" s="1"/>
  <c r="A81" i="240" s="1"/>
  <c r="A82" i="240" s="1"/>
  <c r="A83" i="240" s="1"/>
  <c r="A84" i="240" s="1"/>
  <c r="A87" i="240" s="1"/>
  <c r="A88" i="240" s="1"/>
  <c r="A89" i="240" s="1"/>
  <c r="A90" i="240" s="1"/>
  <c r="A91" i="240" s="1"/>
  <c r="A92" i="240" s="1"/>
  <c r="A93" i="240" s="1"/>
  <c r="A94" i="240" s="1"/>
  <c r="A95" i="240" s="1"/>
  <c r="A96" i="240" s="1"/>
  <c r="A97" i="240" s="1"/>
  <c r="A98" i="240" s="1"/>
  <c r="A99" i="240" s="1"/>
  <c r="A100" i="240" s="1"/>
  <c r="A101" i="240" s="1"/>
  <c r="A102" i="240" s="1"/>
  <c r="A103" i="240" s="1"/>
  <c r="A104" i="240" s="1"/>
  <c r="A105" i="240" s="1"/>
  <c r="A106" i="240" s="1"/>
  <c r="A107" i="240" s="1"/>
  <c r="A108" i="240" s="1"/>
  <c r="A109" i="240" s="1"/>
  <c r="A110" i="240" s="1"/>
  <c r="A111" i="240" s="1"/>
  <c r="A112" i="240" s="1"/>
  <c r="A113" i="240" s="1"/>
  <c r="A114" i="240" s="1"/>
  <c r="A115" i="240" s="1"/>
  <c r="A116" i="240" s="1"/>
  <c r="A117" i="240" s="1"/>
  <c r="A118" i="240" s="1"/>
  <c r="F17" i="240"/>
  <c r="A17" i="240"/>
  <c r="F16" i="240"/>
  <c r="E9" i="240"/>
  <c r="F9" i="240" s="1"/>
  <c r="D9" i="240"/>
  <c r="C9" i="240"/>
  <c r="E8" i="240"/>
  <c r="D8" i="240"/>
  <c r="E7" i="240"/>
  <c r="C7" i="240"/>
  <c r="D6" i="240"/>
  <c r="D10" i="240" s="1"/>
  <c r="C6" i="240"/>
  <c r="D5" i="240"/>
  <c r="C5" i="240"/>
  <c r="F41" i="239"/>
  <c r="E41" i="239"/>
  <c r="D41" i="239"/>
  <c r="D7" i="239" s="1"/>
  <c r="C41" i="239"/>
  <c r="F40" i="239"/>
  <c r="F39" i="239"/>
  <c r="F38" i="239"/>
  <c r="E36" i="239"/>
  <c r="E6" i="239" s="1"/>
  <c r="F6" i="239" s="1"/>
  <c r="D36" i="239"/>
  <c r="C36" i="239"/>
  <c r="F35" i="239"/>
  <c r="E33" i="239"/>
  <c r="F32" i="239"/>
  <c r="F31" i="239"/>
  <c r="F30" i="239"/>
  <c r="F29" i="239"/>
  <c r="F28" i="239"/>
  <c r="F27" i="239"/>
  <c r="F26" i="239"/>
  <c r="F25" i="239"/>
  <c r="F24" i="239"/>
  <c r="F23" i="239"/>
  <c r="F22" i="239"/>
  <c r="F21" i="239"/>
  <c r="F20" i="239"/>
  <c r="F19" i="239"/>
  <c r="F18" i="239"/>
  <c r="F17" i="239"/>
  <c r="F16" i="239"/>
  <c r="D15" i="239"/>
  <c r="F15" i="239" s="1"/>
  <c r="C15" i="239"/>
  <c r="C33" i="239" s="1"/>
  <c r="C5" i="239" s="1"/>
  <c r="C8" i="239" s="1"/>
  <c r="A15" i="239"/>
  <c r="A16" i="239" s="1"/>
  <c r="A17" i="239" s="1"/>
  <c r="A18" i="239" s="1"/>
  <c r="A19" i="239" s="1"/>
  <c r="A20" i="239" s="1"/>
  <c r="A21" i="239" s="1"/>
  <c r="A22" i="239" s="1"/>
  <c r="A23" i="239" s="1"/>
  <c r="A24" i="239" s="1"/>
  <c r="A25" i="239" s="1"/>
  <c r="A26" i="239" s="1"/>
  <c r="A27" i="239" s="1"/>
  <c r="A28" i="239" s="1"/>
  <c r="A29" i="239" s="1"/>
  <c r="A30" i="239" s="1"/>
  <c r="A31" i="239" s="1"/>
  <c r="A32" i="239" s="1"/>
  <c r="A35" i="239" s="1"/>
  <c r="A38" i="239" s="1"/>
  <c r="A39" i="239" s="1"/>
  <c r="A40" i="239" s="1"/>
  <c r="F14" i="239"/>
  <c r="E7" i="239"/>
  <c r="F7" i="239" s="1"/>
  <c r="C7" i="239"/>
  <c r="D6" i="239"/>
  <c r="C6" i="239"/>
  <c r="E5" i="239"/>
  <c r="E44" i="238"/>
  <c r="C44" i="238"/>
  <c r="F43" i="238"/>
  <c r="D42" i="238"/>
  <c r="F40" i="238"/>
  <c r="F39" i="238"/>
  <c r="F38" i="238"/>
  <c r="F37" i="238"/>
  <c r="E35" i="238"/>
  <c r="C35" i="238"/>
  <c r="C5" i="238" s="1"/>
  <c r="C7" i="238" s="1"/>
  <c r="F34" i="238"/>
  <c r="F33" i="238"/>
  <c r="D32" i="238"/>
  <c r="F32" i="238" s="1"/>
  <c r="F31" i="238"/>
  <c r="F30" i="238"/>
  <c r="F29" i="238"/>
  <c r="F28" i="238"/>
  <c r="F27" i="238"/>
  <c r="F26" i="238"/>
  <c r="F25" i="238"/>
  <c r="F24" i="238"/>
  <c r="F23" i="238"/>
  <c r="F22" i="238"/>
  <c r="F21" i="238"/>
  <c r="F20" i="238"/>
  <c r="F19" i="238"/>
  <c r="F18" i="238"/>
  <c r="F17" i="238"/>
  <c r="F16" i="238"/>
  <c r="F15" i="238"/>
  <c r="F14" i="238"/>
  <c r="A14" i="238"/>
  <c r="A15" i="238" s="1"/>
  <c r="A16" i="238" s="1"/>
  <c r="A17" i="238" s="1"/>
  <c r="A18" i="238" s="1"/>
  <c r="A19" i="238" s="1"/>
  <c r="A20" i="238" s="1"/>
  <c r="A21" i="238" s="1"/>
  <c r="A22" i="238" s="1"/>
  <c r="A23" i="238" s="1"/>
  <c r="A24" i="238" s="1"/>
  <c r="A25" i="238" s="1"/>
  <c r="A26" i="238" s="1"/>
  <c r="A27" i="238" s="1"/>
  <c r="A28" i="238" s="1"/>
  <c r="A29" i="238" s="1"/>
  <c r="A30" i="238" s="1"/>
  <c r="A31" i="238" s="1"/>
  <c r="A32" i="238" s="1"/>
  <c r="A33" i="238" s="1"/>
  <c r="A34" i="238" s="1"/>
  <c r="A37" i="238" s="1"/>
  <c r="A38" i="238" s="1"/>
  <c r="A39" i="238" s="1"/>
  <c r="A40" i="238" s="1"/>
  <c r="A41" i="238" s="1"/>
  <c r="A42" i="238" s="1"/>
  <c r="A43" i="238" s="1"/>
  <c r="F13" i="238"/>
  <c r="E6" i="238"/>
  <c r="C6" i="238"/>
  <c r="E5" i="238"/>
  <c r="E24" i="237"/>
  <c r="D24" i="237"/>
  <c r="C24" i="237"/>
  <c r="F23" i="237"/>
  <c r="F22" i="237"/>
  <c r="F21" i="237"/>
  <c r="F20" i="237"/>
  <c r="F19" i="237"/>
  <c r="F18" i="237"/>
  <c r="F17" i="237"/>
  <c r="F16" i="237"/>
  <c r="F15" i="237"/>
  <c r="F14" i="237"/>
  <c r="F13" i="237"/>
  <c r="A13" i="237"/>
  <c r="A14" i="237" s="1"/>
  <c r="A15" i="237" s="1"/>
  <c r="A16" i="237" s="1"/>
  <c r="A17" i="237" s="1"/>
  <c r="A18" i="237" s="1"/>
  <c r="A19" i="237" s="1"/>
  <c r="A20" i="237" s="1"/>
  <c r="A21" i="237" s="1"/>
  <c r="A22" i="237" s="1"/>
  <c r="A23" i="237" s="1"/>
  <c r="F12" i="237"/>
  <c r="D5" i="237"/>
  <c r="D6" i="237" s="1"/>
  <c r="C5" i="237"/>
  <c r="C6" i="237" s="1"/>
  <c r="E110" i="236"/>
  <c r="F110" i="236" s="1"/>
  <c r="D110" i="236"/>
  <c r="C110" i="236"/>
  <c r="C9" i="236" s="1"/>
  <c r="F109" i="236"/>
  <c r="F106" i="236"/>
  <c r="F105" i="236"/>
  <c r="F104" i="236"/>
  <c r="F103" i="236"/>
  <c r="F101" i="236"/>
  <c r="F100" i="236"/>
  <c r="F98" i="236"/>
  <c r="F97" i="236"/>
  <c r="F96" i="236"/>
  <c r="F95" i="236"/>
  <c r="F94" i="236"/>
  <c r="F93" i="236"/>
  <c r="F92" i="236"/>
  <c r="F91" i="236"/>
  <c r="E89" i="236"/>
  <c r="F89" i="236" s="1"/>
  <c r="D89" i="236"/>
  <c r="C89" i="236"/>
  <c r="F88" i="236"/>
  <c r="F87" i="236"/>
  <c r="F86" i="236"/>
  <c r="F85" i="236"/>
  <c r="F84" i="236"/>
  <c r="F83" i="236"/>
  <c r="F82" i="236"/>
  <c r="F81" i="236"/>
  <c r="F80" i="236"/>
  <c r="F79" i="236"/>
  <c r="F78" i="236"/>
  <c r="F77" i="236"/>
  <c r="F76" i="236"/>
  <c r="F75" i="236"/>
  <c r="F74" i="236"/>
  <c r="F73" i="236"/>
  <c r="F72" i="236"/>
  <c r="F71" i="236"/>
  <c r="F70" i="236"/>
  <c r="F69" i="236"/>
  <c r="F68" i="236"/>
  <c r="F67" i="236"/>
  <c r="F65" i="236"/>
  <c r="E65" i="236"/>
  <c r="D65" i="236"/>
  <c r="C65" i="236"/>
  <c r="F64" i="236"/>
  <c r="E62" i="236"/>
  <c r="D62" i="236"/>
  <c r="D6" i="236" s="1"/>
  <c r="C62" i="236"/>
  <c r="F61" i="236"/>
  <c r="F60" i="236"/>
  <c r="F59" i="236"/>
  <c r="F58" i="236"/>
  <c r="F57" i="236"/>
  <c r="F56" i="236"/>
  <c r="F55" i="236"/>
  <c r="F54" i="236"/>
  <c r="F53" i="236"/>
  <c r="F52" i="236"/>
  <c r="F51" i="236"/>
  <c r="F50" i="236"/>
  <c r="F49" i="236"/>
  <c r="E47" i="236"/>
  <c r="D47" i="236"/>
  <c r="D5" i="236" s="1"/>
  <c r="C47" i="236"/>
  <c r="F46" i="236"/>
  <c r="F45" i="236"/>
  <c r="F44" i="236"/>
  <c r="F43" i="236"/>
  <c r="F42" i="236"/>
  <c r="F41" i="236"/>
  <c r="F40" i="236"/>
  <c r="F39" i="236"/>
  <c r="F38" i="236"/>
  <c r="F37" i="236"/>
  <c r="F36" i="236"/>
  <c r="F35" i="236"/>
  <c r="F34" i="236"/>
  <c r="F33" i="236"/>
  <c r="F32" i="236"/>
  <c r="F31" i="236"/>
  <c r="F30" i="236"/>
  <c r="F29" i="236"/>
  <c r="F28" i="236"/>
  <c r="F27" i="236"/>
  <c r="F26" i="236"/>
  <c r="F25" i="236"/>
  <c r="F24" i="236"/>
  <c r="F23" i="236"/>
  <c r="F22" i="236"/>
  <c r="F21" i="236"/>
  <c r="F20" i="236"/>
  <c r="F19" i="236"/>
  <c r="F18" i="236"/>
  <c r="F17" i="236"/>
  <c r="A17" i="236"/>
  <c r="A18" i="236" s="1"/>
  <c r="A19" i="236" s="1"/>
  <c r="A20" i="236" s="1"/>
  <c r="A21" i="236" s="1"/>
  <c r="A22" i="236" s="1"/>
  <c r="A23" i="236" s="1"/>
  <c r="A24" i="236" s="1"/>
  <c r="A25" i="236" s="1"/>
  <c r="A26" i="236" s="1"/>
  <c r="A27" i="236" s="1"/>
  <c r="A28" i="236" s="1"/>
  <c r="A29" i="236" s="1"/>
  <c r="A30" i="236" s="1"/>
  <c r="A31" i="236" s="1"/>
  <c r="A32" i="236" s="1"/>
  <c r="A33" i="236" s="1"/>
  <c r="A34" i="236" s="1"/>
  <c r="A35" i="236" s="1"/>
  <c r="A36" i="236" s="1"/>
  <c r="A37" i="236" s="1"/>
  <c r="A38" i="236" s="1"/>
  <c r="A39" i="236" s="1"/>
  <c r="A40" i="236" s="1"/>
  <c r="A41" i="236" s="1"/>
  <c r="A42" i="236" s="1"/>
  <c r="A43" i="236" s="1"/>
  <c r="A44" i="236" s="1"/>
  <c r="A45" i="236" s="1"/>
  <c r="A46" i="236" s="1"/>
  <c r="A49" i="236" s="1"/>
  <c r="A50" i="236" s="1"/>
  <c r="A51" i="236" s="1"/>
  <c r="A52" i="236" s="1"/>
  <c r="A53" i="236" s="1"/>
  <c r="A54" i="236" s="1"/>
  <c r="A55" i="236" s="1"/>
  <c r="A56" i="236" s="1"/>
  <c r="A57" i="236" s="1"/>
  <c r="A58" i="236" s="1"/>
  <c r="A59" i="236" s="1"/>
  <c r="A60" i="236" s="1"/>
  <c r="A61" i="236" s="1"/>
  <c r="A64" i="236" s="1"/>
  <c r="A67" i="236" s="1"/>
  <c r="A68" i="236" s="1"/>
  <c r="A69" i="236" s="1"/>
  <c r="A70" i="236" s="1"/>
  <c r="A71" i="236" s="1"/>
  <c r="A72" i="236" s="1"/>
  <c r="A73" i="236" s="1"/>
  <c r="A74" i="236" s="1"/>
  <c r="A75" i="236" s="1"/>
  <c r="A76" i="236" s="1"/>
  <c r="A77" i="236" s="1"/>
  <c r="A78" i="236" s="1"/>
  <c r="A79" i="236" s="1"/>
  <c r="A80" i="236" s="1"/>
  <c r="A81" i="236" s="1"/>
  <c r="A82" i="236" s="1"/>
  <c r="A83" i="236" s="1"/>
  <c r="A84" i="236" s="1"/>
  <c r="A85" i="236" s="1"/>
  <c r="A86" i="236" s="1"/>
  <c r="A87" i="236" s="1"/>
  <c r="A88" i="236" s="1"/>
  <c r="A91" i="236" s="1"/>
  <c r="A92" i="236" s="1"/>
  <c r="A93" i="236" s="1"/>
  <c r="A94" i="236" s="1"/>
  <c r="A95" i="236" s="1"/>
  <c r="A96" i="236" s="1"/>
  <c r="A97" i="236" s="1"/>
  <c r="A98" i="236" s="1"/>
  <c r="A99" i="236" s="1"/>
  <c r="A100" i="236" s="1"/>
  <c r="A101" i="236" s="1"/>
  <c r="A102" i="236" s="1"/>
  <c r="A103" i="236" s="1"/>
  <c r="A104" i="236" s="1"/>
  <c r="A105" i="236" s="1"/>
  <c r="A106" i="236" s="1"/>
  <c r="A107" i="236" s="1"/>
  <c r="A108" i="236" s="1"/>
  <c r="A109" i="236" s="1"/>
  <c r="F16" i="236"/>
  <c r="E9" i="236"/>
  <c r="F9" i="236" s="1"/>
  <c r="D9" i="236"/>
  <c r="E8" i="236"/>
  <c r="D8" i="236"/>
  <c r="C8" i="236"/>
  <c r="E7" i="236"/>
  <c r="F7" i="236" s="1"/>
  <c r="D7" i="236"/>
  <c r="C7" i="236"/>
  <c r="E6" i="236"/>
  <c r="F6" i="236" s="1"/>
  <c r="C6" i="236"/>
  <c r="C5" i="236"/>
  <c r="C10" i="236" s="1"/>
  <c r="E58" i="235"/>
  <c r="E8" i="235" s="1"/>
  <c r="D58" i="235"/>
  <c r="C58" i="235"/>
  <c r="C8" i="235" s="1"/>
  <c r="F57" i="235"/>
  <c r="E55" i="235"/>
  <c r="F55" i="235" s="1"/>
  <c r="D55" i="235"/>
  <c r="D7" i="235" s="1"/>
  <c r="C55" i="235"/>
  <c r="F54" i="235"/>
  <c r="F53" i="235"/>
  <c r="F52" i="235"/>
  <c r="F51" i="235"/>
  <c r="E49" i="235"/>
  <c r="D49" i="235"/>
  <c r="D6" i="235" s="1"/>
  <c r="C49" i="235"/>
  <c r="F48" i="235"/>
  <c r="E46" i="235"/>
  <c r="F46" i="235" s="1"/>
  <c r="D46" i="235"/>
  <c r="C46" i="235"/>
  <c r="C5" i="235" s="1"/>
  <c r="C9" i="235" s="1"/>
  <c r="F45" i="235"/>
  <c r="F44" i="235"/>
  <c r="F43" i="235"/>
  <c r="F42" i="235"/>
  <c r="F41" i="235"/>
  <c r="F40" i="235"/>
  <c r="F39" i="235"/>
  <c r="F38" i="235"/>
  <c r="F37" i="235"/>
  <c r="F35" i="235"/>
  <c r="F34" i="235"/>
  <c r="F33" i="235"/>
  <c r="F32" i="235"/>
  <c r="F31" i="235"/>
  <c r="F30" i="235"/>
  <c r="F29" i="235"/>
  <c r="F28" i="235"/>
  <c r="F27" i="235"/>
  <c r="F26" i="235"/>
  <c r="F25" i="235"/>
  <c r="F24" i="235"/>
  <c r="F23" i="235"/>
  <c r="F22" i="235"/>
  <c r="F21" i="235"/>
  <c r="F20" i="235"/>
  <c r="F19" i="235"/>
  <c r="F18" i="235"/>
  <c r="F17" i="235"/>
  <c r="F16" i="235"/>
  <c r="A16" i="235"/>
  <c r="A17" i="235" s="1"/>
  <c r="A18" i="235" s="1"/>
  <c r="A19" i="235" s="1"/>
  <c r="A20" i="235" s="1"/>
  <c r="A21" i="235" s="1"/>
  <c r="A22" i="235" s="1"/>
  <c r="A23" i="235" s="1"/>
  <c r="A24" i="235" s="1"/>
  <c r="A25" i="235" s="1"/>
  <c r="A26" i="235" s="1"/>
  <c r="A27" i="235" s="1"/>
  <c r="A28" i="235" s="1"/>
  <c r="A29" i="235" s="1"/>
  <c r="A30" i="235" s="1"/>
  <c r="A31" i="235" s="1"/>
  <c r="A32" i="235" s="1"/>
  <c r="A33" i="235" s="1"/>
  <c r="A34" i="235" s="1"/>
  <c r="A35" i="235" s="1"/>
  <c r="A36" i="235" s="1"/>
  <c r="A37" i="235" s="1"/>
  <c r="A38" i="235" s="1"/>
  <c r="A39" i="235" s="1"/>
  <c r="A40" i="235" s="1"/>
  <c r="A41" i="235" s="1"/>
  <c r="A42" i="235" s="1"/>
  <c r="A43" i="235" s="1"/>
  <c r="A44" i="235" s="1"/>
  <c r="A45" i="235" s="1"/>
  <c r="A48" i="235" s="1"/>
  <c r="A51" i="235" s="1"/>
  <c r="A52" i="235" s="1"/>
  <c r="A53" i="235" s="1"/>
  <c r="A54" i="235" s="1"/>
  <c r="A57" i="235" s="1"/>
  <c r="F15" i="235"/>
  <c r="D8" i="235"/>
  <c r="C7" i="235"/>
  <c r="C6" i="235"/>
  <c r="E5" i="235"/>
  <c r="F5" i="235" s="1"/>
  <c r="D5" i="235"/>
  <c r="E57" i="234"/>
  <c r="E9" i="234" s="1"/>
  <c r="F9" i="234" s="1"/>
  <c r="D57" i="234"/>
  <c r="C57" i="234"/>
  <c r="C9" i="234" s="1"/>
  <c r="F56" i="234"/>
  <c r="F55" i="234"/>
  <c r="F54" i="234"/>
  <c r="E52" i="234"/>
  <c r="F52" i="234" s="1"/>
  <c r="D52" i="234"/>
  <c r="C52" i="234"/>
  <c r="C8" i="234" s="1"/>
  <c r="F51" i="234"/>
  <c r="F50" i="234"/>
  <c r="F49" i="234"/>
  <c r="F48" i="234"/>
  <c r="F47" i="234"/>
  <c r="E45" i="234"/>
  <c r="D45" i="234"/>
  <c r="D7" i="234" s="1"/>
  <c r="C45" i="234"/>
  <c r="F44" i="234"/>
  <c r="E42" i="234"/>
  <c r="D42" i="234"/>
  <c r="C42" i="234"/>
  <c r="F41" i="234"/>
  <c r="F40" i="234"/>
  <c r="F39" i="234"/>
  <c r="E37" i="234"/>
  <c r="D37" i="234"/>
  <c r="D5" i="234" s="1"/>
  <c r="C37" i="234"/>
  <c r="F36" i="234"/>
  <c r="F35" i="234"/>
  <c r="F34" i="234"/>
  <c r="F33" i="234"/>
  <c r="F32" i="234"/>
  <c r="F31" i="234"/>
  <c r="F30" i="234"/>
  <c r="F29" i="234"/>
  <c r="F28" i="234"/>
  <c r="F27" i="234"/>
  <c r="F26" i="234"/>
  <c r="F25" i="234"/>
  <c r="F24" i="234"/>
  <c r="F23" i="234"/>
  <c r="F22" i="234"/>
  <c r="F21" i="234"/>
  <c r="F20" i="234"/>
  <c r="F19" i="234"/>
  <c r="F18" i="234"/>
  <c r="F17" i="234"/>
  <c r="A17" i="234"/>
  <c r="A18" i="234" s="1"/>
  <c r="A19" i="234" s="1"/>
  <c r="A20" i="234" s="1"/>
  <c r="A21" i="234" s="1"/>
  <c r="A22" i="234" s="1"/>
  <c r="A23" i="234" s="1"/>
  <c r="A24" i="234" s="1"/>
  <c r="A25" i="234" s="1"/>
  <c r="A26" i="234" s="1"/>
  <c r="A27" i="234" s="1"/>
  <c r="A28" i="234" s="1"/>
  <c r="A29" i="234" s="1"/>
  <c r="A30" i="234" s="1"/>
  <c r="A31" i="234" s="1"/>
  <c r="A32" i="234" s="1"/>
  <c r="A33" i="234" s="1"/>
  <c r="A34" i="234" s="1"/>
  <c r="A35" i="234" s="1"/>
  <c r="A36" i="234" s="1"/>
  <c r="A39" i="234" s="1"/>
  <c r="A40" i="234" s="1"/>
  <c r="A41" i="234" s="1"/>
  <c r="A44" i="234" s="1"/>
  <c r="A47" i="234" s="1"/>
  <c r="A48" i="234" s="1"/>
  <c r="A49" i="234" s="1"/>
  <c r="A50" i="234" s="1"/>
  <c r="A51" i="234" s="1"/>
  <c r="A54" i="234" s="1"/>
  <c r="A55" i="234" s="1"/>
  <c r="A56" i="234" s="1"/>
  <c r="F16" i="234"/>
  <c r="D9" i="234"/>
  <c r="D8" i="234"/>
  <c r="E7" i="234"/>
  <c r="C7" i="234"/>
  <c r="D6" i="234"/>
  <c r="C6" i="234"/>
  <c r="E5" i="234"/>
  <c r="F5" i="234" s="1"/>
  <c r="C5" i="234"/>
  <c r="E98" i="233"/>
  <c r="E8" i="233" s="1"/>
  <c r="D98" i="233"/>
  <c r="D8" i="233" s="1"/>
  <c r="C98" i="233"/>
  <c r="C8" i="233" s="1"/>
  <c r="F97" i="233"/>
  <c r="F96" i="233"/>
  <c r="F95" i="233"/>
  <c r="F94" i="233"/>
  <c r="F93" i="233"/>
  <c r="F92" i="233"/>
  <c r="F91" i="233"/>
  <c r="F90" i="233"/>
  <c r="F89" i="233"/>
  <c r="F88" i="233"/>
  <c r="F87" i="233"/>
  <c r="F86" i="233"/>
  <c r="F85" i="233"/>
  <c r="F84" i="233"/>
  <c r="F83" i="233"/>
  <c r="F82" i="233"/>
  <c r="F81" i="233"/>
  <c r="F80" i="233"/>
  <c r="F79" i="233"/>
  <c r="F78" i="233"/>
  <c r="F77" i="233"/>
  <c r="F76" i="233"/>
  <c r="F75" i="233"/>
  <c r="F74" i="233"/>
  <c r="E72" i="233"/>
  <c r="E7" i="233" s="1"/>
  <c r="D72" i="233"/>
  <c r="C72" i="233"/>
  <c r="C7" i="233" s="1"/>
  <c r="F71" i="233"/>
  <c r="F70" i="233"/>
  <c r="F69" i="233"/>
  <c r="F68" i="233"/>
  <c r="F67" i="233"/>
  <c r="F66" i="233"/>
  <c r="F64" i="233"/>
  <c r="F63" i="233"/>
  <c r="F62" i="233"/>
  <c r="F61" i="233"/>
  <c r="F60" i="233"/>
  <c r="F59" i="233"/>
  <c r="F58" i="233"/>
  <c r="F57" i="233"/>
  <c r="F56" i="233"/>
  <c r="F55" i="233"/>
  <c r="F54" i="233"/>
  <c r="F53" i="233"/>
  <c r="F52" i="233"/>
  <c r="F51" i="233"/>
  <c r="F50" i="233"/>
  <c r="F49" i="233"/>
  <c r="F48" i="233"/>
  <c r="F47" i="233"/>
  <c r="F46" i="233"/>
  <c r="F45" i="233"/>
  <c r="F44" i="233"/>
  <c r="F43" i="233"/>
  <c r="F42" i="233"/>
  <c r="F41" i="233"/>
  <c r="F40" i="233"/>
  <c r="E38" i="233"/>
  <c r="E6" i="233" s="1"/>
  <c r="D38" i="233"/>
  <c r="C38" i="233"/>
  <c r="C6" i="233" s="1"/>
  <c r="F37" i="233"/>
  <c r="F36" i="233"/>
  <c r="F35" i="233"/>
  <c r="E33" i="233"/>
  <c r="E5" i="233" s="1"/>
  <c r="D33" i="233"/>
  <c r="D5" i="233" s="1"/>
  <c r="C33" i="233"/>
  <c r="C5" i="233" s="1"/>
  <c r="F32" i="233"/>
  <c r="F31" i="233"/>
  <c r="F30" i="233"/>
  <c r="F29" i="233"/>
  <c r="F28" i="233"/>
  <c r="F27" i="233"/>
  <c r="F26" i="233"/>
  <c r="F25" i="233"/>
  <c r="F24" i="233"/>
  <c r="F23" i="233"/>
  <c r="F22" i="233"/>
  <c r="F21" i="233"/>
  <c r="F20" i="233"/>
  <c r="F19" i="233"/>
  <c r="F18" i="233"/>
  <c r="F17" i="233"/>
  <c r="F16" i="233"/>
  <c r="A16" i="233"/>
  <c r="A17" i="233" s="1"/>
  <c r="A18" i="233" s="1"/>
  <c r="A19" i="233" s="1"/>
  <c r="A20" i="233" s="1"/>
  <c r="A21" i="233" s="1"/>
  <c r="A22" i="233" s="1"/>
  <c r="A23" i="233" s="1"/>
  <c r="A24" i="233" s="1"/>
  <c r="A25" i="233" s="1"/>
  <c r="A26" i="233" s="1"/>
  <c r="A27" i="233" s="1"/>
  <c r="A28" i="233" s="1"/>
  <c r="A29" i="233" s="1"/>
  <c r="A30" i="233" s="1"/>
  <c r="A31" i="233" s="1"/>
  <c r="A32" i="233" s="1"/>
  <c r="A35" i="233" s="1"/>
  <c r="A36" i="233" s="1"/>
  <c r="A37" i="233" s="1"/>
  <c r="A40" i="233" s="1"/>
  <c r="A41" i="233" s="1"/>
  <c r="A42" i="233" s="1"/>
  <c r="A43" i="233" s="1"/>
  <c r="A44" i="233" s="1"/>
  <c r="A45" i="233" s="1"/>
  <c r="A46" i="233" s="1"/>
  <c r="A47" i="233" s="1"/>
  <c r="A48" i="233" s="1"/>
  <c r="A49" i="233" s="1"/>
  <c r="A50" i="233" s="1"/>
  <c r="A51" i="233" s="1"/>
  <c r="A52" i="233" s="1"/>
  <c r="A53" i="233" s="1"/>
  <c r="A54" i="233" s="1"/>
  <c r="A55" i="233" s="1"/>
  <c r="A56" i="233" s="1"/>
  <c r="A57" i="233" s="1"/>
  <c r="A58" i="233" s="1"/>
  <c r="A59" i="233" s="1"/>
  <c r="A60" i="233" s="1"/>
  <c r="A61" i="233" s="1"/>
  <c r="A62" i="233" s="1"/>
  <c r="A63" i="233" s="1"/>
  <c r="A64" i="233" s="1"/>
  <c r="A65" i="233" s="1"/>
  <c r="A66" i="233" s="1"/>
  <c r="A67" i="233" s="1"/>
  <c r="A68" i="233" s="1"/>
  <c r="A69" i="233" s="1"/>
  <c r="A70" i="233" s="1"/>
  <c r="A71" i="233" s="1"/>
  <c r="A74" i="233" s="1"/>
  <c r="A75" i="233" s="1"/>
  <c r="A76" i="233" s="1"/>
  <c r="A77" i="233" s="1"/>
  <c r="A78" i="233" s="1"/>
  <c r="A79" i="233" s="1"/>
  <c r="A80" i="233" s="1"/>
  <c r="A81" i="233" s="1"/>
  <c r="A82" i="233" s="1"/>
  <c r="A83" i="233" s="1"/>
  <c r="A84" i="233" s="1"/>
  <c r="A85" i="233" s="1"/>
  <c r="A86" i="233" s="1"/>
  <c r="A87" i="233" s="1"/>
  <c r="A88" i="233" s="1"/>
  <c r="A89" i="233" s="1"/>
  <c r="A90" i="233" s="1"/>
  <c r="A91" i="233" s="1"/>
  <c r="A92" i="233" s="1"/>
  <c r="A93" i="233" s="1"/>
  <c r="A94" i="233" s="1"/>
  <c r="A95" i="233" s="1"/>
  <c r="A96" i="233" s="1"/>
  <c r="A97" i="233" s="1"/>
  <c r="F15" i="233"/>
  <c r="D6" i="233"/>
  <c r="D10" i="234" l="1"/>
  <c r="F7" i="234"/>
  <c r="F37" i="234"/>
  <c r="E8" i="234"/>
  <c r="F8" i="234" s="1"/>
  <c r="F57" i="234"/>
  <c r="F45" i="234"/>
  <c r="C8" i="246"/>
  <c r="F34" i="246"/>
  <c r="F8" i="245"/>
  <c r="C8" i="245"/>
  <c r="D8" i="245"/>
  <c r="F6" i="244"/>
  <c r="F76" i="244"/>
  <c r="C9" i="244"/>
  <c r="D9" i="244"/>
  <c r="E7" i="244"/>
  <c r="F7" i="244" s="1"/>
  <c r="F60" i="244"/>
  <c r="F8" i="243"/>
  <c r="F76" i="243"/>
  <c r="F9" i="243"/>
  <c r="C10" i="243"/>
  <c r="F5" i="242"/>
  <c r="F5" i="241"/>
  <c r="F7" i="241"/>
  <c r="E9" i="241"/>
  <c r="F9" i="241" s="1"/>
  <c r="F6" i="241"/>
  <c r="D10" i="241"/>
  <c r="E8" i="241"/>
  <c r="F8" i="241" s="1"/>
  <c r="F8" i="240"/>
  <c r="F7" i="240"/>
  <c r="F36" i="239"/>
  <c r="D33" i="239"/>
  <c r="D5" i="239" s="1"/>
  <c r="D8" i="239" s="1"/>
  <c r="D35" i="238"/>
  <c r="D5" i="238" s="1"/>
  <c r="F5" i="238" s="1"/>
  <c r="F8" i="236"/>
  <c r="D9" i="235"/>
  <c r="F8" i="235"/>
  <c r="E7" i="235"/>
  <c r="F7" i="235" s="1"/>
  <c r="F72" i="233"/>
  <c r="D7" i="233"/>
  <c r="F7" i="233" s="1"/>
  <c r="F6" i="233"/>
  <c r="F33" i="233"/>
  <c r="F5" i="233"/>
  <c r="F62" i="236"/>
  <c r="F60" i="240"/>
  <c r="E6" i="240"/>
  <c r="F6" i="240" s="1"/>
  <c r="C9" i="233"/>
  <c r="E9" i="235"/>
  <c r="F9" i="235" s="1"/>
  <c r="F58" i="235"/>
  <c r="F8" i="233"/>
  <c r="F38" i="233"/>
  <c r="F42" i="234"/>
  <c r="E6" i="234"/>
  <c r="F6" i="234" s="1"/>
  <c r="E6" i="235"/>
  <c r="F6" i="235" s="1"/>
  <c r="F49" i="235"/>
  <c r="E5" i="240"/>
  <c r="F50" i="240"/>
  <c r="F65" i="241"/>
  <c r="F6" i="243"/>
  <c r="F69" i="241"/>
  <c r="E8" i="239"/>
  <c r="F8" i="239" s="1"/>
  <c r="D10" i="243"/>
  <c r="E9" i="233"/>
  <c r="F98" i="233"/>
  <c r="C10" i="234"/>
  <c r="D10" i="236"/>
  <c r="F5" i="239"/>
  <c r="C10" i="240"/>
  <c r="F24" i="237"/>
  <c r="E5" i="237"/>
  <c r="E5" i="236"/>
  <c r="F47" i="236"/>
  <c r="D44" i="238"/>
  <c r="F42" i="238"/>
  <c r="F33" i="239"/>
  <c r="C10" i="241"/>
  <c r="E10" i="243"/>
  <c r="F5" i="243"/>
  <c r="E7" i="238"/>
  <c r="F73" i="243"/>
  <c r="F32" i="245"/>
  <c r="E6" i="246"/>
  <c r="F6" i="246" s="1"/>
  <c r="F27" i="246"/>
  <c r="F5" i="245"/>
  <c r="E6" i="242"/>
  <c r="F6" i="242" s="1"/>
  <c r="F18" i="242"/>
  <c r="D7" i="246"/>
  <c r="F7" i="246" s="1"/>
  <c r="E10" i="234" l="1"/>
  <c r="F10" i="234" s="1"/>
  <c r="E9" i="244"/>
  <c r="F9" i="244" s="1"/>
  <c r="E7" i="242"/>
  <c r="F7" i="242" s="1"/>
  <c r="E10" i="241"/>
  <c r="F10" i="241" s="1"/>
  <c r="F35" i="238"/>
  <c r="D9" i="233"/>
  <c r="F9" i="233" s="1"/>
  <c r="F44" i="238"/>
  <c r="D6" i="238"/>
  <c r="F5" i="240"/>
  <c r="E10" i="240"/>
  <c r="F10" i="240" s="1"/>
  <c r="F5" i="236"/>
  <c r="E10" i="236"/>
  <c r="F10" i="236" s="1"/>
  <c r="E6" i="237"/>
  <c r="F6" i="237" s="1"/>
  <c r="F5" i="237"/>
  <c r="E8" i="246"/>
  <c r="D8" i="246"/>
  <c r="F10" i="243"/>
  <c r="F8" i="246" l="1"/>
  <c r="D7" i="238"/>
  <c r="F7" i="238" s="1"/>
  <c r="F6" i="238"/>
  <c r="C12" i="232" l="1"/>
  <c r="C182" i="231"/>
  <c r="C26" i="230"/>
  <c r="C12" i="229"/>
  <c r="C5" i="228"/>
  <c r="C6" i="227"/>
  <c r="D10" i="197"/>
  <c r="E10" i="197"/>
  <c r="F10" i="197"/>
  <c r="F167" i="197" s="1"/>
  <c r="G10" i="197"/>
  <c r="H10" i="197"/>
  <c r="I10" i="197"/>
  <c r="J10" i="197"/>
  <c r="J167" i="197" s="1"/>
  <c r="K10" i="197"/>
  <c r="L10" i="197"/>
  <c r="D167" i="197"/>
  <c r="E167" i="197"/>
  <c r="G167" i="197"/>
  <c r="H167" i="197"/>
  <c r="I167" i="197"/>
  <c r="K167" i="197"/>
  <c r="L167" i="197"/>
  <c r="G609" i="226"/>
  <c r="F609" i="226"/>
  <c r="C1063" i="224"/>
  <c r="B1063" i="224"/>
  <c r="C2069" i="223" l="1"/>
  <c r="B2069" i="223"/>
  <c r="G608" i="226"/>
  <c r="F608" i="226"/>
  <c r="G607" i="226"/>
  <c r="F607" i="226"/>
  <c r="G606" i="226"/>
  <c r="F606" i="226"/>
  <c r="G605" i="226"/>
  <c r="F605" i="226"/>
  <c r="G604" i="226"/>
  <c r="F604" i="226"/>
  <c r="G603" i="226"/>
  <c r="F603" i="226"/>
  <c r="G602" i="226"/>
  <c r="F602" i="226"/>
  <c r="G601" i="226"/>
  <c r="F601" i="226"/>
  <c r="G600" i="226"/>
  <c r="F600" i="226"/>
  <c r="G599" i="226"/>
  <c r="F599" i="226"/>
  <c r="G598" i="226"/>
  <c r="F598" i="226"/>
  <c r="G597" i="226"/>
  <c r="F597" i="226"/>
  <c r="G596" i="226"/>
  <c r="F596" i="226"/>
  <c r="G595" i="226"/>
  <c r="F595" i="226"/>
  <c r="G594" i="226"/>
  <c r="F594" i="226"/>
  <c r="G593" i="226"/>
  <c r="F593" i="226"/>
  <c r="G592" i="226"/>
  <c r="F592" i="226"/>
  <c r="G591" i="226"/>
  <c r="F591" i="226"/>
  <c r="G590" i="226"/>
  <c r="F590" i="226"/>
  <c r="G589" i="226"/>
  <c r="F589" i="226"/>
  <c r="G588" i="226"/>
  <c r="F588" i="226"/>
  <c r="G587" i="226"/>
  <c r="F587" i="226"/>
  <c r="G586" i="226"/>
  <c r="F586" i="226"/>
  <c r="G585" i="226"/>
  <c r="F585" i="226"/>
  <c r="G584" i="226"/>
  <c r="F584" i="226"/>
  <c r="G583" i="226"/>
  <c r="F583" i="226"/>
  <c r="G582" i="226"/>
  <c r="F582" i="226"/>
  <c r="G581" i="226"/>
  <c r="F581" i="226"/>
  <c r="G580" i="226"/>
  <c r="F580" i="226"/>
  <c r="G579" i="226"/>
  <c r="F579" i="226"/>
  <c r="G578" i="226"/>
  <c r="F578" i="226"/>
  <c r="G577" i="226"/>
  <c r="F577" i="226"/>
  <c r="G576" i="226"/>
  <c r="F576" i="226"/>
  <c r="G575" i="226"/>
  <c r="F575" i="226"/>
  <c r="G574" i="226"/>
  <c r="F574" i="226"/>
  <c r="G573" i="226"/>
  <c r="F573" i="226"/>
  <c r="G572" i="226"/>
  <c r="F572" i="226"/>
  <c r="G571" i="226"/>
  <c r="F571" i="226"/>
  <c r="G570" i="226"/>
  <c r="F570" i="226"/>
  <c r="G569" i="226"/>
  <c r="F569" i="226"/>
  <c r="G568" i="226"/>
  <c r="F568" i="226"/>
  <c r="G567" i="226"/>
  <c r="F567" i="226"/>
  <c r="G566" i="226"/>
  <c r="F566" i="226"/>
  <c r="G565" i="226"/>
  <c r="F565" i="226"/>
  <c r="G564" i="226"/>
  <c r="F564" i="226"/>
  <c r="G563" i="226"/>
  <c r="F563" i="226"/>
  <c r="G562" i="226"/>
  <c r="F562" i="226"/>
  <c r="G561" i="226"/>
  <c r="F561" i="226"/>
  <c r="G560" i="226"/>
  <c r="F560" i="226"/>
  <c r="G559" i="226"/>
  <c r="F559" i="226"/>
  <c r="G558" i="226"/>
  <c r="F558" i="226"/>
  <c r="G557" i="226"/>
  <c r="F557" i="226"/>
  <c r="G556" i="226"/>
  <c r="F556" i="226"/>
  <c r="G555" i="226"/>
  <c r="F555" i="226"/>
  <c r="G554" i="226"/>
  <c r="F554" i="226"/>
  <c r="G553" i="226"/>
  <c r="F553" i="226"/>
  <c r="G552" i="226"/>
  <c r="F552" i="226"/>
  <c r="G551" i="226"/>
  <c r="F551" i="226"/>
  <c r="G550" i="226"/>
  <c r="F550" i="226"/>
  <c r="G549" i="226"/>
  <c r="F549" i="226"/>
  <c r="G548" i="226"/>
  <c r="F548" i="226"/>
  <c r="G547" i="226"/>
  <c r="F547" i="226"/>
  <c r="G546" i="226"/>
  <c r="F546" i="226"/>
  <c r="G545" i="226"/>
  <c r="F545" i="226"/>
  <c r="G544" i="226"/>
  <c r="F544" i="226"/>
  <c r="G543" i="226"/>
  <c r="F543" i="226"/>
  <c r="G542" i="226"/>
  <c r="F542" i="226"/>
  <c r="G541" i="226"/>
  <c r="F541" i="226"/>
  <c r="G540" i="226"/>
  <c r="F540" i="226"/>
  <c r="G539" i="226"/>
  <c r="F539" i="226"/>
  <c r="G538" i="226"/>
  <c r="F538" i="226"/>
  <c r="G537" i="226"/>
  <c r="F537" i="226"/>
  <c r="G536" i="226"/>
  <c r="F536" i="226"/>
  <c r="G535" i="226"/>
  <c r="F535" i="226"/>
  <c r="G534" i="226"/>
  <c r="F534" i="226"/>
  <c r="G533" i="226"/>
  <c r="F533" i="226"/>
  <c r="G532" i="226"/>
  <c r="F532" i="226"/>
  <c r="G531" i="226"/>
  <c r="F531" i="226"/>
  <c r="G530" i="226"/>
  <c r="F530" i="226"/>
  <c r="G529" i="226"/>
  <c r="F529" i="226"/>
  <c r="G528" i="226"/>
  <c r="F528" i="226"/>
  <c r="G527" i="226"/>
  <c r="F527" i="226"/>
  <c r="G526" i="226"/>
  <c r="F526" i="226"/>
  <c r="G525" i="226"/>
  <c r="F525" i="226"/>
  <c r="G524" i="226"/>
  <c r="F524" i="226"/>
  <c r="G523" i="226"/>
  <c r="F523" i="226"/>
  <c r="G522" i="226"/>
  <c r="F522" i="226"/>
  <c r="G521" i="226"/>
  <c r="F521" i="226"/>
  <c r="G520" i="226"/>
  <c r="F520" i="226"/>
  <c r="G519" i="226"/>
  <c r="F519" i="226"/>
  <c r="G518" i="226"/>
  <c r="F518" i="226"/>
  <c r="G517" i="226"/>
  <c r="F517" i="226"/>
  <c r="G516" i="226"/>
  <c r="F516" i="226"/>
  <c r="G515" i="226"/>
  <c r="F515" i="226"/>
  <c r="G514" i="226"/>
  <c r="F514" i="226"/>
  <c r="G513" i="226"/>
  <c r="F513" i="226"/>
  <c r="G512" i="226"/>
  <c r="F512" i="226"/>
  <c r="G511" i="226"/>
  <c r="F511" i="226"/>
  <c r="G510" i="226"/>
  <c r="F510" i="226"/>
  <c r="G509" i="226"/>
  <c r="F509" i="226"/>
  <c r="G508" i="226"/>
  <c r="F508" i="226"/>
  <c r="G507" i="226"/>
  <c r="F507" i="226"/>
  <c r="G506" i="226"/>
  <c r="F506" i="226"/>
  <c r="G505" i="226"/>
  <c r="F505" i="226"/>
  <c r="G504" i="226"/>
  <c r="F504" i="226"/>
  <c r="G503" i="226"/>
  <c r="F503" i="226"/>
  <c r="G502" i="226"/>
  <c r="F502" i="226"/>
  <c r="G501" i="226"/>
  <c r="F501" i="226"/>
  <c r="G500" i="226"/>
  <c r="F500" i="226"/>
  <c r="G499" i="226"/>
  <c r="F499" i="226"/>
  <c r="G498" i="226"/>
  <c r="F498" i="226"/>
  <c r="G497" i="226"/>
  <c r="F497" i="226"/>
  <c r="G496" i="226"/>
  <c r="F496" i="226"/>
  <c r="G495" i="226"/>
  <c r="F495" i="226"/>
  <c r="G494" i="226"/>
  <c r="F494" i="226"/>
  <c r="G493" i="226"/>
  <c r="F493" i="226"/>
  <c r="G492" i="226"/>
  <c r="F492" i="226"/>
  <c r="G491" i="226"/>
  <c r="F491" i="226"/>
  <c r="G490" i="226"/>
  <c r="F490" i="226"/>
  <c r="G489" i="226"/>
  <c r="F489" i="226"/>
  <c r="G488" i="226"/>
  <c r="F488" i="226"/>
  <c r="G487" i="226"/>
  <c r="F487" i="226"/>
  <c r="G486" i="226"/>
  <c r="F486" i="226"/>
  <c r="G485" i="226"/>
  <c r="F485" i="226"/>
  <c r="G484" i="226"/>
  <c r="F484" i="226"/>
  <c r="G483" i="226"/>
  <c r="F483" i="226"/>
  <c r="G482" i="226"/>
  <c r="F482" i="226"/>
  <c r="G481" i="226"/>
  <c r="F481" i="226"/>
  <c r="G480" i="226"/>
  <c r="F480" i="226"/>
  <c r="G479" i="226"/>
  <c r="F479" i="226"/>
  <c r="G478" i="226"/>
  <c r="F478" i="226"/>
  <c r="G477" i="226"/>
  <c r="F477" i="226"/>
  <c r="G476" i="226"/>
  <c r="F476" i="226"/>
  <c r="G475" i="226"/>
  <c r="F475" i="226"/>
  <c r="G474" i="226"/>
  <c r="F474" i="226"/>
  <c r="G473" i="226"/>
  <c r="F473" i="226"/>
  <c r="G472" i="226"/>
  <c r="F472" i="226"/>
  <c r="G471" i="226"/>
  <c r="F471" i="226"/>
  <c r="G470" i="226"/>
  <c r="F470" i="226"/>
  <c r="G469" i="226"/>
  <c r="F469" i="226"/>
  <c r="G468" i="226"/>
  <c r="F468" i="226"/>
  <c r="G467" i="226"/>
  <c r="F467" i="226"/>
  <c r="G466" i="226"/>
  <c r="F466" i="226"/>
  <c r="G465" i="226"/>
  <c r="F465" i="226"/>
  <c r="G464" i="226"/>
  <c r="F464" i="226"/>
  <c r="G463" i="226"/>
  <c r="F463" i="226"/>
  <c r="G462" i="226"/>
  <c r="F462" i="226"/>
  <c r="G461" i="226"/>
  <c r="F461" i="226"/>
  <c r="G460" i="226"/>
  <c r="F460" i="226"/>
  <c r="G459" i="226"/>
  <c r="F459" i="226"/>
  <c r="G458" i="226"/>
  <c r="F458" i="226"/>
  <c r="G457" i="226"/>
  <c r="F457" i="226"/>
  <c r="G456" i="226"/>
  <c r="F456" i="226"/>
  <c r="G455" i="226"/>
  <c r="F455" i="226"/>
  <c r="G454" i="226"/>
  <c r="F454" i="226"/>
  <c r="G453" i="226"/>
  <c r="F453" i="226"/>
  <c r="G452" i="226"/>
  <c r="F452" i="226"/>
  <c r="G451" i="226"/>
  <c r="F451" i="226"/>
  <c r="G450" i="226"/>
  <c r="F450" i="226"/>
  <c r="G449" i="226"/>
  <c r="F449" i="226"/>
  <c r="G448" i="226"/>
  <c r="F448" i="226"/>
  <c r="G447" i="226"/>
  <c r="F447" i="226"/>
  <c r="G446" i="226"/>
  <c r="F446" i="226"/>
  <c r="G445" i="226"/>
  <c r="F445" i="226"/>
  <c r="G444" i="226"/>
  <c r="F444" i="226"/>
  <c r="G443" i="226"/>
  <c r="F443" i="226"/>
  <c r="G442" i="226"/>
  <c r="F442" i="226"/>
  <c r="G441" i="226"/>
  <c r="F441" i="226"/>
  <c r="G440" i="226"/>
  <c r="F440" i="226"/>
  <c r="G439" i="226"/>
  <c r="F439" i="226"/>
  <c r="G438" i="226"/>
  <c r="F438" i="226"/>
  <c r="G437" i="226"/>
  <c r="F437" i="226"/>
  <c r="G436" i="226"/>
  <c r="F436" i="226"/>
  <c r="G435" i="226"/>
  <c r="F435" i="226"/>
  <c r="G434" i="226"/>
  <c r="F434" i="226"/>
  <c r="G433" i="226"/>
  <c r="F433" i="226"/>
  <c r="G432" i="226"/>
  <c r="F432" i="226"/>
  <c r="G431" i="226"/>
  <c r="F431" i="226"/>
  <c r="G430" i="226"/>
  <c r="F430" i="226"/>
  <c r="G429" i="226"/>
  <c r="F429" i="226"/>
  <c r="G428" i="226"/>
  <c r="F428" i="226"/>
  <c r="G427" i="226"/>
  <c r="F427" i="226"/>
  <c r="G426" i="226"/>
  <c r="F426" i="226"/>
  <c r="G425" i="226"/>
  <c r="F425" i="226"/>
  <c r="G424" i="226"/>
  <c r="F424" i="226"/>
  <c r="G423" i="226"/>
  <c r="F423" i="226"/>
  <c r="G422" i="226"/>
  <c r="F422" i="226"/>
  <c r="G421" i="226"/>
  <c r="F421" i="226"/>
  <c r="G420" i="226"/>
  <c r="F420" i="226"/>
  <c r="G419" i="226"/>
  <c r="F419" i="226"/>
  <c r="G418" i="226"/>
  <c r="F418" i="226"/>
  <c r="G417" i="226"/>
  <c r="F417" i="226"/>
  <c r="G416" i="226"/>
  <c r="F416" i="226"/>
  <c r="G415" i="226"/>
  <c r="F415" i="226"/>
  <c r="G414" i="226"/>
  <c r="F414" i="226"/>
  <c r="G413" i="226"/>
  <c r="F413" i="226"/>
  <c r="G412" i="226"/>
  <c r="F412" i="226"/>
  <c r="G411" i="226"/>
  <c r="F411" i="226"/>
  <c r="G410" i="226"/>
  <c r="F410" i="226"/>
  <c r="G409" i="226"/>
  <c r="F409" i="226"/>
  <c r="G408" i="226"/>
  <c r="F408" i="226"/>
  <c r="G407" i="226"/>
  <c r="F407" i="226"/>
  <c r="G406" i="226"/>
  <c r="F406" i="226"/>
  <c r="G405" i="226"/>
  <c r="F405" i="226"/>
  <c r="G404" i="226"/>
  <c r="F404" i="226"/>
  <c r="G403" i="226"/>
  <c r="F403" i="226"/>
  <c r="G402" i="226"/>
  <c r="F402" i="226"/>
  <c r="G401" i="226"/>
  <c r="F401" i="226"/>
  <c r="G400" i="226"/>
  <c r="F400" i="226"/>
  <c r="G399" i="226"/>
  <c r="F399" i="226"/>
  <c r="G398" i="226"/>
  <c r="F398" i="226"/>
  <c r="G397" i="226"/>
  <c r="F397" i="226"/>
  <c r="G396" i="226"/>
  <c r="F396" i="226"/>
  <c r="G395" i="226"/>
  <c r="F395" i="226"/>
  <c r="G394" i="226"/>
  <c r="F394" i="226"/>
  <c r="G393" i="226"/>
  <c r="F393" i="226"/>
  <c r="G392" i="226"/>
  <c r="F392" i="226"/>
  <c r="G391" i="226"/>
  <c r="F391" i="226"/>
  <c r="G390" i="226"/>
  <c r="F390" i="226"/>
  <c r="G389" i="226"/>
  <c r="F389" i="226"/>
  <c r="G388" i="226"/>
  <c r="F388" i="226"/>
  <c r="G387" i="226"/>
  <c r="F387" i="226"/>
  <c r="G386" i="226"/>
  <c r="F386" i="226"/>
  <c r="G385" i="226"/>
  <c r="F385" i="226"/>
  <c r="G384" i="226"/>
  <c r="F384" i="226"/>
  <c r="G383" i="226"/>
  <c r="F383" i="226"/>
  <c r="G382" i="226"/>
  <c r="F382" i="226"/>
  <c r="G381" i="226"/>
  <c r="F381" i="226"/>
  <c r="G380" i="226"/>
  <c r="F380" i="226"/>
  <c r="G379" i="226"/>
  <c r="F379" i="226"/>
  <c r="G378" i="226"/>
  <c r="F378" i="226"/>
  <c r="G377" i="226"/>
  <c r="F377" i="226"/>
  <c r="G376" i="226"/>
  <c r="F376" i="226"/>
  <c r="G375" i="226"/>
  <c r="F375" i="226"/>
  <c r="G374" i="226"/>
  <c r="F374" i="226"/>
  <c r="G373" i="226"/>
  <c r="F373" i="226"/>
  <c r="G372" i="226"/>
  <c r="F372" i="226"/>
  <c r="G371" i="226"/>
  <c r="F371" i="226"/>
  <c r="G370" i="226"/>
  <c r="F370" i="226"/>
  <c r="G369" i="226"/>
  <c r="F369" i="226"/>
  <c r="G368" i="226"/>
  <c r="F368" i="226"/>
  <c r="G367" i="226"/>
  <c r="F367" i="226"/>
  <c r="G366" i="226"/>
  <c r="F366" i="226"/>
  <c r="G365" i="226"/>
  <c r="F365" i="226"/>
  <c r="G364" i="226"/>
  <c r="F364" i="226"/>
  <c r="G363" i="226"/>
  <c r="F363" i="226"/>
  <c r="G362" i="226"/>
  <c r="F362" i="226"/>
  <c r="G361" i="226"/>
  <c r="F361" i="226"/>
  <c r="G360" i="226"/>
  <c r="F360" i="226"/>
  <c r="G359" i="226"/>
  <c r="F359" i="226"/>
  <c r="G358" i="226"/>
  <c r="F358" i="226"/>
  <c r="G357" i="226"/>
  <c r="F357" i="226"/>
  <c r="G356" i="226"/>
  <c r="F356" i="226"/>
  <c r="G355" i="226"/>
  <c r="F355" i="226"/>
  <c r="G354" i="226"/>
  <c r="F354" i="226"/>
  <c r="G353" i="226"/>
  <c r="F353" i="226"/>
  <c r="G352" i="226"/>
  <c r="F352" i="226"/>
  <c r="G351" i="226"/>
  <c r="F351" i="226"/>
  <c r="G350" i="226"/>
  <c r="F350" i="226"/>
  <c r="G349" i="226"/>
  <c r="F349" i="226"/>
  <c r="G348" i="226"/>
  <c r="F348" i="226"/>
  <c r="G347" i="226"/>
  <c r="F347" i="226"/>
  <c r="G346" i="226"/>
  <c r="F346" i="226"/>
  <c r="G345" i="226"/>
  <c r="F345" i="226"/>
  <c r="G344" i="226"/>
  <c r="F344" i="226"/>
  <c r="G343" i="226"/>
  <c r="F343" i="226"/>
  <c r="G342" i="226"/>
  <c r="F342" i="226"/>
  <c r="G341" i="226"/>
  <c r="F341" i="226"/>
  <c r="G340" i="226"/>
  <c r="F340" i="226"/>
  <c r="G339" i="226"/>
  <c r="F339" i="226"/>
  <c r="G338" i="226"/>
  <c r="F338" i="226"/>
  <c r="G337" i="226"/>
  <c r="F337" i="226"/>
  <c r="G336" i="226"/>
  <c r="F336" i="226"/>
  <c r="G335" i="226"/>
  <c r="F335" i="226"/>
  <c r="G334" i="226"/>
  <c r="F334" i="226"/>
  <c r="G333" i="226"/>
  <c r="F333" i="226"/>
  <c r="G332" i="226"/>
  <c r="F332" i="226"/>
  <c r="G331" i="226"/>
  <c r="F331" i="226"/>
  <c r="G330" i="226"/>
  <c r="F330" i="226"/>
  <c r="G329" i="226"/>
  <c r="F329" i="226"/>
  <c r="G328" i="226"/>
  <c r="F328" i="226"/>
  <c r="G327" i="226"/>
  <c r="F327" i="226"/>
  <c r="G326" i="226"/>
  <c r="F326" i="226"/>
  <c r="G325" i="226"/>
  <c r="F325" i="226"/>
  <c r="G324" i="226"/>
  <c r="F324" i="226"/>
  <c r="G323" i="226"/>
  <c r="F323" i="226"/>
  <c r="G322" i="226"/>
  <c r="F322" i="226"/>
  <c r="G321" i="226"/>
  <c r="F321" i="226"/>
  <c r="G320" i="226"/>
  <c r="F320" i="226"/>
  <c r="G319" i="226"/>
  <c r="F319" i="226"/>
  <c r="G318" i="226"/>
  <c r="F318" i="226"/>
  <c r="G317" i="226"/>
  <c r="F317" i="226"/>
  <c r="G316" i="226"/>
  <c r="F316" i="226"/>
  <c r="G315" i="226"/>
  <c r="F315" i="226"/>
  <c r="G314" i="226"/>
  <c r="F314" i="226"/>
  <c r="G313" i="226"/>
  <c r="F313" i="226"/>
  <c r="G312" i="226"/>
  <c r="F312" i="226"/>
  <c r="G311" i="226"/>
  <c r="F311" i="226"/>
  <c r="G310" i="226"/>
  <c r="F310" i="226"/>
  <c r="G309" i="226"/>
  <c r="F309" i="226"/>
  <c r="G308" i="226"/>
  <c r="F308" i="226"/>
  <c r="G307" i="226"/>
  <c r="F307" i="226"/>
  <c r="G306" i="226"/>
  <c r="F306" i="226"/>
  <c r="G305" i="226"/>
  <c r="F305" i="226"/>
  <c r="G304" i="226"/>
  <c r="F304" i="226"/>
  <c r="G303" i="226"/>
  <c r="F303" i="226"/>
  <c r="G302" i="226"/>
  <c r="F302" i="226"/>
  <c r="G301" i="226"/>
  <c r="F301" i="226"/>
  <c r="G300" i="226"/>
  <c r="F300" i="226"/>
  <c r="G299" i="226"/>
  <c r="F299" i="226"/>
  <c r="G298" i="226"/>
  <c r="F298" i="226"/>
  <c r="G297" i="226"/>
  <c r="F297" i="226"/>
  <c r="G296" i="226"/>
  <c r="F296" i="226"/>
  <c r="G295" i="226"/>
  <c r="F295" i="226"/>
  <c r="G294" i="226"/>
  <c r="F294" i="226"/>
  <c r="G293" i="226"/>
  <c r="F293" i="226"/>
  <c r="G292" i="226"/>
  <c r="F292" i="226"/>
  <c r="G291" i="226"/>
  <c r="F291" i="226"/>
  <c r="G290" i="226"/>
  <c r="F290" i="226"/>
  <c r="G289" i="226"/>
  <c r="F289" i="226"/>
  <c r="G288" i="226"/>
  <c r="F288" i="226"/>
  <c r="G287" i="226"/>
  <c r="F287" i="226"/>
  <c r="G286" i="226"/>
  <c r="F286" i="226"/>
  <c r="G285" i="226"/>
  <c r="F285" i="226"/>
  <c r="G284" i="226"/>
  <c r="F284" i="226"/>
  <c r="G283" i="226"/>
  <c r="F283" i="226"/>
  <c r="G282" i="226"/>
  <c r="F282" i="226"/>
  <c r="G281" i="226"/>
  <c r="F281" i="226"/>
  <c r="G280" i="226"/>
  <c r="F280" i="226"/>
  <c r="G279" i="226"/>
  <c r="F279" i="226"/>
  <c r="G278" i="226"/>
  <c r="F278" i="226"/>
  <c r="G277" i="226"/>
  <c r="F277" i="226"/>
  <c r="G276" i="226"/>
  <c r="F276" i="226"/>
  <c r="G275" i="226"/>
  <c r="F275" i="226"/>
  <c r="G274" i="226"/>
  <c r="F274" i="226"/>
  <c r="G273" i="226"/>
  <c r="F273" i="226"/>
  <c r="G272" i="226"/>
  <c r="F272" i="226"/>
  <c r="G271" i="226"/>
  <c r="F271" i="226"/>
  <c r="G270" i="226"/>
  <c r="F270" i="226"/>
  <c r="G269" i="226"/>
  <c r="F269" i="226"/>
  <c r="G268" i="226"/>
  <c r="F268" i="226"/>
  <c r="G267" i="226"/>
  <c r="F267" i="226"/>
  <c r="G266" i="226"/>
  <c r="F266" i="226"/>
  <c r="G265" i="226"/>
  <c r="F265" i="226"/>
  <c r="G264" i="226"/>
  <c r="F264" i="226"/>
  <c r="G263" i="226"/>
  <c r="F263" i="226"/>
  <c r="G262" i="226"/>
  <c r="F262" i="226"/>
  <c r="G261" i="226"/>
  <c r="F261" i="226"/>
  <c r="G260" i="226"/>
  <c r="F260" i="226"/>
  <c r="G259" i="226"/>
  <c r="F259" i="226"/>
  <c r="G258" i="226"/>
  <c r="F258" i="226"/>
  <c r="G257" i="226"/>
  <c r="F257" i="226"/>
  <c r="G256" i="226"/>
  <c r="F256" i="226"/>
  <c r="G255" i="226"/>
  <c r="F255" i="226"/>
  <c r="G254" i="226"/>
  <c r="F254" i="226"/>
  <c r="G253" i="226"/>
  <c r="F253" i="226"/>
  <c r="G252" i="226"/>
  <c r="F252" i="226"/>
  <c r="G251" i="226"/>
  <c r="F251" i="226"/>
  <c r="G250" i="226"/>
  <c r="F250" i="226"/>
  <c r="G249" i="226"/>
  <c r="F249" i="226"/>
  <c r="G248" i="226"/>
  <c r="F248" i="226"/>
  <c r="G247" i="226"/>
  <c r="F247" i="226"/>
  <c r="G246" i="226"/>
  <c r="F246" i="226"/>
  <c r="G245" i="226"/>
  <c r="F245" i="226"/>
  <c r="G244" i="226"/>
  <c r="F244" i="226"/>
  <c r="G243" i="226"/>
  <c r="F243" i="226"/>
  <c r="G242" i="226"/>
  <c r="F242" i="226"/>
  <c r="G241" i="226"/>
  <c r="F241" i="226"/>
  <c r="G240" i="226"/>
  <c r="F240" i="226"/>
  <c r="G239" i="226"/>
  <c r="F239" i="226"/>
  <c r="G238" i="226"/>
  <c r="F238" i="226"/>
  <c r="G237" i="226"/>
  <c r="F237" i="226"/>
  <c r="G236" i="226"/>
  <c r="F236" i="226"/>
  <c r="G235" i="226"/>
  <c r="F235" i="226"/>
  <c r="G234" i="226"/>
  <c r="F234" i="226"/>
  <c r="G233" i="226"/>
  <c r="F233" i="226"/>
  <c r="G232" i="226"/>
  <c r="F232" i="226"/>
  <c r="G231" i="226"/>
  <c r="F231" i="226"/>
  <c r="G230" i="226"/>
  <c r="F230" i="226"/>
  <c r="G229" i="226"/>
  <c r="F229" i="226"/>
  <c r="G228" i="226"/>
  <c r="F228" i="226"/>
  <c r="G227" i="226"/>
  <c r="F227" i="226"/>
  <c r="G226" i="226"/>
  <c r="F226" i="226"/>
  <c r="G225" i="226"/>
  <c r="F225" i="226"/>
  <c r="G224" i="226"/>
  <c r="F224" i="226"/>
  <c r="G223" i="226"/>
  <c r="F223" i="226"/>
  <c r="G222" i="226"/>
  <c r="F222" i="226"/>
  <c r="G221" i="226"/>
  <c r="F221" i="226"/>
  <c r="G220" i="226"/>
  <c r="F220" i="226"/>
  <c r="G219" i="226"/>
  <c r="F219" i="226"/>
  <c r="G218" i="226"/>
  <c r="F218" i="226"/>
  <c r="G217" i="226"/>
  <c r="F217" i="226"/>
  <c r="G216" i="226"/>
  <c r="F216" i="226"/>
  <c r="G215" i="226"/>
  <c r="F215" i="226"/>
  <c r="G214" i="226"/>
  <c r="F214" i="226"/>
  <c r="G213" i="226"/>
  <c r="F213" i="226"/>
  <c r="G212" i="226"/>
  <c r="F212" i="226"/>
  <c r="G211" i="226"/>
  <c r="F211" i="226"/>
  <c r="G210" i="226"/>
  <c r="F210" i="226"/>
  <c r="G209" i="226"/>
  <c r="F209" i="226"/>
  <c r="G208" i="226"/>
  <c r="F208" i="226"/>
  <c r="G207" i="226"/>
  <c r="F207" i="226"/>
  <c r="G206" i="226"/>
  <c r="F206" i="226"/>
  <c r="G205" i="226"/>
  <c r="F205" i="226"/>
  <c r="G204" i="226"/>
  <c r="F204" i="226"/>
  <c r="G203" i="226"/>
  <c r="F203" i="226"/>
  <c r="G202" i="226"/>
  <c r="F202" i="226"/>
  <c r="G201" i="226"/>
  <c r="F201" i="226"/>
  <c r="G200" i="226"/>
  <c r="F200" i="226"/>
  <c r="G199" i="226"/>
  <c r="F199" i="226"/>
  <c r="G198" i="226"/>
  <c r="F198" i="226"/>
  <c r="G197" i="226"/>
  <c r="F197" i="226"/>
  <c r="G196" i="226"/>
  <c r="F196" i="226"/>
  <c r="G195" i="226"/>
  <c r="F195" i="226"/>
  <c r="G194" i="226"/>
  <c r="F194" i="226"/>
  <c r="G193" i="226"/>
  <c r="F193" i="226"/>
  <c r="G192" i="226"/>
  <c r="F192" i="226"/>
  <c r="G191" i="226"/>
  <c r="F191" i="226"/>
  <c r="G190" i="226"/>
  <c r="F190" i="226"/>
  <c r="G189" i="226"/>
  <c r="F189" i="226"/>
  <c r="G188" i="226"/>
  <c r="F188" i="226"/>
  <c r="G187" i="226"/>
  <c r="F187" i="226"/>
  <c r="G186" i="226"/>
  <c r="F186" i="226"/>
  <c r="G185" i="226"/>
  <c r="F185" i="226"/>
  <c r="G184" i="226"/>
  <c r="F184" i="226"/>
  <c r="G183" i="226"/>
  <c r="F183" i="226"/>
  <c r="G182" i="226"/>
  <c r="F182" i="226"/>
  <c r="G181" i="226"/>
  <c r="F181" i="226"/>
  <c r="G180" i="226"/>
  <c r="F180" i="226"/>
  <c r="G179" i="226"/>
  <c r="F179" i="226"/>
  <c r="G178" i="226"/>
  <c r="F178" i="226"/>
  <c r="G177" i="226"/>
  <c r="F177" i="226"/>
  <c r="G176" i="226"/>
  <c r="F176" i="226"/>
  <c r="G175" i="226"/>
  <c r="F175" i="226"/>
  <c r="G174" i="226"/>
  <c r="F174" i="226"/>
  <c r="G173" i="226"/>
  <c r="F173" i="226"/>
  <c r="G172" i="226"/>
  <c r="F172" i="226"/>
  <c r="G171" i="226"/>
  <c r="F171" i="226"/>
  <c r="G170" i="226"/>
  <c r="F170" i="226"/>
  <c r="G169" i="226"/>
  <c r="F169" i="226"/>
  <c r="G168" i="226"/>
  <c r="F168" i="226"/>
  <c r="G167" i="226"/>
  <c r="F167" i="226"/>
  <c r="G166" i="226"/>
  <c r="F166" i="226"/>
  <c r="G165" i="226"/>
  <c r="F165" i="226"/>
  <c r="G164" i="226"/>
  <c r="F164" i="226"/>
  <c r="G163" i="226"/>
  <c r="F163" i="226"/>
  <c r="G162" i="226"/>
  <c r="F162" i="226"/>
  <c r="G161" i="226"/>
  <c r="F161" i="226"/>
  <c r="G160" i="226"/>
  <c r="F160" i="226"/>
  <c r="G159" i="226"/>
  <c r="F159" i="226"/>
  <c r="G158" i="226"/>
  <c r="F158" i="226"/>
  <c r="G157" i="226"/>
  <c r="F157" i="226"/>
  <c r="G156" i="226"/>
  <c r="F156" i="226"/>
  <c r="G155" i="226"/>
  <c r="F155" i="226"/>
  <c r="G154" i="226"/>
  <c r="F154" i="226"/>
  <c r="G153" i="226"/>
  <c r="F153" i="226"/>
  <c r="G152" i="226"/>
  <c r="F152" i="226"/>
  <c r="G151" i="226"/>
  <c r="F151" i="226"/>
  <c r="G150" i="226"/>
  <c r="F150" i="226"/>
  <c r="G149" i="226"/>
  <c r="F149" i="226"/>
  <c r="G148" i="226"/>
  <c r="F148" i="226"/>
  <c r="G147" i="226"/>
  <c r="F147" i="226"/>
  <c r="G146" i="226"/>
  <c r="F146" i="226"/>
  <c r="G145" i="226"/>
  <c r="F145" i="226"/>
  <c r="G144" i="226"/>
  <c r="F144" i="226"/>
  <c r="G143" i="226"/>
  <c r="F143" i="226"/>
  <c r="G142" i="226"/>
  <c r="F142" i="226"/>
  <c r="G141" i="226"/>
  <c r="F141" i="226"/>
  <c r="G140" i="226"/>
  <c r="F140" i="226"/>
  <c r="G139" i="226"/>
  <c r="F139" i="226"/>
  <c r="G138" i="226"/>
  <c r="F138" i="226"/>
  <c r="G137" i="226"/>
  <c r="F137" i="226"/>
  <c r="G136" i="226"/>
  <c r="F136" i="226"/>
  <c r="G135" i="226"/>
  <c r="F135" i="226"/>
  <c r="G134" i="226"/>
  <c r="F134" i="226"/>
  <c r="G133" i="226"/>
  <c r="F133" i="226"/>
  <c r="G132" i="226"/>
  <c r="F132" i="226"/>
  <c r="G131" i="226"/>
  <c r="F131" i="226"/>
  <c r="G130" i="226"/>
  <c r="F130" i="226"/>
  <c r="G129" i="226"/>
  <c r="F129" i="226"/>
  <c r="G128" i="226"/>
  <c r="F128" i="226"/>
  <c r="G127" i="226"/>
  <c r="F127" i="226"/>
  <c r="G126" i="226"/>
  <c r="F126" i="226"/>
  <c r="G125" i="226"/>
  <c r="F125" i="226"/>
  <c r="G124" i="226"/>
  <c r="F124" i="226"/>
  <c r="G123" i="226"/>
  <c r="F123" i="226"/>
  <c r="G122" i="226"/>
  <c r="F122" i="226"/>
  <c r="G121" i="226"/>
  <c r="F121" i="226"/>
  <c r="G120" i="226"/>
  <c r="F120" i="226"/>
  <c r="G119" i="226"/>
  <c r="F119" i="226"/>
  <c r="G118" i="226"/>
  <c r="F118" i="226"/>
  <c r="G117" i="226"/>
  <c r="F117" i="226"/>
  <c r="G116" i="226"/>
  <c r="F116" i="226"/>
  <c r="G115" i="226"/>
  <c r="F115" i="226"/>
  <c r="G114" i="226"/>
  <c r="F114" i="226"/>
  <c r="G113" i="226"/>
  <c r="F113" i="226"/>
  <c r="G112" i="226"/>
  <c r="F112" i="226"/>
  <c r="G111" i="226"/>
  <c r="F111" i="226"/>
  <c r="G110" i="226"/>
  <c r="F110" i="226"/>
  <c r="G109" i="226"/>
  <c r="F109" i="226"/>
  <c r="G108" i="226"/>
  <c r="F108" i="226"/>
  <c r="G107" i="226"/>
  <c r="F107" i="226"/>
  <c r="G106" i="226"/>
  <c r="F106" i="226"/>
  <c r="G105" i="226"/>
  <c r="F105" i="226"/>
  <c r="G104" i="226"/>
  <c r="F104" i="226"/>
  <c r="G103" i="226"/>
  <c r="F103" i="226"/>
  <c r="G102" i="226"/>
  <c r="F102" i="226"/>
  <c r="G101" i="226"/>
  <c r="F101" i="226"/>
  <c r="G100" i="226"/>
  <c r="F100" i="226"/>
  <c r="G99" i="226"/>
  <c r="F99" i="226"/>
  <c r="G98" i="226"/>
  <c r="F98" i="226"/>
  <c r="G97" i="226"/>
  <c r="F97" i="226"/>
  <c r="G96" i="226"/>
  <c r="F96" i="226"/>
  <c r="G95" i="226"/>
  <c r="F95" i="226"/>
  <c r="G94" i="226"/>
  <c r="F94" i="226"/>
  <c r="G93" i="226"/>
  <c r="F93" i="226"/>
  <c r="G92" i="226"/>
  <c r="F92" i="226"/>
  <c r="G91" i="226"/>
  <c r="F91" i="226"/>
  <c r="G90" i="226"/>
  <c r="F90" i="226"/>
  <c r="G89" i="226"/>
  <c r="F89" i="226"/>
  <c r="G88" i="226"/>
  <c r="F88" i="226"/>
  <c r="G87" i="226"/>
  <c r="F87" i="226"/>
  <c r="G86" i="226"/>
  <c r="F86" i="226"/>
  <c r="G85" i="226"/>
  <c r="F85" i="226"/>
  <c r="G84" i="226"/>
  <c r="F84" i="226"/>
  <c r="G83" i="226"/>
  <c r="F83" i="226"/>
  <c r="G82" i="226"/>
  <c r="F82" i="226"/>
  <c r="G81" i="226"/>
  <c r="F81" i="226"/>
  <c r="G80" i="226"/>
  <c r="F80" i="226"/>
  <c r="G79" i="226"/>
  <c r="F79" i="226"/>
  <c r="G78" i="226"/>
  <c r="F78" i="226"/>
  <c r="G77" i="226"/>
  <c r="F77" i="226"/>
  <c r="G76" i="226"/>
  <c r="F76" i="226"/>
  <c r="G75" i="226"/>
  <c r="F75" i="226"/>
  <c r="G74" i="226"/>
  <c r="F74" i="226"/>
  <c r="G73" i="226"/>
  <c r="F73" i="226"/>
  <c r="G72" i="226"/>
  <c r="F72" i="226"/>
  <c r="G71" i="226"/>
  <c r="F71" i="226"/>
  <c r="G70" i="226"/>
  <c r="F70" i="226"/>
  <c r="G69" i="226"/>
  <c r="F69" i="226"/>
  <c r="G68" i="226"/>
  <c r="F68" i="226"/>
  <c r="G67" i="226"/>
  <c r="F67" i="226"/>
  <c r="G66" i="226"/>
  <c r="F66" i="226"/>
  <c r="G65" i="226"/>
  <c r="F65" i="226"/>
  <c r="G64" i="226"/>
  <c r="F64" i="226"/>
  <c r="G63" i="226"/>
  <c r="F63" i="226"/>
  <c r="G62" i="226"/>
  <c r="F62" i="226"/>
  <c r="G61" i="226"/>
  <c r="F61" i="226"/>
  <c r="G60" i="226"/>
  <c r="F60" i="226"/>
  <c r="G59" i="226"/>
  <c r="F59" i="226"/>
  <c r="G58" i="226"/>
  <c r="F58" i="226"/>
  <c r="G57" i="226"/>
  <c r="F57" i="226"/>
  <c r="G56" i="226"/>
  <c r="F56" i="226"/>
  <c r="G55" i="226"/>
  <c r="F55" i="226"/>
  <c r="G54" i="226"/>
  <c r="F54" i="226"/>
  <c r="G53" i="226"/>
  <c r="F53" i="226"/>
  <c r="G52" i="226"/>
  <c r="F52" i="226"/>
  <c r="G51" i="226"/>
  <c r="F51" i="226"/>
  <c r="G50" i="226"/>
  <c r="F50" i="226"/>
  <c r="G49" i="226"/>
  <c r="F49" i="226"/>
  <c r="G48" i="226"/>
  <c r="F48" i="226"/>
  <c r="G47" i="226"/>
  <c r="F47" i="226"/>
  <c r="G46" i="226"/>
  <c r="F46" i="226"/>
  <c r="G45" i="226"/>
  <c r="F45" i="226"/>
  <c r="G44" i="226"/>
  <c r="F44" i="226"/>
  <c r="G43" i="226"/>
  <c r="F43" i="226"/>
  <c r="G42" i="226"/>
  <c r="F42" i="226"/>
  <c r="G41" i="226"/>
  <c r="F41" i="226"/>
  <c r="G40" i="226"/>
  <c r="F40" i="226"/>
  <c r="G39" i="226"/>
  <c r="F39" i="226"/>
  <c r="G38" i="226"/>
  <c r="F38" i="226"/>
  <c r="G37" i="226"/>
  <c r="F37" i="226"/>
  <c r="G36" i="226"/>
  <c r="F36" i="226"/>
  <c r="G35" i="226"/>
  <c r="F35" i="226"/>
  <c r="G34" i="226"/>
  <c r="F34" i="226"/>
  <c r="G33" i="226"/>
  <c r="F33" i="226"/>
  <c r="G32" i="226"/>
  <c r="F32" i="226"/>
  <c r="G31" i="226"/>
  <c r="F31" i="226"/>
  <c r="G30" i="226"/>
  <c r="F30" i="226"/>
  <c r="G29" i="226"/>
  <c r="F29" i="226"/>
  <c r="G28" i="226"/>
  <c r="F28" i="226"/>
  <c r="G27" i="226"/>
  <c r="F27" i="226"/>
  <c r="G26" i="226"/>
  <c r="F26" i="226"/>
  <c r="G25" i="226"/>
  <c r="F25" i="226"/>
  <c r="G24" i="226"/>
  <c r="F24" i="226"/>
  <c r="G23" i="226"/>
  <c r="F23" i="226"/>
  <c r="G22" i="226"/>
  <c r="F22" i="226"/>
  <c r="G21" i="226"/>
  <c r="F21" i="226"/>
  <c r="G20" i="226"/>
  <c r="F20" i="226"/>
  <c r="G19" i="226"/>
  <c r="F19" i="226"/>
  <c r="G18" i="226"/>
  <c r="F18" i="226"/>
  <c r="G17" i="226"/>
  <c r="F17" i="226"/>
  <c r="G16" i="226"/>
  <c r="F16" i="226"/>
  <c r="G15" i="226"/>
  <c r="F15" i="226"/>
  <c r="G14" i="226"/>
  <c r="F14" i="226"/>
  <c r="G13" i="226"/>
  <c r="F13" i="226"/>
  <c r="G12" i="226"/>
  <c r="F12" i="226"/>
  <c r="G11" i="226"/>
  <c r="F11" i="226"/>
  <c r="G10" i="226"/>
  <c r="F10" i="226"/>
  <c r="G9" i="226"/>
  <c r="F9" i="226"/>
  <c r="G8" i="226"/>
  <c r="F8" i="226"/>
  <c r="G7" i="226"/>
  <c r="F7" i="226"/>
  <c r="G6" i="226"/>
  <c r="F6" i="226"/>
  <c r="G5" i="226"/>
  <c r="F5" i="226"/>
  <c r="AB56" i="6" l="1"/>
  <c r="AC47" i="6" s="1"/>
  <c r="J15" i="6"/>
  <c r="K15" i="6"/>
  <c r="L15" i="6"/>
  <c r="M15" i="6"/>
  <c r="N15" i="6"/>
  <c r="J16" i="6"/>
  <c r="K16" i="6"/>
  <c r="L16" i="6"/>
  <c r="M16" i="6"/>
  <c r="N16" i="6"/>
  <c r="H27" i="1"/>
  <c r="G27" i="1"/>
  <c r="F27" i="1"/>
  <c r="E27" i="1"/>
  <c r="D27" i="1"/>
  <c r="AC45" i="6" l="1"/>
  <c r="AC46" i="6"/>
  <c r="AC52" i="6"/>
  <c r="AC51" i="6"/>
  <c r="AC50" i="6"/>
  <c r="AC54" i="6"/>
  <c r="AC53" i="6"/>
  <c r="AC49" i="6"/>
  <c r="AC44" i="6"/>
  <c r="AC48" i="6"/>
  <c r="AC55" i="6"/>
  <c r="F10" i="200"/>
  <c r="E10" i="200"/>
  <c r="D10" i="200"/>
  <c r="D27" i="199"/>
  <c r="D25" i="199"/>
  <c r="D22" i="199"/>
  <c r="D20" i="199"/>
  <c r="D17" i="199"/>
  <c r="D15" i="199"/>
  <c r="D13" i="199"/>
  <c r="D9" i="199"/>
  <c r="D5" i="199"/>
  <c r="J56" i="198"/>
  <c r="I56" i="198"/>
  <c r="G56" i="198"/>
  <c r="E56" i="198"/>
  <c r="D56" i="198"/>
  <c r="F55" i="198"/>
  <c r="H55" i="198" s="1"/>
  <c r="F54" i="198"/>
  <c r="J53" i="198"/>
  <c r="I53" i="198"/>
  <c r="G53" i="198"/>
  <c r="E53" i="198"/>
  <c r="D53" i="198"/>
  <c r="F52" i="198"/>
  <c r="F53" i="198" s="1"/>
  <c r="J51" i="198"/>
  <c r="I51" i="198"/>
  <c r="G51" i="198"/>
  <c r="E51" i="198"/>
  <c r="F50" i="198"/>
  <c r="H50" i="198" s="1"/>
  <c r="D49" i="198"/>
  <c r="F49" i="198" s="1"/>
  <c r="H49" i="198" s="1"/>
  <c r="F48" i="198"/>
  <c r="H48" i="198" s="1"/>
  <c r="F47" i="198"/>
  <c r="H47" i="198" s="1"/>
  <c r="F46" i="198"/>
  <c r="H46" i="198" s="1"/>
  <c r="F45" i="198"/>
  <c r="H45" i="198" s="1"/>
  <c r="F44" i="198"/>
  <c r="H44" i="198" s="1"/>
  <c r="F43" i="198"/>
  <c r="H43" i="198" s="1"/>
  <c r="F42" i="198"/>
  <c r="H42" i="198" s="1"/>
  <c r="F41" i="198"/>
  <c r="H41" i="198" s="1"/>
  <c r="F40" i="198"/>
  <c r="H40" i="198" s="1"/>
  <c r="F39" i="198"/>
  <c r="J38" i="198"/>
  <c r="I38" i="198"/>
  <c r="G38" i="198"/>
  <c r="E38" i="198"/>
  <c r="D38" i="198"/>
  <c r="F37" i="198"/>
  <c r="H37" i="198" s="1"/>
  <c r="F36" i="198"/>
  <c r="H36" i="198" s="1"/>
  <c r="F35" i="198"/>
  <c r="H35" i="198" s="1"/>
  <c r="F34" i="198"/>
  <c r="H34" i="198" s="1"/>
  <c r="F33" i="198"/>
  <c r="H33" i="198" s="1"/>
  <c r="F32" i="198"/>
  <c r="H32" i="198" s="1"/>
  <c r="F31" i="198"/>
  <c r="J30" i="198"/>
  <c r="I30" i="198"/>
  <c r="G30" i="198"/>
  <c r="D30" i="198"/>
  <c r="E29" i="198"/>
  <c r="E30" i="198" s="1"/>
  <c r="F28" i="198"/>
  <c r="J27" i="198"/>
  <c r="I27" i="198"/>
  <c r="G27" i="198"/>
  <c r="E27" i="198"/>
  <c r="D27" i="198"/>
  <c r="F26" i="198"/>
  <c r="H26" i="198" s="1"/>
  <c r="F25" i="198"/>
  <c r="H25" i="198" s="1"/>
  <c r="F24" i="198"/>
  <c r="H24" i="198" s="1"/>
  <c r="F23" i="198"/>
  <c r="F22" i="198"/>
  <c r="H22" i="198" s="1"/>
  <c r="F21" i="198"/>
  <c r="H21" i="198" s="1"/>
  <c r="J20" i="198"/>
  <c r="I20" i="198"/>
  <c r="G20" i="198"/>
  <c r="E20" i="198"/>
  <c r="D20" i="198"/>
  <c r="F19" i="198"/>
  <c r="F20" i="198" s="1"/>
  <c r="J18" i="198"/>
  <c r="I18" i="198"/>
  <c r="G18" i="198"/>
  <c r="E18" i="198"/>
  <c r="D18" i="198"/>
  <c r="F17" i="198"/>
  <c r="H17" i="198" s="1"/>
  <c r="F16" i="198"/>
  <c r="H16" i="198" s="1"/>
  <c r="F15" i="198"/>
  <c r="H15" i="198" s="1"/>
  <c r="F14" i="198"/>
  <c r="H14" i="198" s="1"/>
  <c r="F13" i="198"/>
  <c r="H13" i="198" s="1"/>
  <c r="F12" i="198"/>
  <c r="H12" i="198" s="1"/>
  <c r="F11" i="198"/>
  <c r="H11" i="198" s="1"/>
  <c r="F10" i="198"/>
  <c r="H10" i="198" s="1"/>
  <c r="F9" i="198"/>
  <c r="H9" i="198" s="1"/>
  <c r="F8" i="198"/>
  <c r="H8" i="198" s="1"/>
  <c r="F7" i="198"/>
  <c r="H7" i="198" s="1"/>
  <c r="F6" i="198"/>
  <c r="H6" i="198" s="1"/>
  <c r="F5" i="198"/>
  <c r="H5" i="198" s="1"/>
  <c r="F4" i="198"/>
  <c r="G57" i="198" l="1"/>
  <c r="D28" i="199"/>
  <c r="F29" i="198"/>
  <c r="H29" i="198" s="1"/>
  <c r="F51" i="198"/>
  <c r="I57" i="198"/>
  <c r="F56" i="198"/>
  <c r="H54" i="198"/>
  <c r="H56" i="198" s="1"/>
  <c r="J57" i="198"/>
  <c r="F27" i="198"/>
  <c r="F38" i="198"/>
  <c r="D51" i="198"/>
  <c r="D57" i="198" s="1"/>
  <c r="F18" i="198"/>
  <c r="H28" i="198"/>
  <c r="H31" i="198"/>
  <c r="H38" i="198" s="1"/>
  <c r="E57" i="198"/>
  <c r="H4" i="198"/>
  <c r="H18" i="198" s="1"/>
  <c r="H23" i="198"/>
  <c r="H27" i="198" s="1"/>
  <c r="H39" i="198"/>
  <c r="H51" i="198" s="1"/>
  <c r="H52" i="198"/>
  <c r="H53" i="198" s="1"/>
  <c r="H19" i="198"/>
  <c r="H20" i="198" s="1"/>
  <c r="F30" i="198" l="1"/>
  <c r="F57" i="198" s="1"/>
  <c r="H30" i="198"/>
  <c r="H57" i="198" s="1"/>
  <c r="L165" i="197" l="1"/>
  <c r="K165" i="197"/>
  <c r="J165" i="197"/>
  <c r="I165" i="197"/>
  <c r="H165" i="197"/>
  <c r="G165" i="197"/>
  <c r="F165" i="197"/>
  <c r="E165" i="197"/>
  <c r="D165" i="197"/>
  <c r="B165" i="197"/>
  <c r="C164" i="197"/>
  <c r="C163" i="197"/>
  <c r="C162" i="197"/>
  <c r="C161" i="197"/>
  <c r="C160" i="197"/>
  <c r="C159" i="197"/>
  <c r="C158" i="197"/>
  <c r="C157" i="197"/>
  <c r="C156" i="197"/>
  <c r="C155" i="197"/>
  <c r="C165" i="197" s="1"/>
  <c r="L153" i="197"/>
  <c r="K153" i="197"/>
  <c r="J153" i="197"/>
  <c r="I153" i="197"/>
  <c r="H153" i="197"/>
  <c r="G153" i="197"/>
  <c r="F153" i="197"/>
  <c r="E153" i="197"/>
  <c r="D153" i="197"/>
  <c r="B153" i="197"/>
  <c r="C152" i="197"/>
  <c r="C151" i="197"/>
  <c r="C150" i="197"/>
  <c r="C149" i="197"/>
  <c r="C148" i="197"/>
  <c r="C147" i="197"/>
  <c r="C146" i="197"/>
  <c r="C145" i="197"/>
  <c r="C144" i="197"/>
  <c r="C143" i="197"/>
  <c r="C142" i="197"/>
  <c r="C141" i="197"/>
  <c r="C140" i="197"/>
  <c r="C139" i="197"/>
  <c r="C138" i="197"/>
  <c r="C137" i="197"/>
  <c r="C153" i="197" s="1"/>
  <c r="L135" i="197"/>
  <c r="K135" i="197"/>
  <c r="J135" i="197"/>
  <c r="I135" i="197"/>
  <c r="H135" i="197"/>
  <c r="G135" i="197"/>
  <c r="F135" i="197"/>
  <c r="E135" i="197"/>
  <c r="D135" i="197"/>
  <c r="C135" i="197"/>
  <c r="B135" i="197"/>
  <c r="K131" i="197"/>
  <c r="J131" i="197"/>
  <c r="I131" i="197"/>
  <c r="H131" i="197"/>
  <c r="G131" i="197"/>
  <c r="F131" i="197"/>
  <c r="E131" i="197"/>
  <c r="D131" i="197"/>
  <c r="B131" i="197"/>
  <c r="C130" i="197"/>
  <c r="L129" i="197"/>
  <c r="C129" i="197" s="1"/>
  <c r="C128" i="197"/>
  <c r="C127" i="197"/>
  <c r="C126" i="197"/>
  <c r="C125" i="197"/>
  <c r="C124" i="197"/>
  <c r="C123" i="197"/>
  <c r="C122" i="197"/>
  <c r="C121" i="197"/>
  <c r="C120" i="197"/>
  <c r="C119" i="197"/>
  <c r="C118" i="197"/>
  <c r="C117" i="197"/>
  <c r="C116" i="197"/>
  <c r="C115" i="197"/>
  <c r="C114" i="197"/>
  <c r="C113" i="197"/>
  <c r="C112" i="197"/>
  <c r="C111" i="197"/>
  <c r="C110" i="197"/>
  <c r="C109" i="197"/>
  <c r="C108" i="197"/>
  <c r="C107" i="197"/>
  <c r="C106" i="197"/>
  <c r="C105" i="197"/>
  <c r="C104" i="197"/>
  <c r="C103" i="197"/>
  <c r="C102" i="197"/>
  <c r="C101" i="197"/>
  <c r="C100" i="197"/>
  <c r="C99" i="197"/>
  <c r="C98" i="197"/>
  <c r="C97" i="197"/>
  <c r="C96" i="197"/>
  <c r="C95" i="197"/>
  <c r="C94" i="197"/>
  <c r="C131" i="197" s="1"/>
  <c r="L92" i="197"/>
  <c r="K92" i="197"/>
  <c r="J92" i="197"/>
  <c r="I92" i="197"/>
  <c r="H92" i="197"/>
  <c r="G92" i="197"/>
  <c r="F92" i="197"/>
  <c r="E92" i="197"/>
  <c r="D92" i="197"/>
  <c r="B92" i="197"/>
  <c r="C91" i="197"/>
  <c r="C90" i="197"/>
  <c r="C89" i="197"/>
  <c r="C88" i="197"/>
  <c r="C87" i="197"/>
  <c r="C86" i="197"/>
  <c r="C85" i="197"/>
  <c r="C84" i="197"/>
  <c r="C83" i="197"/>
  <c r="C82" i="197"/>
  <c r="C81" i="197"/>
  <c r="C80" i="197"/>
  <c r="C79" i="197"/>
  <c r="C78" i="197"/>
  <c r="C77" i="197"/>
  <c r="C76" i="197"/>
  <c r="C75" i="197"/>
  <c r="C74" i="197"/>
  <c r="C73" i="197"/>
  <c r="C72" i="197"/>
  <c r="C71" i="197"/>
  <c r="C70" i="197"/>
  <c r="C69" i="197"/>
  <c r="C68" i="197"/>
  <c r="C67" i="197"/>
  <c r="C92" i="197" s="1"/>
  <c r="L65" i="197"/>
  <c r="K65" i="197"/>
  <c r="J65" i="197"/>
  <c r="I65" i="197"/>
  <c r="H65" i="197"/>
  <c r="G65" i="197"/>
  <c r="F65" i="197"/>
  <c r="E65" i="197"/>
  <c r="D65" i="197"/>
  <c r="B65" i="197"/>
  <c r="C64" i="197"/>
  <c r="C63" i="197"/>
  <c r="C62" i="197"/>
  <c r="C61" i="197"/>
  <c r="C60" i="197"/>
  <c r="C65" i="197" s="1"/>
  <c r="L58" i="197"/>
  <c r="K58" i="197"/>
  <c r="J58" i="197"/>
  <c r="I58" i="197"/>
  <c r="H58" i="197"/>
  <c r="G58" i="197"/>
  <c r="F58" i="197"/>
  <c r="E58" i="197"/>
  <c r="D58" i="197"/>
  <c r="B58" i="197"/>
  <c r="C57" i="197"/>
  <c r="C56" i="197"/>
  <c r="C55" i="197"/>
  <c r="C54" i="197"/>
  <c r="C53" i="197"/>
  <c r="C52" i="197"/>
  <c r="C51" i="197"/>
  <c r="C50" i="197"/>
  <c r="C49" i="197"/>
  <c r="C48" i="197"/>
  <c r="C47" i="197"/>
  <c r="C46" i="197"/>
  <c r="C45" i="197"/>
  <c r="C44" i="197"/>
  <c r="C58" i="197" s="1"/>
  <c r="L42" i="197"/>
  <c r="K42" i="197"/>
  <c r="I42" i="197"/>
  <c r="H42" i="197"/>
  <c r="G42" i="197"/>
  <c r="F42" i="197"/>
  <c r="E42" i="197"/>
  <c r="D42" i="197"/>
  <c r="B42" i="197"/>
  <c r="C41" i="197"/>
  <c r="C42" i="197" s="1"/>
  <c r="K39" i="197"/>
  <c r="J39" i="197"/>
  <c r="I39" i="197"/>
  <c r="H39" i="197"/>
  <c r="G39" i="197"/>
  <c r="F39" i="197"/>
  <c r="E39" i="197"/>
  <c r="D39" i="197"/>
  <c r="B39" i="197"/>
  <c r="C38" i="197"/>
  <c r="C37" i="197"/>
  <c r="L36" i="197"/>
  <c r="L39" i="197" s="1"/>
  <c r="C36" i="197"/>
  <c r="C39" i="197" s="1"/>
  <c r="L34" i="197"/>
  <c r="K34" i="197"/>
  <c r="J34" i="197"/>
  <c r="I34" i="197"/>
  <c r="H34" i="197"/>
  <c r="G34" i="197"/>
  <c r="F34" i="197"/>
  <c r="E34" i="197"/>
  <c r="D34" i="197"/>
  <c r="B34" i="197"/>
  <c r="C33" i="197"/>
  <c r="C32" i="197"/>
  <c r="C31" i="197"/>
  <c r="C30" i="197"/>
  <c r="C29" i="197"/>
  <c r="C28" i="197"/>
  <c r="C27" i="197"/>
  <c r="C26" i="197"/>
  <c r="C25" i="197"/>
  <c r="C24" i="197"/>
  <c r="C23" i="197"/>
  <c r="C22" i="197"/>
  <c r="C21" i="197"/>
  <c r="C20" i="197"/>
  <c r="C19" i="197"/>
  <c r="C18" i="197"/>
  <c r="C17" i="197"/>
  <c r="C16" i="197"/>
  <c r="C15" i="197"/>
  <c r="C14" i="197"/>
  <c r="C13" i="197"/>
  <c r="C12" i="197"/>
  <c r="C34" i="197" s="1"/>
  <c r="B10" i="197"/>
  <c r="B167" i="197" s="1"/>
  <c r="C9" i="197"/>
  <c r="C8" i="197"/>
  <c r="C7" i="197"/>
  <c r="C6" i="197"/>
  <c r="C10" i="197" s="1"/>
  <c r="C167" i="197" l="1"/>
  <c r="L131" i="197"/>
  <c r="F47" i="196"/>
  <c r="E47" i="196"/>
  <c r="E46" i="196"/>
  <c r="E44" i="196"/>
  <c r="F44" i="196" s="1"/>
  <c r="F43" i="196"/>
  <c r="E43" i="196"/>
  <c r="F42" i="196"/>
  <c r="E42" i="196"/>
  <c r="G40" i="196"/>
  <c r="F40" i="196" s="1"/>
  <c r="E38" i="196"/>
  <c r="F38" i="196" s="1"/>
  <c r="G37" i="196"/>
  <c r="F37" i="196" s="1"/>
  <c r="E35" i="196"/>
  <c r="F35" i="196" s="1"/>
  <c r="G34" i="196"/>
  <c r="E34" i="196"/>
  <c r="E33" i="196"/>
  <c r="F33" i="196" s="1"/>
  <c r="E32" i="196"/>
  <c r="F32" i="196" s="1"/>
  <c r="E31" i="196"/>
  <c r="F31" i="196" s="1"/>
  <c r="E30" i="196"/>
  <c r="F30" i="196" s="1"/>
  <c r="E29" i="196"/>
  <c r="F29" i="196" s="1"/>
  <c r="E28" i="196"/>
  <c r="F28" i="196" s="1"/>
  <c r="E26" i="196"/>
  <c r="F26" i="196" s="1"/>
  <c r="E25" i="196"/>
  <c r="F25" i="196" s="1"/>
  <c r="E24" i="196"/>
  <c r="F24" i="196" s="1"/>
  <c r="F23" i="196"/>
  <c r="F22" i="196"/>
  <c r="F21" i="196"/>
  <c r="G20" i="196"/>
  <c r="F20" i="196" s="1"/>
  <c r="E20" i="196"/>
  <c r="E19" i="196"/>
  <c r="F19" i="196" s="1"/>
  <c r="E18" i="196"/>
  <c r="F18" i="196" s="1"/>
  <c r="G17" i="196"/>
  <c r="E17" i="196"/>
  <c r="F16" i="196"/>
  <c r="E15" i="196"/>
  <c r="F15" i="196" s="1"/>
  <c r="E14" i="196"/>
  <c r="F14" i="196" s="1"/>
  <c r="E13" i="196"/>
  <c r="F13" i="196" s="1"/>
  <c r="E12" i="196"/>
  <c r="F12" i="196" s="1"/>
  <c r="G11" i="196"/>
  <c r="E11" i="196"/>
  <c r="E9" i="196"/>
  <c r="F9" i="196" s="1"/>
  <c r="E8" i="196"/>
  <c r="F8" i="196" s="1"/>
  <c r="F188" i="195"/>
  <c r="G187" i="195"/>
  <c r="F187" i="195"/>
  <c r="E187" i="195"/>
  <c r="D187" i="195"/>
  <c r="G185" i="195"/>
  <c r="F185" i="195" s="1"/>
  <c r="F183" i="195" s="1"/>
  <c r="E183" i="195"/>
  <c r="D183" i="195"/>
  <c r="G181" i="195"/>
  <c r="F181" i="195"/>
  <c r="E181" i="195"/>
  <c r="D181" i="195"/>
  <c r="F180" i="195"/>
  <c r="G179" i="195"/>
  <c r="F179" i="195" s="1"/>
  <c r="F177" i="195" s="1"/>
  <c r="E177" i="195"/>
  <c r="D177" i="195"/>
  <c r="F176" i="195"/>
  <c r="E176" i="195"/>
  <c r="F175" i="195"/>
  <c r="E175" i="195"/>
  <c r="F174" i="195"/>
  <c r="E174" i="195"/>
  <c r="G173" i="195"/>
  <c r="D173" i="195"/>
  <c r="F172" i="195"/>
  <c r="F171" i="195"/>
  <c r="F170" i="195"/>
  <c r="F169" i="195" s="1"/>
  <c r="G169" i="195"/>
  <c r="E169" i="195"/>
  <c r="D169" i="195"/>
  <c r="F168" i="195"/>
  <c r="F165" i="195" s="1"/>
  <c r="G165" i="195"/>
  <c r="E165" i="195"/>
  <c r="D165" i="195"/>
  <c r="G160" i="195"/>
  <c r="F160" i="195"/>
  <c r="E160" i="195"/>
  <c r="D160" i="195"/>
  <c r="G157" i="195"/>
  <c r="F157" i="195"/>
  <c r="E157" i="195"/>
  <c r="D157" i="195"/>
  <c r="G153" i="195"/>
  <c r="F153" i="195"/>
  <c r="E153" i="195"/>
  <c r="D153" i="195"/>
  <c r="F152" i="195"/>
  <c r="F151" i="195"/>
  <c r="F150" i="195"/>
  <c r="F149" i="195"/>
  <c r="F148" i="195"/>
  <c r="F147" i="195"/>
  <c r="F146" i="195"/>
  <c r="F145" i="195"/>
  <c r="G144" i="195"/>
  <c r="E144" i="195"/>
  <c r="D144" i="195"/>
  <c r="G143" i="195"/>
  <c r="F143" i="195" s="1"/>
  <c r="F141" i="195" s="1"/>
  <c r="F142" i="195"/>
  <c r="E141" i="195"/>
  <c r="D141" i="195"/>
  <c r="F140" i="195"/>
  <c r="F139" i="195"/>
  <c r="F138" i="195"/>
  <c r="G137" i="195"/>
  <c r="G135" i="195" s="1"/>
  <c r="E137" i="195"/>
  <c r="E135" i="195" s="1"/>
  <c r="D137" i="195"/>
  <c r="D135" i="195" s="1"/>
  <c r="F136" i="195"/>
  <c r="F134" i="195"/>
  <c r="F133" i="195"/>
  <c r="G132" i="195"/>
  <c r="F132" i="195"/>
  <c r="E132" i="195"/>
  <c r="D132" i="195"/>
  <c r="F131" i="195"/>
  <c r="E130" i="195"/>
  <c r="F130" i="195" s="1"/>
  <c r="F129" i="195"/>
  <c r="E128" i="195"/>
  <c r="F127" i="195"/>
  <c r="G126" i="195"/>
  <c r="D126" i="195"/>
  <c r="F125" i="195"/>
  <c r="F124" i="195"/>
  <c r="F123" i="195"/>
  <c r="F122" i="195"/>
  <c r="F121" i="195" s="1"/>
  <c r="G121" i="195"/>
  <c r="E121" i="195"/>
  <c r="D121" i="195"/>
  <c r="F120" i="195"/>
  <c r="F117" i="195" s="1"/>
  <c r="F119" i="195"/>
  <c r="F118" i="195"/>
  <c r="E117" i="195"/>
  <c r="D117" i="195"/>
  <c r="F116" i="195"/>
  <c r="F115" i="195"/>
  <c r="F114" i="195"/>
  <c r="F113" i="195"/>
  <c r="G112" i="195"/>
  <c r="G109" i="195" s="1"/>
  <c r="F112" i="195"/>
  <c r="F111" i="195"/>
  <c r="F110" i="195"/>
  <c r="E109" i="195"/>
  <c r="D109" i="195"/>
  <c r="F108" i="195"/>
  <c r="F107" i="195"/>
  <c r="F106" i="195"/>
  <c r="G105" i="195"/>
  <c r="E105" i="195"/>
  <c r="D105" i="195"/>
  <c r="F104" i="195"/>
  <c r="F103" i="195"/>
  <c r="G102" i="195"/>
  <c r="G100" i="195" s="1"/>
  <c r="E102" i="195"/>
  <c r="F101" i="195"/>
  <c r="E100" i="195"/>
  <c r="D100" i="195"/>
  <c r="F99" i="195"/>
  <c r="F98" i="195"/>
  <c r="F97" i="195"/>
  <c r="G96" i="195"/>
  <c r="F96" i="195" s="1"/>
  <c r="F95" i="195" s="1"/>
  <c r="G95" i="195"/>
  <c r="E95" i="195"/>
  <c r="D95" i="195"/>
  <c r="F94" i="195"/>
  <c r="F93" i="195"/>
  <c r="F92" i="195"/>
  <c r="F91" i="195"/>
  <c r="G90" i="195"/>
  <c r="E90" i="195"/>
  <c r="D90" i="195"/>
  <c r="F89" i="195"/>
  <c r="F88" i="195"/>
  <c r="F87" i="195"/>
  <c r="F86" i="195"/>
  <c r="G85" i="195"/>
  <c r="E85" i="195"/>
  <c r="D85" i="195"/>
  <c r="F84" i="195"/>
  <c r="F83" i="195"/>
  <c r="F82" i="195"/>
  <c r="F81" i="195"/>
  <c r="F80" i="195" s="1"/>
  <c r="G80" i="195"/>
  <c r="E80" i="195"/>
  <c r="D80" i="195"/>
  <c r="F79" i="195"/>
  <c r="F78" i="195"/>
  <c r="F77" i="195"/>
  <c r="F76" i="195"/>
  <c r="G75" i="195"/>
  <c r="E75" i="195"/>
  <c r="D75" i="195"/>
  <c r="F74" i="195"/>
  <c r="F73" i="195"/>
  <c r="F72" i="195"/>
  <c r="G71" i="195"/>
  <c r="E71" i="195"/>
  <c r="D71" i="195"/>
  <c r="F70" i="195"/>
  <c r="F69" i="195"/>
  <c r="F68" i="195"/>
  <c r="F67" i="195"/>
  <c r="F66" i="195"/>
  <c r="F65" i="195"/>
  <c r="G64" i="195"/>
  <c r="E64" i="195"/>
  <c r="D64" i="195"/>
  <c r="F63" i="195"/>
  <c r="F62" i="195"/>
  <c r="F61" i="195"/>
  <c r="F60" i="195"/>
  <c r="F59" i="195"/>
  <c r="G58" i="195"/>
  <c r="F58" i="195"/>
  <c r="E58" i="195"/>
  <c r="D58" i="195"/>
  <c r="F57" i="195"/>
  <c r="F56" i="195"/>
  <c r="F55" i="195"/>
  <c r="F54" i="195" s="1"/>
  <c r="G54" i="195"/>
  <c r="E54" i="195"/>
  <c r="D54" i="195"/>
  <c r="F53" i="195"/>
  <c r="F52" i="195"/>
  <c r="F51" i="195"/>
  <c r="F50" i="195" s="1"/>
  <c r="G50" i="195"/>
  <c r="E50" i="195"/>
  <c r="D50" i="195"/>
  <c r="F49" i="195"/>
  <c r="F48" i="195" s="1"/>
  <c r="G48" i="195"/>
  <c r="E48" i="195"/>
  <c r="D48" i="195"/>
  <c r="F47" i="195"/>
  <c r="F46" i="195" s="1"/>
  <c r="G46" i="195"/>
  <c r="E46" i="195"/>
  <c r="D46" i="195"/>
  <c r="F45" i="195"/>
  <c r="F44" i="195"/>
  <c r="F43" i="195"/>
  <c r="F42" i="195"/>
  <c r="F41" i="195" s="1"/>
  <c r="G41" i="195"/>
  <c r="E41" i="195"/>
  <c r="D41" i="195"/>
  <c r="F40" i="195"/>
  <c r="G39" i="195"/>
  <c r="F39" i="195"/>
  <c r="E39" i="195"/>
  <c r="D39" i="195"/>
  <c r="F38" i="195"/>
  <c r="F37" i="195"/>
  <c r="F36" i="195" s="1"/>
  <c r="G36" i="195"/>
  <c r="E36" i="195"/>
  <c r="D36" i="195"/>
  <c r="G35" i="195"/>
  <c r="G34" i="195" s="1"/>
  <c r="F35" i="195"/>
  <c r="F34" i="195" s="1"/>
  <c r="E34" i="195"/>
  <c r="D34" i="195"/>
  <c r="F33" i="195"/>
  <c r="F32" i="195"/>
  <c r="F31" i="195"/>
  <c r="F30" i="195"/>
  <c r="F29" i="195" s="1"/>
  <c r="G29" i="195"/>
  <c r="E29" i="195"/>
  <c r="D29" i="195"/>
  <c r="F28" i="195"/>
  <c r="F27" i="195"/>
  <c r="F26" i="195"/>
  <c r="G25" i="195"/>
  <c r="G19" i="195" s="1"/>
  <c r="F24" i="195"/>
  <c r="F23" i="195"/>
  <c r="F22" i="195"/>
  <c r="F21" i="195"/>
  <c r="F20" i="195"/>
  <c r="E19" i="195"/>
  <c r="D19" i="195"/>
  <c r="F18" i="195"/>
  <c r="F17" i="195"/>
  <c r="F16" i="195"/>
  <c r="F15" i="195"/>
  <c r="F12" i="195" s="1"/>
  <c r="F14" i="195"/>
  <c r="F13" i="195"/>
  <c r="G12" i="195"/>
  <c r="E12" i="195"/>
  <c r="D12" i="195"/>
  <c r="F11" i="195"/>
  <c r="F10" i="195"/>
  <c r="F8" i="195" s="1"/>
  <c r="F9" i="195"/>
  <c r="G8" i="195"/>
  <c r="E8" i="195"/>
  <c r="D8" i="195"/>
  <c r="F7" i="195"/>
  <c r="G6" i="195"/>
  <c r="F6" i="195"/>
  <c r="E6" i="195"/>
  <c r="D6" i="195"/>
  <c r="F34" i="196" l="1"/>
  <c r="F11" i="196"/>
  <c r="F17" i="196"/>
  <c r="F19" i="195"/>
  <c r="F25" i="195"/>
  <c r="E126" i="195"/>
  <c r="F109" i="195"/>
  <c r="F144" i="195"/>
  <c r="F75" i="195"/>
  <c r="E173" i="195"/>
  <c r="F71" i="195"/>
  <c r="F105" i="195"/>
  <c r="F173" i="195"/>
  <c r="G177" i="195"/>
  <c r="F64" i="195"/>
  <c r="F90" i="195"/>
  <c r="F102" i="195"/>
  <c r="F100" i="195" s="1"/>
  <c r="F85" i="195"/>
  <c r="G183" i="195"/>
  <c r="F128" i="195"/>
  <c r="F126" i="195" s="1"/>
  <c r="F137" i="195"/>
  <c r="F135" i="195" s="1"/>
  <c r="G141" i="195"/>
  <c r="L248" i="194" l="1"/>
  <c r="L247" i="194"/>
  <c r="L244" i="194"/>
  <c r="L243" i="194"/>
  <c r="L242" i="194"/>
  <c r="L241" i="194"/>
  <c r="L240" i="194"/>
  <c r="L239" i="194"/>
  <c r="L238" i="194"/>
  <c r="L237" i="194"/>
  <c r="L236" i="194"/>
  <c r="L235" i="194"/>
  <c r="L234" i="194"/>
  <c r="L233" i="194"/>
  <c r="L232" i="194"/>
  <c r="L231" i="194"/>
  <c r="L230" i="194"/>
  <c r="L229" i="194"/>
  <c r="L228" i="194"/>
  <c r="L227" i="194"/>
  <c r="L226" i="194"/>
  <c r="L225" i="194"/>
  <c r="L224" i="194"/>
  <c r="L223" i="194"/>
  <c r="L222" i="194"/>
  <c r="L221" i="194"/>
  <c r="L220" i="194"/>
  <c r="L219" i="194"/>
  <c r="L218" i="194"/>
  <c r="L217" i="194"/>
  <c r="L216" i="194"/>
  <c r="L215" i="194"/>
  <c r="L214" i="194"/>
  <c r="L213" i="194"/>
  <c r="L212" i="194"/>
  <c r="L211" i="194"/>
  <c r="L210" i="194"/>
  <c r="L209" i="194"/>
  <c r="L208" i="194"/>
  <c r="L207" i="194"/>
  <c r="L206" i="194"/>
  <c r="L205" i="194"/>
  <c r="L204" i="194"/>
  <c r="L203" i="194"/>
  <c r="L202" i="194"/>
  <c r="L245" i="194" s="1"/>
  <c r="L201" i="194"/>
  <c r="L200" i="194"/>
  <c r="L199" i="194"/>
  <c r="L196" i="194"/>
  <c r="L195" i="194"/>
  <c r="L194" i="194"/>
  <c r="L193" i="194"/>
  <c r="L192" i="194"/>
  <c r="L191" i="194"/>
  <c r="L190" i="194"/>
  <c r="L189" i="194"/>
  <c r="L188" i="194"/>
  <c r="L187" i="194"/>
  <c r="L186" i="194"/>
  <c r="L185" i="194"/>
  <c r="L184" i="194"/>
  <c r="L183" i="194"/>
  <c r="L182" i="194"/>
  <c r="L181" i="194"/>
  <c r="L180" i="194"/>
  <c r="L179" i="194"/>
  <c r="L178" i="194"/>
  <c r="L177" i="194"/>
  <c r="L176" i="194"/>
  <c r="L175" i="194"/>
  <c r="L174" i="194"/>
  <c r="L173" i="194"/>
  <c r="L172" i="194"/>
  <c r="L171" i="194"/>
  <c r="L170" i="194"/>
  <c r="L169" i="194"/>
  <c r="L168" i="194"/>
  <c r="L167" i="194"/>
  <c r="L166" i="194"/>
  <c r="L165" i="194"/>
  <c r="L164" i="194"/>
  <c r="L163" i="194"/>
  <c r="L162" i="194"/>
  <c r="L161" i="194"/>
  <c r="L160" i="194"/>
  <c r="L159" i="194"/>
  <c r="L158" i="194"/>
  <c r="L157" i="194"/>
  <c r="L156" i="194"/>
  <c r="L155" i="194"/>
  <c r="L154" i="194"/>
  <c r="L153" i="194"/>
  <c r="L152" i="194"/>
  <c r="L151" i="194"/>
  <c r="L150" i="194"/>
  <c r="L149" i="194"/>
  <c r="L148" i="194"/>
  <c r="L147" i="194"/>
  <c r="L146" i="194"/>
  <c r="L145" i="194"/>
  <c r="L144" i="194"/>
  <c r="L143" i="194"/>
  <c r="L142" i="194"/>
  <c r="L141" i="194"/>
  <c r="L140" i="194"/>
  <c r="L139" i="194"/>
  <c r="L138" i="194"/>
  <c r="L137" i="194"/>
  <c r="L136" i="194"/>
  <c r="L135" i="194"/>
  <c r="L134" i="194"/>
  <c r="L133" i="194"/>
  <c r="L132" i="194"/>
  <c r="L131" i="194"/>
  <c r="L130" i="194"/>
  <c r="L129" i="194"/>
  <c r="L128" i="194"/>
  <c r="L127" i="194"/>
  <c r="L126" i="194"/>
  <c r="L125" i="194"/>
  <c r="L124" i="194"/>
  <c r="L123" i="194"/>
  <c r="L122" i="194"/>
  <c r="L121" i="194"/>
  <c r="L120" i="194"/>
  <c r="L119" i="194"/>
  <c r="L118" i="194"/>
  <c r="L117" i="194"/>
  <c r="L116" i="194"/>
  <c r="L115" i="194"/>
  <c r="L114" i="194"/>
  <c r="L113" i="194"/>
  <c r="L112" i="194"/>
  <c r="L111" i="194"/>
  <c r="L110" i="194"/>
  <c r="L109" i="194"/>
  <c r="L108" i="194"/>
  <c r="L107" i="194"/>
  <c r="L106" i="194"/>
  <c r="L105" i="194"/>
  <c r="L104" i="194"/>
  <c r="L103" i="194"/>
  <c r="L102" i="194"/>
  <c r="L101" i="194"/>
  <c r="L100" i="194"/>
  <c r="L99" i="194"/>
  <c r="L98" i="194"/>
  <c r="L97" i="194"/>
  <c r="L96" i="194"/>
  <c r="L95" i="194"/>
  <c r="L94" i="194"/>
  <c r="L93" i="194"/>
  <c r="L197" i="194" s="1"/>
  <c r="L90" i="194"/>
  <c r="L89" i="194"/>
  <c r="L88" i="194"/>
  <c r="L87" i="194"/>
  <c r="L86" i="194"/>
  <c r="L85" i="194"/>
  <c r="L84" i="194"/>
  <c r="L83" i="194"/>
  <c r="L82" i="194"/>
  <c r="L81" i="194"/>
  <c r="L80" i="194"/>
  <c r="L91" i="194" s="1"/>
  <c r="L79" i="194"/>
  <c r="L78" i="194"/>
  <c r="L75" i="194"/>
  <c r="L74" i="194"/>
  <c r="L73" i="194"/>
  <c r="L76" i="194" s="1"/>
  <c r="L70" i="194"/>
  <c r="L69" i="194"/>
  <c r="L68" i="194"/>
  <c r="L67" i="194"/>
  <c r="L66" i="194"/>
  <c r="L65" i="194"/>
  <c r="L64" i="194"/>
  <c r="L63" i="194"/>
  <c r="L62" i="194"/>
  <c r="L61" i="194"/>
  <c r="L60" i="194"/>
  <c r="L71" i="194" s="1"/>
  <c r="L59" i="194"/>
  <c r="L58" i="194"/>
  <c r="L57" i="194"/>
  <c r="L54" i="194"/>
  <c r="L53" i="194"/>
  <c r="L55" i="194" s="1"/>
  <c r="L50" i="194"/>
  <c r="L49" i="194"/>
  <c r="L48" i="194"/>
  <c r="L51" i="194" s="1"/>
  <c r="L47" i="194"/>
  <c r="L46" i="194"/>
  <c r="L43" i="194"/>
  <c r="L42" i="194"/>
  <c r="L41" i="194"/>
  <c r="L40" i="194"/>
  <c r="L39" i="194"/>
  <c r="L38" i="194"/>
  <c r="L37" i="194"/>
  <c r="L36" i="194"/>
  <c r="L35" i="194"/>
  <c r="L34" i="194"/>
  <c r="L33" i="194"/>
  <c r="L32" i="194"/>
  <c r="L31" i="194"/>
  <c r="L30" i="194"/>
  <c r="L29" i="194"/>
  <c r="L28" i="194"/>
  <c r="L27" i="194"/>
  <c r="L26" i="194"/>
  <c r="L25" i="194"/>
  <c r="L24" i="194"/>
  <c r="L23" i="194"/>
  <c r="L22" i="194"/>
  <c r="L21" i="194"/>
  <c r="L20" i="194"/>
  <c r="L19" i="194"/>
  <c r="L16" i="194"/>
  <c r="L15" i="194"/>
  <c r="L14" i="194"/>
  <c r="L17" i="194" s="1"/>
  <c r="L13" i="194"/>
  <c r="L9" i="194"/>
  <c r="L10" i="194"/>
  <c r="L8" i="194"/>
  <c r="L11" i="194" s="1"/>
  <c r="H248" i="194"/>
  <c r="H247" i="194"/>
  <c r="H249" i="194" s="1"/>
  <c r="H244" i="194"/>
  <c r="H243" i="194"/>
  <c r="H242" i="194"/>
  <c r="H241" i="194"/>
  <c r="H240" i="194"/>
  <c r="H239" i="194"/>
  <c r="H238" i="194"/>
  <c r="H237" i="194"/>
  <c r="H236" i="194"/>
  <c r="H235" i="194"/>
  <c r="H234" i="194"/>
  <c r="H233" i="194"/>
  <c r="H232" i="194"/>
  <c r="H231" i="194"/>
  <c r="H230" i="194"/>
  <c r="H229" i="194"/>
  <c r="H228" i="194"/>
  <c r="H227" i="194"/>
  <c r="H226" i="194"/>
  <c r="H225" i="194"/>
  <c r="H224" i="194"/>
  <c r="H223" i="194"/>
  <c r="H222" i="194"/>
  <c r="H221" i="194"/>
  <c r="H220" i="194"/>
  <c r="H219" i="194"/>
  <c r="H218" i="194"/>
  <c r="H217" i="194"/>
  <c r="H216" i="194"/>
  <c r="H215" i="194"/>
  <c r="H214" i="194"/>
  <c r="H213" i="194"/>
  <c r="H212" i="194"/>
  <c r="H211" i="194"/>
  <c r="H210" i="194"/>
  <c r="H209" i="194"/>
  <c r="H208" i="194"/>
  <c r="H207" i="194"/>
  <c r="H206" i="194"/>
  <c r="H205" i="194"/>
  <c r="H204" i="194"/>
  <c r="H203" i="194"/>
  <c r="H202" i="194"/>
  <c r="H245" i="194" s="1"/>
  <c r="H201" i="194"/>
  <c r="H200" i="194"/>
  <c r="H199" i="194"/>
  <c r="H196" i="194"/>
  <c r="H195" i="194"/>
  <c r="H194" i="194"/>
  <c r="H193" i="194"/>
  <c r="H192" i="194"/>
  <c r="H191" i="194"/>
  <c r="H190" i="194"/>
  <c r="H189" i="194"/>
  <c r="H188" i="194"/>
  <c r="H187" i="194"/>
  <c r="H186" i="194"/>
  <c r="H185" i="194"/>
  <c r="H184" i="194"/>
  <c r="H183" i="194"/>
  <c r="H182" i="194"/>
  <c r="H181" i="194"/>
  <c r="H180" i="194"/>
  <c r="H179" i="194"/>
  <c r="H178" i="194"/>
  <c r="H177" i="194"/>
  <c r="H176" i="194"/>
  <c r="H175" i="194"/>
  <c r="H174" i="194"/>
  <c r="H173" i="194"/>
  <c r="H172" i="194"/>
  <c r="H171" i="194"/>
  <c r="H170" i="194"/>
  <c r="H169" i="194"/>
  <c r="H168" i="194"/>
  <c r="H167" i="194"/>
  <c r="H166" i="194"/>
  <c r="H165" i="194"/>
  <c r="H164" i="194"/>
  <c r="H163" i="194"/>
  <c r="H162" i="194"/>
  <c r="H161" i="194"/>
  <c r="H160" i="194"/>
  <c r="H159" i="194"/>
  <c r="H158" i="194"/>
  <c r="H157" i="194"/>
  <c r="H156" i="194"/>
  <c r="H155" i="194"/>
  <c r="H154" i="194"/>
  <c r="H153" i="194"/>
  <c r="H152" i="194"/>
  <c r="H151" i="194"/>
  <c r="H150" i="194"/>
  <c r="H149" i="194"/>
  <c r="H148" i="194"/>
  <c r="H147" i="194"/>
  <c r="H146" i="194"/>
  <c r="H145" i="194"/>
  <c r="H144" i="194"/>
  <c r="H143" i="194"/>
  <c r="H142" i="194"/>
  <c r="H141" i="194"/>
  <c r="H140" i="194"/>
  <c r="H139" i="194"/>
  <c r="H138" i="194"/>
  <c r="H137" i="194"/>
  <c r="H136" i="194"/>
  <c r="H135" i="194"/>
  <c r="H134" i="194"/>
  <c r="H133" i="194"/>
  <c r="H132" i="194"/>
  <c r="H131" i="194"/>
  <c r="H130" i="194"/>
  <c r="H129" i="194"/>
  <c r="H128" i="194"/>
  <c r="H127" i="194"/>
  <c r="H126" i="194"/>
  <c r="H125" i="194"/>
  <c r="H124" i="194"/>
  <c r="H123" i="194"/>
  <c r="H122" i="194"/>
  <c r="H121" i="194"/>
  <c r="H120" i="194"/>
  <c r="H119" i="194"/>
  <c r="H118" i="194"/>
  <c r="H117" i="194"/>
  <c r="H116" i="194"/>
  <c r="H115" i="194"/>
  <c r="H114" i="194"/>
  <c r="H113" i="194"/>
  <c r="H112" i="194"/>
  <c r="H111" i="194"/>
  <c r="H110" i="194"/>
  <c r="H109" i="194"/>
  <c r="H108" i="194"/>
  <c r="H107" i="194"/>
  <c r="H106" i="194"/>
  <c r="H105" i="194"/>
  <c r="H104" i="194"/>
  <c r="H103" i="194"/>
  <c r="H102" i="194"/>
  <c r="H101" i="194"/>
  <c r="H100" i="194"/>
  <c r="H197" i="194" s="1"/>
  <c r="H99" i="194"/>
  <c r="H98" i="194"/>
  <c r="H97" i="194"/>
  <c r="H96" i="194"/>
  <c r="H95" i="194"/>
  <c r="H94" i="194"/>
  <c r="H93" i="194"/>
  <c r="H90" i="194"/>
  <c r="H89" i="194"/>
  <c r="H88" i="194"/>
  <c r="H87" i="194"/>
  <c r="H86" i="194"/>
  <c r="H85" i="194"/>
  <c r="H84" i="194"/>
  <c r="H83" i="194"/>
  <c r="H82" i="194"/>
  <c r="H81" i="194"/>
  <c r="H80" i="194"/>
  <c r="H91" i="194" s="1"/>
  <c r="H79" i="194"/>
  <c r="H78" i="194"/>
  <c r="H75" i="194"/>
  <c r="H74" i="194"/>
  <c r="H73" i="194"/>
  <c r="H70" i="194"/>
  <c r="H69" i="194"/>
  <c r="H68" i="194"/>
  <c r="H67" i="194"/>
  <c r="H66" i="194"/>
  <c r="H65" i="194"/>
  <c r="H64" i="194"/>
  <c r="H63" i="194"/>
  <c r="H62" i="194"/>
  <c r="H61" i="194"/>
  <c r="H60" i="194"/>
  <c r="H59" i="194"/>
  <c r="H58" i="194"/>
  <c r="H57" i="194"/>
  <c r="H54" i="194"/>
  <c r="H53" i="194"/>
  <c r="H50" i="194"/>
  <c r="H49" i="194"/>
  <c r="H48" i="194"/>
  <c r="H47" i="194"/>
  <c r="H46" i="194"/>
  <c r="H43" i="194"/>
  <c r="H42" i="194"/>
  <c r="H41" i="194"/>
  <c r="H40" i="194"/>
  <c r="H39" i="194"/>
  <c r="H38" i="194"/>
  <c r="H37" i="194"/>
  <c r="H36" i="194"/>
  <c r="H35" i="194"/>
  <c r="H34" i="194"/>
  <c r="H33" i="194"/>
  <c r="H32" i="194"/>
  <c r="H31" i="194"/>
  <c r="H30" i="194"/>
  <c r="H29" i="194"/>
  <c r="H28" i="194"/>
  <c r="H27" i="194"/>
  <c r="H26" i="194"/>
  <c r="H25" i="194"/>
  <c r="H24" i="194"/>
  <c r="H23" i="194"/>
  <c r="H22" i="194"/>
  <c r="H21" i="194"/>
  <c r="H20" i="194"/>
  <c r="H44" i="194" s="1"/>
  <c r="H19" i="194"/>
  <c r="H16" i="194"/>
  <c r="H15" i="194"/>
  <c r="H14" i="194"/>
  <c r="H17" i="194" s="1"/>
  <c r="H13" i="194"/>
  <c r="H9" i="194"/>
  <c r="H10" i="194"/>
  <c r="H11" i="194" s="1"/>
  <c r="H8" i="194"/>
  <c r="M251" i="194"/>
  <c r="N251" i="194"/>
  <c r="O251" i="194"/>
  <c r="P251" i="194"/>
  <c r="Q251" i="194"/>
  <c r="R251" i="194"/>
  <c r="S251" i="194"/>
  <c r="E251" i="194"/>
  <c r="F251" i="194"/>
  <c r="G251" i="194"/>
  <c r="I251" i="194"/>
  <c r="J251" i="194"/>
  <c r="K251" i="194"/>
  <c r="D251" i="194"/>
  <c r="E249" i="194"/>
  <c r="F249" i="194"/>
  <c r="G249" i="194"/>
  <c r="I249" i="194"/>
  <c r="J249" i="194"/>
  <c r="K249" i="194"/>
  <c r="L249" i="194"/>
  <c r="M249" i="194"/>
  <c r="N249" i="194"/>
  <c r="O249" i="194"/>
  <c r="P249" i="194"/>
  <c r="Q249" i="194"/>
  <c r="R249" i="194"/>
  <c r="S249" i="194"/>
  <c r="D249" i="194"/>
  <c r="E245" i="194"/>
  <c r="F245" i="194"/>
  <c r="G245" i="194"/>
  <c r="I245" i="194"/>
  <c r="J245" i="194"/>
  <c r="K245" i="194"/>
  <c r="M245" i="194"/>
  <c r="N245" i="194"/>
  <c r="O245" i="194"/>
  <c r="P245" i="194"/>
  <c r="Q245" i="194"/>
  <c r="R245" i="194"/>
  <c r="S245" i="194"/>
  <c r="D245" i="194"/>
  <c r="E197" i="194"/>
  <c r="F197" i="194"/>
  <c r="G197" i="194"/>
  <c r="I197" i="194"/>
  <c r="J197" i="194"/>
  <c r="K197" i="194"/>
  <c r="M197" i="194"/>
  <c r="N197" i="194"/>
  <c r="O197" i="194"/>
  <c r="P197" i="194"/>
  <c r="Q197" i="194"/>
  <c r="R197" i="194"/>
  <c r="S197" i="194"/>
  <c r="D197" i="194"/>
  <c r="E91" i="194"/>
  <c r="F91" i="194"/>
  <c r="G91" i="194"/>
  <c r="I91" i="194"/>
  <c r="J91" i="194"/>
  <c r="K91" i="194"/>
  <c r="M91" i="194"/>
  <c r="N91" i="194"/>
  <c r="O91" i="194"/>
  <c r="P91" i="194"/>
  <c r="Q91" i="194"/>
  <c r="R91" i="194"/>
  <c r="S91" i="194"/>
  <c r="D91" i="194"/>
  <c r="E76" i="194"/>
  <c r="F76" i="194"/>
  <c r="G76" i="194"/>
  <c r="H76" i="194"/>
  <c r="I76" i="194"/>
  <c r="J76" i="194"/>
  <c r="K76" i="194"/>
  <c r="M76" i="194"/>
  <c r="N76" i="194"/>
  <c r="O76" i="194"/>
  <c r="P76" i="194"/>
  <c r="Q76" i="194"/>
  <c r="R76" i="194"/>
  <c r="S76" i="194"/>
  <c r="D76" i="194"/>
  <c r="E71" i="194"/>
  <c r="F71" i="194"/>
  <c r="G71" i="194"/>
  <c r="H71" i="194"/>
  <c r="I71" i="194"/>
  <c r="J71" i="194"/>
  <c r="K71" i="194"/>
  <c r="M71" i="194"/>
  <c r="N71" i="194"/>
  <c r="O71" i="194"/>
  <c r="P71" i="194"/>
  <c r="Q71" i="194"/>
  <c r="R71" i="194"/>
  <c r="S71" i="194"/>
  <c r="D71" i="194"/>
  <c r="E55" i="194"/>
  <c r="F55" i="194"/>
  <c r="G55" i="194"/>
  <c r="H55" i="194"/>
  <c r="I55" i="194"/>
  <c r="J55" i="194"/>
  <c r="K55" i="194"/>
  <c r="M55" i="194"/>
  <c r="N55" i="194"/>
  <c r="O55" i="194"/>
  <c r="P55" i="194"/>
  <c r="Q55" i="194"/>
  <c r="R55" i="194"/>
  <c r="S55" i="194"/>
  <c r="D55" i="194"/>
  <c r="E51" i="194"/>
  <c r="F51" i="194"/>
  <c r="G51" i="194"/>
  <c r="H51" i="194"/>
  <c r="I51" i="194"/>
  <c r="J51" i="194"/>
  <c r="K51" i="194"/>
  <c r="M51" i="194"/>
  <c r="N51" i="194"/>
  <c r="O51" i="194"/>
  <c r="P51" i="194"/>
  <c r="Q51" i="194"/>
  <c r="R51" i="194"/>
  <c r="S51" i="194"/>
  <c r="D51" i="194"/>
  <c r="E44" i="194"/>
  <c r="F44" i="194"/>
  <c r="G44" i="194"/>
  <c r="I44" i="194"/>
  <c r="J44" i="194"/>
  <c r="K44" i="194"/>
  <c r="L44" i="194"/>
  <c r="M44" i="194"/>
  <c r="N44" i="194"/>
  <c r="O44" i="194"/>
  <c r="P44" i="194"/>
  <c r="Q44" i="194"/>
  <c r="R44" i="194"/>
  <c r="S44" i="194"/>
  <c r="D44" i="194"/>
  <c r="E17" i="194"/>
  <c r="F17" i="194"/>
  <c r="G17" i="194"/>
  <c r="I17" i="194"/>
  <c r="J17" i="194"/>
  <c r="K17" i="194"/>
  <c r="M17" i="194"/>
  <c r="N17" i="194"/>
  <c r="O17" i="194"/>
  <c r="P17" i="194"/>
  <c r="Q17" i="194"/>
  <c r="R17" i="194"/>
  <c r="S17" i="194"/>
  <c r="D17" i="194"/>
  <c r="E11" i="194"/>
  <c r="F11" i="194"/>
  <c r="G11" i="194"/>
  <c r="I11" i="194"/>
  <c r="J11" i="194"/>
  <c r="K11" i="194"/>
  <c r="M11" i="194"/>
  <c r="N11" i="194"/>
  <c r="O11" i="194"/>
  <c r="P11" i="194"/>
  <c r="Q11" i="194"/>
  <c r="R11" i="194"/>
  <c r="S11" i="194"/>
  <c r="D11" i="194"/>
  <c r="D656" i="193"/>
  <c r="E656" i="193" s="1"/>
  <c r="C656" i="193"/>
  <c r="E655" i="193"/>
  <c r="D653" i="193"/>
  <c r="E653" i="193" s="1"/>
  <c r="C653" i="193"/>
  <c r="E652" i="193"/>
  <c r="E651" i="193"/>
  <c r="E650" i="193"/>
  <c r="E649" i="193"/>
  <c r="E648" i="193"/>
  <c r="E647" i="193"/>
  <c r="E646" i="193"/>
  <c r="E645" i="193"/>
  <c r="E644" i="193"/>
  <c r="E643" i="193"/>
  <c r="E642" i="193"/>
  <c r="E641" i="193"/>
  <c r="E640" i="193"/>
  <c r="E639" i="193"/>
  <c r="E638" i="193"/>
  <c r="E637" i="193"/>
  <c r="E636" i="193"/>
  <c r="E635" i="193"/>
  <c r="E634" i="193"/>
  <c r="E633" i="193"/>
  <c r="E632" i="193"/>
  <c r="E631" i="193"/>
  <c r="E630" i="193"/>
  <c r="E629" i="193"/>
  <c r="E628" i="193"/>
  <c r="E627" i="193"/>
  <c r="E626" i="193"/>
  <c r="E625" i="193"/>
  <c r="E624" i="193"/>
  <c r="E623" i="193"/>
  <c r="E622" i="193"/>
  <c r="E621" i="193"/>
  <c r="E620" i="193"/>
  <c r="E619" i="193"/>
  <c r="E618" i="193"/>
  <c r="E617" i="193"/>
  <c r="E616" i="193"/>
  <c r="E615" i="193"/>
  <c r="E614" i="193"/>
  <c r="E613" i="193"/>
  <c r="E612" i="193"/>
  <c r="E611" i="193"/>
  <c r="E610" i="193"/>
  <c r="E609" i="193"/>
  <c r="D607" i="193"/>
  <c r="E607" i="193" s="1"/>
  <c r="C607" i="193"/>
  <c r="E606" i="193"/>
  <c r="E605" i="193"/>
  <c r="E604" i="193"/>
  <c r="E603" i="193"/>
  <c r="E602" i="193"/>
  <c r="E601" i="193"/>
  <c r="E600" i="193"/>
  <c r="E599" i="193"/>
  <c r="E598" i="193"/>
  <c r="E597" i="193"/>
  <c r="E596" i="193"/>
  <c r="E595" i="193"/>
  <c r="E594" i="193"/>
  <c r="E593" i="193"/>
  <c r="E592" i="193"/>
  <c r="E591" i="193"/>
  <c r="E590" i="193"/>
  <c r="E589" i="193"/>
  <c r="E588" i="193"/>
  <c r="E587" i="193"/>
  <c r="E586" i="193"/>
  <c r="D584" i="193"/>
  <c r="E584" i="193" s="1"/>
  <c r="C584" i="193"/>
  <c r="E583" i="193"/>
  <c r="E582" i="193"/>
  <c r="E581" i="193"/>
  <c r="E580" i="193"/>
  <c r="E579" i="193"/>
  <c r="E578" i="193"/>
  <c r="E577" i="193"/>
  <c r="E576" i="193"/>
  <c r="E575" i="193"/>
  <c r="E574" i="193"/>
  <c r="E573" i="193"/>
  <c r="E572" i="193"/>
  <c r="E571" i="193"/>
  <c r="E570" i="193"/>
  <c r="E569" i="193"/>
  <c r="E568" i="193"/>
  <c r="E567" i="193"/>
  <c r="E566" i="193"/>
  <c r="E565" i="193"/>
  <c r="E564" i="193"/>
  <c r="E563" i="193"/>
  <c r="E562" i="193"/>
  <c r="E561" i="193"/>
  <c r="E560" i="193"/>
  <c r="E559" i="193"/>
  <c r="E558" i="193"/>
  <c r="E557" i="193"/>
  <c r="E556" i="193"/>
  <c r="E555" i="193"/>
  <c r="E554" i="193"/>
  <c r="E553" i="193"/>
  <c r="E552" i="193"/>
  <c r="E551" i="193"/>
  <c r="E550" i="193"/>
  <c r="E549" i="193"/>
  <c r="E548" i="193"/>
  <c r="E547" i="193"/>
  <c r="E546" i="193"/>
  <c r="E545" i="193"/>
  <c r="E544" i="193"/>
  <c r="E543" i="193"/>
  <c r="E542" i="193"/>
  <c r="E541" i="193"/>
  <c r="E540" i="193"/>
  <c r="E539" i="193"/>
  <c r="E538" i="193"/>
  <c r="E537" i="193"/>
  <c r="E536" i="193"/>
  <c r="E535" i="193"/>
  <c r="E534" i="193"/>
  <c r="E533" i="193"/>
  <c r="E532" i="193"/>
  <c r="E531" i="193"/>
  <c r="E530" i="193"/>
  <c r="E529" i="193"/>
  <c r="E528" i="193"/>
  <c r="E527" i="193"/>
  <c r="E526" i="193"/>
  <c r="E525" i="193"/>
  <c r="E524" i="193"/>
  <c r="E523" i="193"/>
  <c r="E522" i="193"/>
  <c r="E521" i="193"/>
  <c r="E520" i="193"/>
  <c r="E519" i="193"/>
  <c r="E518" i="193"/>
  <c r="E517" i="193"/>
  <c r="E516" i="193"/>
  <c r="E515" i="193"/>
  <c r="E514" i="193"/>
  <c r="E513" i="193"/>
  <c r="E512" i="193"/>
  <c r="E511" i="193"/>
  <c r="E510" i="193"/>
  <c r="E509" i="193"/>
  <c r="E508" i="193"/>
  <c r="E507" i="193"/>
  <c r="E506" i="193"/>
  <c r="E505" i="193"/>
  <c r="E504" i="193"/>
  <c r="E503" i="193"/>
  <c r="E502" i="193"/>
  <c r="E501" i="193"/>
  <c r="E500" i="193"/>
  <c r="E499" i="193"/>
  <c r="E498" i="193"/>
  <c r="E497" i="193"/>
  <c r="E496" i="193"/>
  <c r="E495" i="193"/>
  <c r="E494" i="193"/>
  <c r="E493" i="193"/>
  <c r="E492" i="193"/>
  <c r="E491" i="193"/>
  <c r="E490" i="193"/>
  <c r="E489" i="193"/>
  <c r="E488" i="193"/>
  <c r="E487" i="193"/>
  <c r="E486" i="193"/>
  <c r="E485" i="193"/>
  <c r="E484" i="193"/>
  <c r="E483" i="193"/>
  <c r="E482" i="193"/>
  <c r="E481" i="193"/>
  <c r="E480" i="193"/>
  <c r="E479" i="193"/>
  <c r="E478" i="193"/>
  <c r="E477" i="193"/>
  <c r="E476" i="193"/>
  <c r="E475" i="193"/>
  <c r="E474" i="193"/>
  <c r="E473" i="193"/>
  <c r="E472" i="193"/>
  <c r="E471" i="193"/>
  <c r="E470" i="193"/>
  <c r="E469" i="193"/>
  <c r="E468" i="193"/>
  <c r="E467" i="193"/>
  <c r="E466" i="193"/>
  <c r="E465" i="193"/>
  <c r="E464" i="193"/>
  <c r="E463" i="193"/>
  <c r="E462" i="193"/>
  <c r="E461" i="193"/>
  <c r="E460" i="193"/>
  <c r="E459" i="193"/>
  <c r="E458" i="193"/>
  <c r="E457" i="193"/>
  <c r="E456" i="193"/>
  <c r="E455" i="193"/>
  <c r="E454" i="193"/>
  <c r="E453" i="193"/>
  <c r="E452" i="193"/>
  <c r="E451" i="193"/>
  <c r="E450" i="193"/>
  <c r="E449" i="193"/>
  <c r="E448" i="193"/>
  <c r="E447" i="193"/>
  <c r="E446" i="193"/>
  <c r="E445" i="193"/>
  <c r="E444" i="193"/>
  <c r="E443" i="193"/>
  <c r="E442" i="193"/>
  <c r="E441" i="193"/>
  <c r="E440" i="193"/>
  <c r="E439" i="193"/>
  <c r="E438" i="193"/>
  <c r="E437" i="193"/>
  <c r="E436" i="193"/>
  <c r="E435" i="193"/>
  <c r="E434" i="193"/>
  <c r="E433" i="193"/>
  <c r="E432" i="193"/>
  <c r="E431" i="193"/>
  <c r="E430" i="193"/>
  <c r="D428" i="193"/>
  <c r="C428" i="193"/>
  <c r="E428" i="193" s="1"/>
  <c r="E427" i="193"/>
  <c r="E426" i="193"/>
  <c r="E425" i="193"/>
  <c r="E424" i="193"/>
  <c r="E423" i="193"/>
  <c r="E422" i="193"/>
  <c r="E421" i="193"/>
  <c r="E420" i="193"/>
  <c r="E419" i="193"/>
  <c r="E418" i="193"/>
  <c r="E417" i="193"/>
  <c r="E416" i="193"/>
  <c r="E415" i="193"/>
  <c r="E414" i="193"/>
  <c r="E413" i="193"/>
  <c r="E412" i="193"/>
  <c r="E411" i="193"/>
  <c r="E410" i="193"/>
  <c r="E409" i="193"/>
  <c r="E408" i="193"/>
  <c r="E407" i="193"/>
  <c r="E406" i="193"/>
  <c r="E405" i="193"/>
  <c r="E404" i="193"/>
  <c r="E403" i="193"/>
  <c r="E402" i="193"/>
  <c r="E401" i="193"/>
  <c r="E400" i="193"/>
  <c r="E399" i="193"/>
  <c r="E398" i="193"/>
  <c r="E397" i="193"/>
  <c r="E396" i="193"/>
  <c r="E395" i="193"/>
  <c r="E394" i="193"/>
  <c r="E393" i="193"/>
  <c r="E392" i="193"/>
  <c r="E391" i="193"/>
  <c r="E390" i="193"/>
  <c r="E389" i="193"/>
  <c r="E388" i="193"/>
  <c r="E387" i="193"/>
  <c r="E386" i="193"/>
  <c r="E385" i="193"/>
  <c r="E384" i="193"/>
  <c r="E383" i="193"/>
  <c r="E382" i="193"/>
  <c r="E381" i="193"/>
  <c r="D379" i="193"/>
  <c r="E379" i="193" s="1"/>
  <c r="C379" i="193"/>
  <c r="E378" i="193"/>
  <c r="E377" i="193"/>
  <c r="E376" i="193"/>
  <c r="E375" i="193"/>
  <c r="E374" i="193"/>
  <c r="E373" i="193"/>
  <c r="E372" i="193"/>
  <c r="E371" i="193"/>
  <c r="E370" i="193"/>
  <c r="E369" i="193"/>
  <c r="E368" i="193"/>
  <c r="E367" i="193"/>
  <c r="E366" i="193"/>
  <c r="E365" i="193"/>
  <c r="E364" i="193"/>
  <c r="E363" i="193"/>
  <c r="E362" i="193"/>
  <c r="E361" i="193"/>
  <c r="E360" i="193"/>
  <c r="E359" i="193"/>
  <c r="E358" i="193"/>
  <c r="E357" i="193"/>
  <c r="E356" i="193"/>
  <c r="E355" i="193"/>
  <c r="E354" i="193"/>
  <c r="E353" i="193"/>
  <c r="E352" i="193"/>
  <c r="E351" i="193"/>
  <c r="E350" i="193"/>
  <c r="E349" i="193"/>
  <c r="E348" i="193"/>
  <c r="E347" i="193"/>
  <c r="E346" i="193"/>
  <c r="E345" i="193"/>
  <c r="E344" i="193"/>
  <c r="E343" i="193"/>
  <c r="E342" i="193"/>
  <c r="E341" i="193"/>
  <c r="E340" i="193"/>
  <c r="E339" i="193"/>
  <c r="E338" i="193"/>
  <c r="E337" i="193"/>
  <c r="E336" i="193"/>
  <c r="E335" i="193"/>
  <c r="E334" i="193"/>
  <c r="D332" i="193"/>
  <c r="C332" i="193"/>
  <c r="E331" i="193"/>
  <c r="E330" i="193"/>
  <c r="E329" i="193"/>
  <c r="E328" i="193"/>
  <c r="E327" i="193"/>
  <c r="E326" i="193"/>
  <c r="E325" i="193"/>
  <c r="E324" i="193"/>
  <c r="E323" i="193"/>
  <c r="E322" i="193"/>
  <c r="E321" i="193"/>
  <c r="E320" i="193"/>
  <c r="E319" i="193"/>
  <c r="E318" i="193"/>
  <c r="E317" i="193"/>
  <c r="E316" i="193"/>
  <c r="E315" i="193"/>
  <c r="E314" i="193"/>
  <c r="E313" i="193"/>
  <c r="E312" i="193"/>
  <c r="D310" i="193"/>
  <c r="C310" i="193"/>
  <c r="E309" i="193"/>
  <c r="E308" i="193"/>
  <c r="E307" i="193"/>
  <c r="E306" i="193"/>
  <c r="E305" i="193"/>
  <c r="E304" i="193"/>
  <c r="D302" i="193"/>
  <c r="C302" i="193"/>
  <c r="E301" i="193"/>
  <c r="E300" i="193"/>
  <c r="E299" i="193"/>
  <c r="E298" i="193"/>
  <c r="E297" i="193"/>
  <c r="E296" i="193"/>
  <c r="E295" i="193"/>
  <c r="E294" i="193"/>
  <c r="E293" i="193"/>
  <c r="E292" i="193"/>
  <c r="E291" i="193"/>
  <c r="E290" i="193"/>
  <c r="E289" i="193"/>
  <c r="E288" i="193"/>
  <c r="E287" i="193"/>
  <c r="E286" i="193"/>
  <c r="E285" i="193"/>
  <c r="E284" i="193"/>
  <c r="E283" i="193"/>
  <c r="E282" i="193"/>
  <c r="E281" i="193"/>
  <c r="E280" i="193"/>
  <c r="E279" i="193"/>
  <c r="E278" i="193"/>
  <c r="E277" i="193"/>
  <c r="E276" i="193"/>
  <c r="E275" i="193"/>
  <c r="E274" i="193"/>
  <c r="E273" i="193"/>
  <c r="E272" i="193"/>
  <c r="E271" i="193"/>
  <c r="E270" i="193"/>
  <c r="E269" i="193"/>
  <c r="E268" i="193"/>
  <c r="E267" i="193"/>
  <c r="E266" i="193"/>
  <c r="E265" i="193"/>
  <c r="E264" i="193"/>
  <c r="E263" i="193"/>
  <c r="E262" i="193"/>
  <c r="E261" i="193"/>
  <c r="E260" i="193"/>
  <c r="E259" i="193"/>
  <c r="E258" i="193"/>
  <c r="E257" i="193"/>
  <c r="E256" i="193"/>
  <c r="E255" i="193"/>
  <c r="E254" i="193"/>
  <c r="E253" i="193"/>
  <c r="E252" i="193"/>
  <c r="E251" i="193"/>
  <c r="E250" i="193"/>
  <c r="E249" i="193"/>
  <c r="E248" i="193"/>
  <c r="E247" i="193"/>
  <c r="E246" i="193"/>
  <c r="E245" i="193"/>
  <c r="E244" i="193"/>
  <c r="E243" i="193"/>
  <c r="E242" i="193"/>
  <c r="E241" i="193"/>
  <c r="E240" i="193"/>
  <c r="E239" i="193"/>
  <c r="E238" i="193"/>
  <c r="E237" i="193"/>
  <c r="E236" i="193"/>
  <c r="E235" i="193"/>
  <c r="E234" i="193"/>
  <c r="E233" i="193"/>
  <c r="E232" i="193"/>
  <c r="E231" i="193"/>
  <c r="E230" i="193"/>
  <c r="E229" i="193"/>
  <c r="E228" i="193"/>
  <c r="E227" i="193"/>
  <c r="E226" i="193"/>
  <c r="E225" i="193"/>
  <c r="E224" i="193"/>
  <c r="E223" i="193"/>
  <c r="E222" i="193"/>
  <c r="E221" i="193"/>
  <c r="E220" i="193"/>
  <c r="E219" i="193"/>
  <c r="E218" i="193"/>
  <c r="E217" i="193"/>
  <c r="E216" i="193"/>
  <c r="E215" i="193"/>
  <c r="E214" i="193"/>
  <c r="E213" i="193"/>
  <c r="E212" i="193"/>
  <c r="E211" i="193"/>
  <c r="E210" i="193"/>
  <c r="E209" i="193"/>
  <c r="E208" i="193"/>
  <c r="E207" i="193"/>
  <c r="E206" i="193"/>
  <c r="E205" i="193"/>
  <c r="E204" i="193"/>
  <c r="E203" i="193"/>
  <c r="E202" i="193"/>
  <c r="E201" i="193"/>
  <c r="E200" i="193"/>
  <c r="E199" i="193"/>
  <c r="E198" i="193"/>
  <c r="E197" i="193"/>
  <c r="E196" i="193"/>
  <c r="E195" i="193"/>
  <c r="E194" i="193"/>
  <c r="E193" i="193"/>
  <c r="E192" i="193"/>
  <c r="E191" i="193"/>
  <c r="E190" i="193"/>
  <c r="E189" i="193"/>
  <c r="E188" i="193"/>
  <c r="E187" i="193"/>
  <c r="E186" i="193"/>
  <c r="E185" i="193"/>
  <c r="E184" i="193"/>
  <c r="E183" i="193"/>
  <c r="E182" i="193"/>
  <c r="E181" i="193"/>
  <c r="E180" i="193"/>
  <c r="E179" i="193"/>
  <c r="E178" i="193"/>
  <c r="E177" i="193"/>
  <c r="E176" i="193"/>
  <c r="E175" i="193"/>
  <c r="E174" i="193"/>
  <c r="E173" i="193"/>
  <c r="E172" i="193"/>
  <c r="E171" i="193"/>
  <c r="E170" i="193"/>
  <c r="E169" i="193"/>
  <c r="E168" i="193"/>
  <c r="E167" i="193"/>
  <c r="E166" i="193"/>
  <c r="E165" i="193"/>
  <c r="E164" i="193"/>
  <c r="E163" i="193"/>
  <c r="E162" i="193"/>
  <c r="E161" i="193"/>
  <c r="E160" i="193"/>
  <c r="E159" i="193"/>
  <c r="E158" i="193"/>
  <c r="E157" i="193"/>
  <c r="E156" i="193"/>
  <c r="E155" i="193"/>
  <c r="E154" i="193"/>
  <c r="E153" i="193"/>
  <c r="E152" i="193"/>
  <c r="E151" i="193"/>
  <c r="E150" i="193"/>
  <c r="E149" i="193"/>
  <c r="E148" i="193"/>
  <c r="E147" i="193"/>
  <c r="E146" i="193"/>
  <c r="E145" i="193"/>
  <c r="E144" i="193"/>
  <c r="D142" i="193"/>
  <c r="C142" i="193"/>
  <c r="E141" i="193"/>
  <c r="E140" i="193"/>
  <c r="E139" i="193"/>
  <c r="E138" i="193"/>
  <c r="E137" i="193"/>
  <c r="E136" i="193"/>
  <c r="E135" i="193"/>
  <c r="E134" i="193"/>
  <c r="E133" i="193"/>
  <c r="E132" i="193"/>
  <c r="E131" i="193"/>
  <c r="E130" i="193"/>
  <c r="E129" i="193"/>
  <c r="E128" i="193"/>
  <c r="E127" i="193"/>
  <c r="E126" i="193"/>
  <c r="E125" i="193"/>
  <c r="E124" i="193"/>
  <c r="E123" i="193"/>
  <c r="E122" i="193"/>
  <c r="E121" i="193"/>
  <c r="E120" i="193"/>
  <c r="E119" i="193"/>
  <c r="E118" i="193"/>
  <c r="E117" i="193"/>
  <c r="E116" i="193"/>
  <c r="E115" i="193"/>
  <c r="E114" i="193"/>
  <c r="E113" i="193"/>
  <c r="E112" i="193"/>
  <c r="E111" i="193"/>
  <c r="E110" i="193"/>
  <c r="E109" i="193"/>
  <c r="E108" i="193"/>
  <c r="E107" i="193"/>
  <c r="E106" i="193"/>
  <c r="E105" i="193"/>
  <c r="E104" i="193"/>
  <c r="E103" i="193"/>
  <c r="E102" i="193"/>
  <c r="E101" i="193"/>
  <c r="E100" i="193"/>
  <c r="E99" i="193"/>
  <c r="E98" i="193"/>
  <c r="E97" i="193"/>
  <c r="E96" i="193"/>
  <c r="E95" i="193"/>
  <c r="E94" i="193"/>
  <c r="E93" i="193"/>
  <c r="E92" i="193"/>
  <c r="E91" i="193"/>
  <c r="E90" i="193"/>
  <c r="E89" i="193"/>
  <c r="E88" i="193"/>
  <c r="E87" i="193"/>
  <c r="E86" i="193"/>
  <c r="E85" i="193"/>
  <c r="E84" i="193"/>
  <c r="E83" i="193"/>
  <c r="E82" i="193"/>
  <c r="E81" i="193"/>
  <c r="E80" i="193"/>
  <c r="E79" i="193"/>
  <c r="E78" i="193"/>
  <c r="E77" i="193"/>
  <c r="E76" i="193"/>
  <c r="E75" i="193"/>
  <c r="E74" i="193"/>
  <c r="E73" i="193"/>
  <c r="E72" i="193"/>
  <c r="E71" i="193"/>
  <c r="E70" i="193"/>
  <c r="E69" i="193"/>
  <c r="E68" i="193"/>
  <c r="E67" i="193"/>
  <c r="E66" i="193"/>
  <c r="E65" i="193"/>
  <c r="E64" i="193"/>
  <c r="E63" i="193"/>
  <c r="E62" i="193"/>
  <c r="E61" i="193"/>
  <c r="E60" i="193"/>
  <c r="E59" i="193"/>
  <c r="E58" i="193"/>
  <c r="E57" i="193"/>
  <c r="E56" i="193"/>
  <c r="E55" i="193"/>
  <c r="E54" i="193"/>
  <c r="E53" i="193"/>
  <c r="E52" i="193"/>
  <c r="E51" i="193"/>
  <c r="E50" i="193"/>
  <c r="E49" i="193"/>
  <c r="E48" i="193"/>
  <c r="E47" i="193"/>
  <c r="E46" i="193"/>
  <c r="E45" i="193"/>
  <c r="E44" i="193"/>
  <c r="E43" i="193"/>
  <c r="E42" i="193"/>
  <c r="E41" i="193"/>
  <c r="E40" i="193"/>
  <c r="E39" i="193"/>
  <c r="E38" i="193"/>
  <c r="E37" i="193"/>
  <c r="E36" i="193"/>
  <c r="D34" i="193"/>
  <c r="C34" i="193"/>
  <c r="E33" i="193"/>
  <c r="E32" i="193"/>
  <c r="E31" i="193"/>
  <c r="E30" i="193"/>
  <c r="E29" i="193"/>
  <c r="E28" i="193"/>
  <c r="E27" i="193"/>
  <c r="E26" i="193"/>
  <c r="E25" i="193"/>
  <c r="E24" i="193"/>
  <c r="E23" i="193"/>
  <c r="E22" i="193"/>
  <c r="E21" i="193"/>
  <c r="E20" i="193"/>
  <c r="D18" i="193"/>
  <c r="C18" i="193"/>
  <c r="E17" i="193"/>
  <c r="E16" i="193"/>
  <c r="E15" i="193"/>
  <c r="E14" i="193"/>
  <c r="E13" i="193"/>
  <c r="E12" i="193"/>
  <c r="E11" i="193"/>
  <c r="E10" i="193"/>
  <c r="E9" i="193"/>
  <c r="E209" i="192"/>
  <c r="E211" i="192" s="1"/>
  <c r="D209" i="192"/>
  <c r="D211" i="192" s="1"/>
  <c r="C209" i="192"/>
  <c r="C211" i="192" s="1"/>
  <c r="E56" i="192"/>
  <c r="D56" i="192"/>
  <c r="C56" i="192"/>
  <c r="E46" i="192"/>
  <c r="D46" i="192"/>
  <c r="C46" i="192"/>
  <c r="E16" i="192"/>
  <c r="D16" i="192"/>
  <c r="C16" i="192"/>
  <c r="L251" i="194" l="1"/>
  <c r="H251" i="194"/>
  <c r="E34" i="193"/>
  <c r="E332" i="193"/>
  <c r="E142" i="193"/>
  <c r="E302" i="193"/>
  <c r="E310" i="193"/>
  <c r="C657" i="193"/>
  <c r="D657" i="193"/>
  <c r="E657" i="193" s="1"/>
  <c r="E18" i="193"/>
  <c r="G1731" i="191"/>
  <c r="G1730" i="191"/>
  <c r="G1728" i="191"/>
  <c r="G1727" i="191"/>
  <c r="G1723" i="191"/>
  <c r="G1721" i="191"/>
  <c r="G1720" i="191"/>
  <c r="G1718" i="191"/>
  <c r="G1717" i="191"/>
  <c r="G1716" i="191"/>
  <c r="G1715" i="191"/>
  <c r="G1714" i="191"/>
  <c r="G1713" i="191"/>
  <c r="G1712" i="191"/>
  <c r="G1710" i="191"/>
  <c r="G1709" i="191"/>
  <c r="G1707" i="191"/>
  <c r="G1705" i="191"/>
  <c r="G1704" i="191"/>
  <c r="G1702" i="191"/>
  <c r="G1701" i="191"/>
  <c r="G1700" i="191"/>
  <c r="G1699" i="191"/>
  <c r="G1697" i="191"/>
  <c r="G1696" i="191"/>
  <c r="G1694" i="191"/>
  <c r="G1693" i="191"/>
  <c r="G1691" i="191"/>
  <c r="G1690" i="191"/>
  <c r="G1689" i="191"/>
  <c r="G1688" i="191"/>
  <c r="G1686" i="191"/>
  <c r="G1685" i="191"/>
  <c r="G1684" i="191"/>
  <c r="G1683" i="191"/>
  <c r="G1681" i="191"/>
  <c r="G1679" i="191"/>
  <c r="G1678" i="191"/>
  <c r="G1677" i="191"/>
  <c r="G1676" i="191"/>
  <c r="G1675" i="191"/>
  <c r="G1673" i="191"/>
  <c r="G1672" i="191"/>
  <c r="G1671" i="191"/>
  <c r="G1669" i="191"/>
  <c r="G1668" i="191"/>
  <c r="G1667" i="191"/>
  <c r="G1666" i="191"/>
  <c r="G1664" i="191"/>
  <c r="G1663" i="191"/>
  <c r="G1662" i="191"/>
  <c r="G1660" i="191"/>
  <c r="G1659" i="191"/>
  <c r="G1658" i="191"/>
  <c r="G1656" i="191"/>
  <c r="G1655" i="191"/>
  <c r="G1654" i="191"/>
  <c r="G1652" i="191"/>
  <c r="G1651" i="191"/>
  <c r="G1649" i="191"/>
  <c r="G1648" i="191"/>
  <c r="G1647" i="191"/>
  <c r="G1645" i="191"/>
  <c r="G1644" i="191"/>
  <c r="G1643" i="191"/>
  <c r="G1641" i="191"/>
  <c r="G1640" i="191"/>
  <c r="G1638" i="191"/>
  <c r="G1637" i="191"/>
  <c r="G1636" i="191"/>
  <c r="G1635" i="191"/>
  <c r="G1634" i="191"/>
  <c r="G1633" i="191"/>
  <c r="G1632" i="191"/>
  <c r="G1631" i="191"/>
  <c r="G1630" i="191"/>
  <c r="G1629" i="191"/>
  <c r="G1627" i="191"/>
  <c r="G1626" i="191"/>
  <c r="G1624" i="191"/>
  <c r="G1623" i="191"/>
  <c r="G1621" i="191"/>
  <c r="G1620" i="191"/>
  <c r="G1619" i="191"/>
  <c r="G1618" i="191"/>
  <c r="G1617" i="191"/>
  <c r="G1615" i="191"/>
  <c r="G1614" i="191"/>
  <c r="G1613" i="191"/>
  <c r="G1612" i="191"/>
  <c r="G1610" i="191"/>
  <c r="G1609" i="191"/>
  <c r="G1608" i="191"/>
  <c r="G1607" i="191"/>
  <c r="G1606" i="191"/>
  <c r="G1605" i="191"/>
  <c r="G1604" i="191"/>
  <c r="G1603" i="191"/>
  <c r="G1601" i="191"/>
  <c r="G1600" i="191"/>
  <c r="G1599" i="191"/>
  <c r="G1597" i="191"/>
  <c r="G1596" i="191"/>
  <c r="G1595" i="191"/>
  <c r="G1593" i="191"/>
  <c r="G1592" i="191"/>
  <c r="G1591" i="191"/>
  <c r="G1589" i="191"/>
  <c r="G1587" i="191"/>
  <c r="G1586" i="191"/>
  <c r="G1584" i="191"/>
  <c r="G1583" i="191"/>
  <c r="G1582" i="191"/>
  <c r="G1580" i="191"/>
  <c r="G1579" i="191"/>
  <c r="G1578" i="191"/>
  <c r="G1577" i="191"/>
  <c r="G1576" i="191"/>
  <c r="G1574" i="191"/>
  <c r="G1573" i="191"/>
  <c r="G1572" i="191"/>
  <c r="G1570" i="191"/>
  <c r="G1569" i="191"/>
  <c r="G1568" i="191"/>
  <c r="G1566" i="191"/>
  <c r="G1565" i="191"/>
  <c r="G1564" i="191"/>
  <c r="G1562" i="191"/>
  <c r="G1561" i="191"/>
  <c r="G1560" i="191"/>
  <c r="G1559" i="191"/>
  <c r="G1558" i="191"/>
  <c r="G1557" i="191"/>
  <c r="G1556" i="191"/>
  <c r="G1555" i="191"/>
  <c r="G1554" i="191"/>
  <c r="G1552" i="191"/>
  <c r="G1551" i="191"/>
  <c r="G1550" i="191"/>
  <c r="G1549" i="191"/>
  <c r="G1548" i="191"/>
  <c r="G1547" i="191"/>
  <c r="G1546" i="191"/>
  <c r="G1545" i="191"/>
  <c r="G1544" i="191"/>
  <c r="G1542" i="191"/>
  <c r="G1541" i="191"/>
  <c r="G1540" i="191"/>
  <c r="G1538" i="191"/>
  <c r="G1537" i="191"/>
  <c r="G1536" i="191"/>
  <c r="G1535" i="191"/>
  <c r="G1534" i="191"/>
  <c r="G1533" i="191"/>
  <c r="G1532" i="191"/>
  <c r="G1530" i="191"/>
  <c r="G1529" i="191"/>
  <c r="G1528" i="191"/>
  <c r="G1527" i="191"/>
  <c r="G1526" i="191"/>
  <c r="G1525" i="191"/>
  <c r="G1524" i="191"/>
  <c r="G1523" i="191"/>
  <c r="G1521" i="191"/>
  <c r="G1520" i="191"/>
  <c r="G1518" i="191"/>
  <c r="G1517" i="191"/>
  <c r="G1516" i="191"/>
  <c r="G1515" i="191"/>
  <c r="G1514" i="191"/>
  <c r="G1513" i="191"/>
  <c r="G1512" i="191"/>
  <c r="G1511" i="191"/>
  <c r="G1510" i="191"/>
  <c r="G1508" i="191"/>
  <c r="G1507" i="191"/>
  <c r="G1506" i="191"/>
  <c r="G1504" i="191"/>
  <c r="G1503" i="191"/>
  <c r="G1502" i="191"/>
  <c r="G1501" i="191"/>
  <c r="G1500" i="191"/>
  <c r="G1498" i="191"/>
  <c r="G1497" i="191"/>
  <c r="G1495" i="191"/>
  <c r="G1494" i="191"/>
  <c r="G1493" i="191"/>
  <c r="G1492" i="191"/>
  <c r="G1491" i="191"/>
  <c r="G1489" i="191"/>
  <c r="G1488" i="191"/>
  <c r="G1487" i="191"/>
  <c r="G1486" i="191"/>
  <c r="G1485" i="191"/>
  <c r="G1484" i="191"/>
  <c r="G1483" i="191"/>
  <c r="G1481" i="191"/>
  <c r="G1480" i="191"/>
  <c r="G1479" i="191"/>
  <c r="G1478" i="191"/>
  <c r="G1477" i="191"/>
  <c r="G1476" i="191"/>
  <c r="G1475" i="191"/>
  <c r="G1474" i="191"/>
  <c r="G1472" i="191"/>
  <c r="G1471" i="191"/>
  <c r="G1470" i="191"/>
  <c r="G1469" i="191"/>
  <c r="G1468" i="191"/>
  <c r="G1466" i="191"/>
  <c r="G1465" i="191"/>
  <c r="G1464" i="191"/>
  <c r="G1462" i="191"/>
  <c r="G1461" i="191"/>
  <c r="G1460" i="191"/>
  <c r="G1458" i="191"/>
  <c r="G1457" i="191"/>
  <c r="G1456" i="191"/>
  <c r="G1455" i="191"/>
  <c r="G1454" i="191"/>
  <c r="G1453" i="191"/>
  <c r="G1452" i="191"/>
  <c r="G1451" i="191"/>
  <c r="G1450" i="191"/>
  <c r="G1447" i="191"/>
  <c r="G1446" i="191"/>
  <c r="G1445" i="191"/>
  <c r="G1444" i="191"/>
  <c r="G1442" i="191"/>
  <c r="G1441" i="191"/>
  <c r="G1440" i="191"/>
  <c r="G1438" i="191"/>
  <c r="G1437" i="191"/>
  <c r="G1436" i="191"/>
  <c r="G1434" i="191"/>
  <c r="G1433" i="191"/>
  <c r="G1431" i="191"/>
  <c r="G1430" i="191"/>
  <c r="G1428" i="191"/>
  <c r="G1427" i="191"/>
  <c r="G1426" i="191"/>
  <c r="G1425" i="191"/>
  <c r="G1424" i="191"/>
  <c r="G1423" i="191"/>
  <c r="G1422" i="191"/>
  <c r="G1421" i="191"/>
  <c r="G1419" i="191"/>
  <c r="G1418" i="191"/>
  <c r="G1416" i="191"/>
  <c r="G1415" i="191"/>
  <c r="G1414" i="191"/>
  <c r="G1412" i="191"/>
  <c r="G1411" i="191"/>
  <c r="G1409" i="191"/>
  <c r="G1408" i="191"/>
  <c r="G1407" i="191"/>
  <c r="G1406" i="191"/>
  <c r="G1405" i="191"/>
  <c r="G1404" i="191"/>
  <c r="G1402" i="191"/>
  <c r="G1401" i="191"/>
  <c r="G1400" i="191"/>
  <c r="G1399" i="191"/>
  <c r="G1398" i="191"/>
  <c r="G1396" i="191"/>
  <c r="G1395" i="191"/>
  <c r="G1394" i="191"/>
  <c r="G1393" i="191"/>
  <c r="G1392" i="191"/>
  <c r="G1390" i="191"/>
  <c r="G1389" i="191"/>
  <c r="G1387" i="191"/>
  <c r="G1386" i="191"/>
  <c r="G1384" i="191"/>
  <c r="G1382" i="191"/>
  <c r="G1381" i="191"/>
  <c r="G1379" i="191"/>
  <c r="G1378" i="191"/>
  <c r="G1376" i="191"/>
  <c r="G1375" i="191"/>
  <c r="G1373" i="191"/>
  <c r="G1372" i="191"/>
  <c r="G1370" i="191"/>
  <c r="G1369" i="191"/>
  <c r="G1368" i="191"/>
  <c r="G1366" i="191"/>
  <c r="G1365" i="191"/>
  <c r="G1364" i="191"/>
  <c r="G1363" i="191"/>
  <c r="G1361" i="191"/>
  <c r="G1360" i="191"/>
  <c r="G1358" i="191"/>
  <c r="G1357" i="191"/>
  <c r="G1356" i="191"/>
  <c r="G1355" i="191"/>
  <c r="G1354" i="191"/>
  <c r="G1353" i="191"/>
  <c r="G1352" i="191"/>
  <c r="G1350" i="191"/>
  <c r="G1349" i="191"/>
  <c r="G1348" i="191"/>
  <c r="G1347" i="191"/>
  <c r="G1346" i="191"/>
  <c r="G1345" i="191"/>
  <c r="G1344" i="191"/>
  <c r="G1343" i="191"/>
  <c r="G1342" i="191"/>
  <c r="G1341" i="191"/>
  <c r="G1339" i="191"/>
  <c r="G1338" i="191"/>
  <c r="G1336" i="191"/>
  <c r="G1335" i="191"/>
  <c r="G1333" i="191"/>
  <c r="G1332" i="191"/>
  <c r="G1331" i="191"/>
  <c r="G1329" i="191"/>
  <c r="G1327" i="191"/>
  <c r="G1326" i="191"/>
  <c r="G1312" i="191"/>
  <c r="G1310" i="191"/>
  <c r="G1309" i="191"/>
  <c r="G1308" i="191"/>
  <c r="G1307" i="191"/>
  <c r="G1305" i="191"/>
  <c r="G1304" i="191"/>
  <c r="G1303" i="191"/>
  <c r="G1301" i="191"/>
  <c r="G1300" i="191"/>
  <c r="G1299" i="191"/>
  <c r="G1297" i="191"/>
  <c r="G1296" i="191"/>
  <c r="G1294" i="191"/>
  <c r="G1293" i="191"/>
  <c r="G1292" i="191"/>
  <c r="G1291" i="191"/>
  <c r="G1290" i="191"/>
  <c r="G1288" i="191"/>
  <c r="G1287" i="191"/>
  <c r="G1286" i="191"/>
  <c r="G1285" i="191"/>
  <c r="G1283" i="191"/>
  <c r="G1282" i="191"/>
  <c r="G1281" i="191"/>
  <c r="G1280" i="191"/>
  <c r="G1279" i="191"/>
  <c r="G1278" i="191"/>
  <c r="G1276" i="191"/>
  <c r="G1275" i="191"/>
  <c r="G1274" i="191"/>
  <c r="G1273" i="191"/>
  <c r="G1272" i="191"/>
  <c r="G1271" i="191"/>
  <c r="G1270" i="191"/>
  <c r="G1269" i="191"/>
  <c r="G1268" i="191"/>
  <c r="G1267" i="191"/>
  <c r="G1266" i="191"/>
  <c r="G1265" i="191"/>
  <c r="G1264" i="191"/>
  <c r="G1263" i="191"/>
  <c r="G1262" i="191"/>
  <c r="G1261" i="191"/>
  <c r="G1260" i="191"/>
  <c r="G1259" i="191"/>
  <c r="G1258" i="191"/>
  <c r="G1257" i="191"/>
  <c r="G1256" i="191"/>
  <c r="G1255" i="191"/>
  <c r="G1253" i="191"/>
  <c r="G1252" i="191"/>
  <c r="G1251" i="191"/>
  <c r="G1250" i="191"/>
  <c r="G1249" i="191"/>
  <c r="G1248" i="191"/>
  <c r="G1247" i="191"/>
  <c r="G1246" i="191"/>
  <c r="G1245" i="191"/>
  <c r="G1244" i="191"/>
  <c r="G1243" i="191"/>
  <c r="G1242" i="191"/>
  <c r="G1241" i="191"/>
  <c r="G1240" i="191"/>
  <c r="G1239" i="191"/>
  <c r="G1238" i="191"/>
  <c r="G1237" i="191"/>
  <c r="G1236" i="191"/>
  <c r="G1235" i="191"/>
  <c r="G1234" i="191"/>
  <c r="G1233" i="191"/>
  <c r="G1232" i="191"/>
  <c r="G1231" i="191"/>
  <c r="G1230" i="191"/>
  <c r="G1229" i="191"/>
  <c r="G1228" i="191"/>
  <c r="G1227" i="191"/>
  <c r="G1226" i="191"/>
  <c r="G1225" i="191"/>
  <c r="G1224" i="191"/>
  <c r="G1223" i="191"/>
  <c r="G1222" i="191"/>
  <c r="G1221" i="191"/>
  <c r="G1220" i="191"/>
  <c r="G1219" i="191"/>
  <c r="G1218" i="191"/>
  <c r="G1217" i="191"/>
  <c r="G1216" i="191"/>
  <c r="G1215" i="191"/>
  <c r="G1214" i="191"/>
  <c r="G1213" i="191"/>
  <c r="G1212" i="191"/>
  <c r="G1211" i="191"/>
  <c r="G1209" i="191"/>
  <c r="G1208" i="191"/>
  <c r="G1207" i="191"/>
  <c r="G1206" i="191"/>
  <c r="G1205" i="191"/>
  <c r="G1204" i="191"/>
  <c r="G1203" i="191"/>
  <c r="G1202" i="191"/>
  <c r="G1201" i="191"/>
  <c r="G1200" i="191"/>
  <c r="G1199" i="191"/>
  <c r="G1198" i="191"/>
  <c r="G1197" i="191"/>
  <c r="G1195" i="191"/>
  <c r="G1194" i="191"/>
  <c r="G1193" i="191"/>
  <c r="G1192" i="191"/>
  <c r="G1191" i="191"/>
  <c r="G1190" i="191"/>
  <c r="G1189" i="191"/>
  <c r="G1187" i="191"/>
  <c r="G1186" i="191"/>
  <c r="G1185" i="191"/>
  <c r="G1184" i="191"/>
  <c r="G1183" i="191"/>
  <c r="G1182" i="191"/>
  <c r="G1181" i="191"/>
  <c r="G1180" i="191"/>
  <c r="G1179" i="191"/>
  <c r="G1178" i="191"/>
  <c r="G1177" i="191"/>
  <c r="G1176" i="191"/>
  <c r="G1175" i="191"/>
  <c r="G1174" i="191"/>
  <c r="G1173" i="191"/>
  <c r="G1172" i="191"/>
  <c r="G1171" i="191"/>
  <c r="G1170" i="191"/>
  <c r="G1169" i="191"/>
  <c r="G1168" i="191"/>
  <c r="G1167" i="191"/>
  <c r="G1166" i="191"/>
  <c r="G1165" i="191"/>
  <c r="G1164" i="191"/>
  <c r="G1163" i="191"/>
  <c r="G1162" i="191"/>
  <c r="G1161" i="191"/>
  <c r="G1160" i="191"/>
  <c r="G1159" i="191"/>
  <c r="G1158" i="191"/>
  <c r="G1157" i="191"/>
  <c r="G1156" i="191"/>
  <c r="G1155" i="191"/>
  <c r="G1154" i="191"/>
  <c r="G1152" i="191"/>
  <c r="G1150" i="191"/>
  <c r="G1149" i="191"/>
  <c r="G1148" i="191"/>
  <c r="G1146" i="191"/>
  <c r="G1145" i="191"/>
  <c r="G1143" i="191"/>
  <c r="G1142" i="191"/>
  <c r="G1141" i="191"/>
  <c r="G1140" i="191"/>
  <c r="G1138" i="191"/>
  <c r="G1136" i="191"/>
  <c r="G1135" i="191"/>
  <c r="G1133" i="191"/>
  <c r="G1132" i="191"/>
  <c r="G1131" i="191"/>
  <c r="G1130" i="191"/>
  <c r="G1129" i="191"/>
  <c r="G1128" i="191"/>
  <c r="G1127" i="191"/>
  <c r="G1126" i="191"/>
  <c r="G1125" i="191"/>
  <c r="G1123" i="191"/>
  <c r="G1122" i="191"/>
  <c r="G1120" i="191"/>
  <c r="G1119" i="191"/>
  <c r="G1118" i="191"/>
  <c r="G1117" i="191"/>
  <c r="G1116" i="191"/>
  <c r="G1114" i="191"/>
  <c r="G1113" i="191"/>
  <c r="G1111" i="191"/>
  <c r="G1110" i="191"/>
  <c r="G1109" i="191"/>
  <c r="G1108" i="191"/>
  <c r="G1107" i="191"/>
  <c r="G1106" i="191"/>
  <c r="G1105" i="191"/>
  <c r="G1104" i="191"/>
  <c r="G1103" i="191"/>
  <c r="G1102" i="191"/>
  <c r="G1100" i="191"/>
  <c r="G1099" i="191"/>
  <c r="G1098" i="191"/>
  <c r="G1096" i="191"/>
  <c r="G1094" i="191"/>
  <c r="G1093" i="191"/>
  <c r="G1092" i="191"/>
  <c r="G1091" i="191"/>
  <c r="G1090" i="191"/>
  <c r="G1089" i="191"/>
  <c r="G1088" i="191"/>
  <c r="G1087" i="191"/>
  <c r="G1086" i="191"/>
  <c r="G1085" i="191"/>
  <c r="G1084" i="191"/>
  <c r="G1083" i="191"/>
  <c r="G1082" i="191"/>
  <c r="G1081" i="191"/>
  <c r="G1080" i="191"/>
  <c r="G1079" i="191"/>
  <c r="G1078" i="191"/>
  <c r="G1077" i="191"/>
  <c r="G1076" i="191"/>
  <c r="G1075" i="191"/>
  <c r="G1074" i="191"/>
  <c r="G1073" i="191"/>
  <c r="G1072" i="191"/>
  <c r="G1070" i="191"/>
  <c r="G1069" i="191"/>
  <c r="G1068" i="191"/>
  <c r="G1067" i="191"/>
  <c r="G1066" i="191"/>
  <c r="G1065" i="191"/>
  <c r="G1064" i="191"/>
  <c r="G1062" i="191"/>
  <c r="G1061" i="191"/>
  <c r="G1060" i="191"/>
  <c r="G1059" i="191"/>
  <c r="G1058" i="191"/>
  <c r="G1057" i="191"/>
  <c r="G1056" i="191"/>
  <c r="G1055" i="191"/>
  <c r="G1054" i="191"/>
  <c r="G1053" i="191"/>
  <c r="G1052" i="191"/>
  <c r="G1051" i="191"/>
  <c r="G1050" i="191"/>
  <c r="G1049" i="191"/>
  <c r="G1048" i="191"/>
  <c r="G1047" i="191"/>
  <c r="G1046" i="191"/>
  <c r="G1044" i="191"/>
  <c r="G1043" i="191"/>
  <c r="G1042" i="191"/>
  <c r="G1041" i="191"/>
  <c r="G1040" i="191"/>
  <c r="G1039" i="191"/>
  <c r="G1038" i="191"/>
  <c r="G1037" i="191"/>
  <c r="G1035" i="191"/>
  <c r="G1034" i="191"/>
  <c r="G1033" i="191"/>
  <c r="G1032" i="191"/>
  <c r="G1031" i="191"/>
  <c r="G1030" i="191"/>
  <c r="G1029" i="191"/>
  <c r="G1028" i="191"/>
  <c r="G1026" i="191"/>
  <c r="G1025" i="191"/>
  <c r="G1024" i="191"/>
  <c r="G1023" i="191"/>
  <c r="G1022" i="191"/>
  <c r="G1021" i="191"/>
  <c r="G1020" i="191"/>
  <c r="G1018" i="191"/>
  <c r="G1017" i="191"/>
  <c r="G1016" i="191"/>
  <c r="G1015" i="191"/>
  <c r="G1014" i="191"/>
  <c r="G1013" i="191"/>
  <c r="G1012" i="191"/>
  <c r="G1011" i="191"/>
  <c r="G1009" i="191"/>
  <c r="G1008" i="191"/>
  <c r="G1007" i="191"/>
  <c r="G1006" i="191"/>
  <c r="G1005" i="191"/>
  <c r="G1004" i="191"/>
  <c r="G1003" i="191"/>
  <c r="G1002" i="191"/>
  <c r="G1000" i="191"/>
  <c r="G999" i="191"/>
  <c r="G998" i="191"/>
  <c r="G997" i="191"/>
  <c r="G996" i="191"/>
  <c r="G994" i="191"/>
  <c r="G993" i="191"/>
  <c r="G992" i="191"/>
  <c r="G991" i="191"/>
  <c r="G990" i="191"/>
  <c r="G989" i="191"/>
  <c r="G988" i="191"/>
  <c r="G986" i="191"/>
  <c r="G985" i="191"/>
  <c r="G984" i="191"/>
  <c r="G983" i="191"/>
  <c r="G982" i="191"/>
  <c r="G981" i="191"/>
  <c r="G980" i="191"/>
  <c r="G979" i="191"/>
  <c r="G978" i="191"/>
  <c r="G976" i="191"/>
  <c r="G975" i="191"/>
  <c r="G974" i="191"/>
  <c r="G973" i="191"/>
  <c r="G972" i="191"/>
  <c r="G971" i="191"/>
  <c r="G970" i="191"/>
  <c r="G969" i="191"/>
  <c r="G968" i="191"/>
  <c r="G967" i="191"/>
  <c r="G966" i="191"/>
  <c r="G965" i="191"/>
  <c r="G963" i="191"/>
  <c r="G962" i="191"/>
  <c r="G961" i="191"/>
  <c r="G960" i="191"/>
  <c r="G959" i="191"/>
  <c r="G957" i="191"/>
  <c r="G956" i="191"/>
  <c r="G955" i="191"/>
  <c r="G954" i="191"/>
  <c r="G953" i="191"/>
  <c r="G952" i="191"/>
  <c r="G951" i="191"/>
  <c r="G950" i="191"/>
  <c r="G949" i="191"/>
  <c r="G948" i="191"/>
  <c r="G947" i="191"/>
  <c r="G946" i="191"/>
  <c r="G945" i="191"/>
  <c r="G944" i="191"/>
  <c r="G943" i="191"/>
  <c r="G942" i="191"/>
  <c r="G941" i="191"/>
  <c r="G940" i="191"/>
  <c r="G939" i="191"/>
  <c r="G937" i="191"/>
  <c r="G936" i="191"/>
  <c r="G935" i="191"/>
  <c r="G934" i="191"/>
  <c r="G933" i="191"/>
  <c r="G932" i="191"/>
  <c r="G931" i="191"/>
  <c r="G930" i="191"/>
  <c r="G928" i="191"/>
  <c r="G927" i="191"/>
  <c r="G926" i="191"/>
  <c r="G924" i="191"/>
  <c r="G923" i="191"/>
  <c r="G922" i="191"/>
  <c r="G921" i="191"/>
  <c r="G920" i="191"/>
  <c r="G919" i="191"/>
  <c r="G918" i="191"/>
  <c r="G917" i="191"/>
  <c r="G916" i="191"/>
  <c r="G915" i="191"/>
  <c r="G914" i="191"/>
  <c r="G912" i="191"/>
  <c r="G911" i="191"/>
  <c r="G910" i="191"/>
  <c r="G908" i="191"/>
  <c r="G907" i="191"/>
  <c r="G906" i="191"/>
  <c r="G905" i="191"/>
  <c r="G904" i="191"/>
  <c r="G903" i="191"/>
  <c r="G902" i="191"/>
  <c r="G901" i="191"/>
  <c r="G900" i="191"/>
  <c r="G899" i="191"/>
  <c r="G898" i="191"/>
  <c r="G897" i="191"/>
  <c r="G895" i="191"/>
  <c r="G894" i="191"/>
  <c r="G893" i="191"/>
  <c r="G892" i="191"/>
  <c r="G891" i="191"/>
  <c r="G890" i="191"/>
  <c r="G889" i="191"/>
  <c r="G888" i="191"/>
  <c r="G887" i="191"/>
  <c r="G886" i="191"/>
  <c r="G885" i="191"/>
  <c r="G884" i="191"/>
  <c r="G883" i="191"/>
  <c r="G882" i="191"/>
  <c r="G880" i="191"/>
  <c r="G879" i="191"/>
  <c r="G877" i="191"/>
  <c r="G876" i="191"/>
  <c r="G875" i="191"/>
  <c r="G873" i="191"/>
  <c r="G872" i="191"/>
  <c r="G871" i="191"/>
  <c r="G870" i="191"/>
  <c r="G869" i="191"/>
  <c r="G868" i="191"/>
  <c r="G867" i="191"/>
  <c r="G866" i="191"/>
  <c r="G865" i="191"/>
  <c r="G864" i="191"/>
  <c r="G862" i="191"/>
  <c r="G860" i="191"/>
  <c r="G859" i="191"/>
  <c r="G858" i="191"/>
  <c r="G857" i="191"/>
  <c r="G856" i="191"/>
  <c r="G855" i="191"/>
  <c r="G854" i="191"/>
  <c r="G853" i="191"/>
  <c r="G852" i="191"/>
  <c r="G850" i="191"/>
  <c r="G849" i="191"/>
  <c r="G848" i="191"/>
  <c r="G847" i="191"/>
  <c r="G846" i="191"/>
  <c r="G845" i="191"/>
  <c r="G844" i="191"/>
  <c r="G843" i="191"/>
  <c r="G842" i="191"/>
  <c r="G841" i="191"/>
  <c r="G840" i="191"/>
  <c r="G839" i="191"/>
  <c r="G838" i="191"/>
  <c r="G837" i="191"/>
  <c r="G835" i="191"/>
  <c r="G834" i="191"/>
  <c r="G833" i="191"/>
  <c r="G832" i="191"/>
  <c r="G831" i="191"/>
  <c r="G830" i="191"/>
  <c r="G829" i="191"/>
  <c r="G828" i="191"/>
  <c r="G827" i="191"/>
  <c r="G826" i="191"/>
  <c r="G825" i="191"/>
  <c r="G824" i="191"/>
  <c r="G823" i="191"/>
  <c r="G822" i="191"/>
  <c r="G821" i="191"/>
  <c r="G820" i="191"/>
  <c r="G819" i="191"/>
  <c r="G818" i="191"/>
  <c r="G817" i="191"/>
  <c r="G816" i="191"/>
  <c r="G815" i="191"/>
  <c r="G813" i="191"/>
  <c r="G812" i="191"/>
  <c r="G811" i="191"/>
  <c r="G810" i="191"/>
  <c r="G809" i="191"/>
  <c r="G808" i="191"/>
  <c r="G806" i="191"/>
  <c r="G805" i="191"/>
  <c r="G804" i="191"/>
  <c r="G803" i="191"/>
  <c r="G802" i="191"/>
  <c r="G801" i="191"/>
  <c r="G800" i="191"/>
  <c r="G799" i="191"/>
  <c r="G798" i="191"/>
  <c r="G797" i="191"/>
  <c r="G796" i="191"/>
  <c r="G795" i="191"/>
  <c r="G793" i="191"/>
  <c r="G792" i="191"/>
  <c r="G791" i="191"/>
  <c r="G790" i="191"/>
  <c r="G789" i="191"/>
  <c r="G788" i="191"/>
  <c r="G787" i="191"/>
  <c r="G786" i="191"/>
  <c r="G785" i="191"/>
  <c r="G784" i="191"/>
  <c r="G783" i="191"/>
  <c r="G781" i="191"/>
  <c r="G779" i="191"/>
  <c r="G778" i="191"/>
  <c r="G777" i="191"/>
  <c r="G775" i="191"/>
  <c r="G774" i="191"/>
  <c r="G773" i="191"/>
  <c r="G772" i="191"/>
  <c r="G771" i="191"/>
  <c r="G769" i="191"/>
  <c r="G768" i="191"/>
  <c r="G767" i="191"/>
  <c r="G766" i="191"/>
  <c r="G765" i="191"/>
  <c r="G764" i="191"/>
  <c r="G763" i="191"/>
  <c r="G762" i="191"/>
  <c r="G761" i="191"/>
  <c r="G760" i="191"/>
  <c r="G759" i="191"/>
  <c r="G758" i="191"/>
  <c r="G757" i="191"/>
  <c r="G756" i="191"/>
  <c r="G755" i="191"/>
  <c r="G754" i="191"/>
  <c r="G753" i="191"/>
  <c r="G752" i="191"/>
  <c r="G751" i="191"/>
  <c r="G750" i="191"/>
  <c r="G749" i="191"/>
  <c r="G747" i="191"/>
  <c r="G746" i="191"/>
  <c r="G745" i="191"/>
  <c r="G744" i="191"/>
  <c r="G743" i="191"/>
  <c r="G742" i="191"/>
  <c r="G741" i="191"/>
  <c r="G740" i="191"/>
  <c r="G739" i="191"/>
  <c r="G738" i="191"/>
  <c r="G737" i="191"/>
  <c r="G736" i="191"/>
  <c r="G735" i="191"/>
  <c r="G733" i="191"/>
  <c r="G732" i="191"/>
  <c r="G731" i="191"/>
  <c r="G730" i="191"/>
  <c r="G729" i="191"/>
  <c r="G728" i="191"/>
  <c r="G726" i="191"/>
  <c r="G725" i="191"/>
  <c r="G724" i="191"/>
  <c r="G723" i="191"/>
  <c r="G721" i="191"/>
  <c r="G720" i="191"/>
  <c r="G718" i="191"/>
  <c r="G717" i="191"/>
  <c r="G716" i="191"/>
  <c r="G715" i="191"/>
  <c r="G713" i="191"/>
  <c r="G712" i="191"/>
  <c r="G711" i="191"/>
  <c r="G710" i="191"/>
  <c r="G709" i="191"/>
  <c r="G707" i="191"/>
  <c r="G706" i="191"/>
  <c r="G705" i="191"/>
  <c r="G704" i="191"/>
  <c r="G703" i="191"/>
  <c r="G702" i="191"/>
  <c r="G701" i="191"/>
  <c r="G700" i="191"/>
  <c r="G699" i="191"/>
  <c r="G698" i="191"/>
  <c r="G696" i="191"/>
  <c r="G695" i="191"/>
  <c r="G694" i="191"/>
  <c r="G693" i="191"/>
  <c r="G692" i="191"/>
  <c r="G689" i="191"/>
  <c r="G688" i="191"/>
  <c r="G686" i="191"/>
  <c r="G685" i="191"/>
  <c r="G684" i="191"/>
  <c r="G683" i="191"/>
  <c r="G682" i="191"/>
  <c r="G681" i="191"/>
  <c r="G680" i="191"/>
  <c r="G679" i="191"/>
  <c r="G678" i="191"/>
  <c r="G677" i="191"/>
  <c r="G676" i="191"/>
  <c r="G675" i="191"/>
  <c r="G674" i="191"/>
  <c r="G673" i="191"/>
  <c r="G672" i="191"/>
  <c r="G671" i="191"/>
  <c r="G670" i="191"/>
  <c r="G669" i="191"/>
  <c r="G667" i="191"/>
  <c r="G666" i="191"/>
  <c r="G664" i="191"/>
  <c r="G663" i="191"/>
  <c r="G661" i="191"/>
  <c r="G660" i="191"/>
  <c r="G659" i="191"/>
  <c r="G658" i="191"/>
  <c r="G657" i="191"/>
  <c r="G656" i="191"/>
  <c r="G655" i="191"/>
  <c r="G654" i="191"/>
  <c r="G653" i="191"/>
  <c r="G651" i="191"/>
  <c r="G650" i="191"/>
  <c r="G649" i="191"/>
  <c r="G648" i="191"/>
  <c r="G647" i="191"/>
  <c r="G646" i="191"/>
  <c r="G645" i="191"/>
  <c r="G644" i="191"/>
  <c r="G643" i="191"/>
  <c r="G642" i="191"/>
  <c r="G641" i="191"/>
  <c r="G640" i="191"/>
  <c r="G639" i="191"/>
  <c r="G638" i="191"/>
  <c r="G637" i="191"/>
  <c r="G636" i="191"/>
  <c r="G635" i="191"/>
  <c r="G634" i="191"/>
  <c r="G633" i="191"/>
  <c r="G632" i="191"/>
  <c r="G631" i="191"/>
  <c r="G630" i="191"/>
  <c r="G629" i="191"/>
  <c r="G628" i="191"/>
  <c r="G627" i="191"/>
  <c r="G626" i="191"/>
  <c r="G625" i="191"/>
  <c r="G624" i="191"/>
  <c r="G623" i="191"/>
  <c r="G622" i="191"/>
  <c r="G621" i="191"/>
  <c r="G620" i="191"/>
  <c r="G619" i="191"/>
  <c r="G618" i="191"/>
  <c r="G617" i="191"/>
  <c r="G616" i="191"/>
  <c r="G615" i="191"/>
  <c r="G613" i="191"/>
  <c r="G612" i="191"/>
  <c r="G611" i="191"/>
  <c r="G610" i="191"/>
  <c r="G609" i="191"/>
  <c r="G608" i="191"/>
  <c r="G607" i="191"/>
  <c r="G606" i="191"/>
  <c r="G605" i="191"/>
  <c r="G604" i="191"/>
  <c r="G603" i="191"/>
  <c r="G602" i="191"/>
  <c r="G601" i="191"/>
  <c r="G600" i="191"/>
  <c r="G599" i="191"/>
  <c r="G598" i="191"/>
  <c r="G597" i="191"/>
  <c r="G596" i="191"/>
  <c r="G595" i="191"/>
  <c r="G594" i="191"/>
  <c r="G593" i="191"/>
  <c r="G592" i="191"/>
  <c r="G591" i="191"/>
  <c r="G589" i="191"/>
  <c r="G588" i="191"/>
  <c r="G587" i="191"/>
  <c r="G586" i="191"/>
  <c r="G585" i="191"/>
  <c r="G584" i="191"/>
  <c r="G582" i="191"/>
  <c r="G581" i="191"/>
  <c r="G580" i="191"/>
  <c r="G579" i="191"/>
  <c r="G578" i="191"/>
  <c r="G577" i="191"/>
  <c r="G575" i="191"/>
  <c r="G574" i="191"/>
  <c r="G573" i="191"/>
  <c r="G572" i="191"/>
  <c r="G571" i="191"/>
  <c r="G570" i="191"/>
  <c r="G569" i="191"/>
  <c r="G568" i="191"/>
  <c r="G567" i="191"/>
  <c r="G566" i="191"/>
  <c r="G565" i="191"/>
  <c r="G564" i="191"/>
  <c r="G563" i="191"/>
  <c r="G562" i="191"/>
  <c r="G560" i="191"/>
  <c r="G559" i="191"/>
  <c r="G557" i="191"/>
  <c r="G556" i="191"/>
  <c r="G555" i="191"/>
  <c r="G554" i="191"/>
  <c r="G553" i="191"/>
  <c r="G551" i="191"/>
  <c r="G550" i="191"/>
  <c r="G549" i="191"/>
  <c r="G547" i="191"/>
  <c r="G546" i="191"/>
  <c r="G545" i="191"/>
  <c r="G544" i="191"/>
  <c r="G543" i="191"/>
  <c r="G542" i="191"/>
  <c r="G541" i="191"/>
  <c r="G540" i="191"/>
  <c r="G539" i="191"/>
  <c r="G538" i="191"/>
  <c r="G537" i="191"/>
  <c r="G536" i="191"/>
  <c r="G535" i="191"/>
  <c r="G534" i="191"/>
  <c r="G533" i="191"/>
  <c r="G531" i="191"/>
  <c r="G530" i="191"/>
  <c r="G529" i="191"/>
  <c r="G528" i="191"/>
  <c r="G527" i="191"/>
  <c r="G526" i="191"/>
  <c r="G525" i="191"/>
  <c r="G523" i="191"/>
  <c r="G522" i="191"/>
  <c r="G520" i="191"/>
  <c r="G519" i="191"/>
  <c r="G518" i="191"/>
  <c r="G516" i="191"/>
  <c r="G515" i="191"/>
  <c r="G513" i="191"/>
  <c r="G512" i="191"/>
  <c r="G511" i="191"/>
  <c r="G510" i="191"/>
  <c r="G509" i="191"/>
  <c r="G508" i="191"/>
  <c r="G507" i="191"/>
  <c r="G506" i="191"/>
  <c r="G505" i="191"/>
  <c r="G504" i="191"/>
  <c r="G502" i="191"/>
  <c r="G501" i="191"/>
  <c r="G500" i="191"/>
  <c r="G499" i="191"/>
  <c r="G497" i="191"/>
  <c r="G496" i="191"/>
  <c r="G495" i="191"/>
  <c r="G494" i="191"/>
  <c r="G493" i="191"/>
  <c r="G492" i="191"/>
  <c r="G491" i="191"/>
  <c r="G490" i="191"/>
  <c r="G489" i="191"/>
  <c r="G488" i="191"/>
  <c r="G487" i="191"/>
  <c r="G486" i="191"/>
  <c r="G485" i="191"/>
  <c r="G484" i="191"/>
  <c r="G483" i="191"/>
  <c r="G481" i="191"/>
  <c r="G480" i="191"/>
  <c r="G478" i="191"/>
  <c r="G477" i="191"/>
  <c r="G475" i="191"/>
  <c r="G474" i="191"/>
  <c r="G473" i="191"/>
  <c r="G470" i="191"/>
  <c r="G469" i="191"/>
  <c r="G468" i="191"/>
  <c r="G467" i="191"/>
  <c r="G465" i="191"/>
  <c r="G464" i="191"/>
  <c r="G463" i="191"/>
  <c r="G461" i="191"/>
  <c r="G460" i="191"/>
  <c r="G459" i="191"/>
  <c r="G458" i="191"/>
  <c r="G457" i="191"/>
  <c r="G456" i="191"/>
  <c r="G455" i="191"/>
  <c r="G454" i="191"/>
  <c r="G453" i="191"/>
  <c r="G451" i="191"/>
  <c r="G450" i="191"/>
  <c r="G449" i="191"/>
  <c r="G448" i="191"/>
  <c r="G447" i="191"/>
  <c r="G445" i="191"/>
  <c r="G444" i="191"/>
  <c r="G443" i="191"/>
  <c r="G442" i="191"/>
  <c r="G441" i="191"/>
  <c r="G440" i="191"/>
  <c r="G439" i="191"/>
  <c r="G437" i="191"/>
  <c r="G436" i="191"/>
  <c r="G435" i="191"/>
  <c r="G434" i="191"/>
  <c r="G433" i="191"/>
  <c r="G432" i="191"/>
  <c r="G431" i="191"/>
  <c r="G430" i="191"/>
  <c r="G429" i="191"/>
  <c r="G428" i="191"/>
  <c r="G427" i="191"/>
  <c r="G426" i="191"/>
  <c r="G425" i="191"/>
  <c r="G424" i="191"/>
  <c r="G423" i="191"/>
  <c r="G421" i="191"/>
  <c r="G420" i="191"/>
  <c r="G417" i="191"/>
  <c r="G416" i="191"/>
  <c r="G415" i="191"/>
  <c r="G413" i="191"/>
  <c r="G412" i="191"/>
  <c r="G411" i="191"/>
  <c r="G410" i="191"/>
  <c r="G409" i="191"/>
  <c r="G407" i="191"/>
  <c r="G406" i="191"/>
  <c r="G405" i="191"/>
  <c r="G404" i="191"/>
  <c r="G403" i="191"/>
  <c r="G402" i="191"/>
  <c r="G400" i="191"/>
  <c r="G399" i="191"/>
  <c r="G398" i="191"/>
  <c r="G397" i="191"/>
  <c r="G396" i="191"/>
  <c r="G395" i="191"/>
  <c r="G392" i="191"/>
  <c r="G391" i="191"/>
  <c r="G390" i="191"/>
  <c r="G389" i="191"/>
  <c r="G388" i="191"/>
  <c r="G387" i="191"/>
  <c r="G386" i="191"/>
  <c r="G385" i="191"/>
  <c r="G384" i="191"/>
  <c r="G383" i="191"/>
  <c r="G382" i="191"/>
  <c r="G381" i="191"/>
  <c r="G380" i="191"/>
  <c r="G378" i="191"/>
  <c r="G377" i="191"/>
  <c r="G376" i="191"/>
  <c r="G375" i="191"/>
  <c r="G374" i="191"/>
  <c r="G373" i="191"/>
  <c r="G371" i="191"/>
  <c r="G370" i="191"/>
  <c r="G369" i="191"/>
  <c r="G368" i="191"/>
  <c r="G367" i="191"/>
  <c r="G366" i="191"/>
  <c r="G365" i="191"/>
  <c r="G364" i="191"/>
  <c r="G363" i="191"/>
  <c r="G362" i="191"/>
  <c r="G360" i="191"/>
  <c r="G359" i="191"/>
  <c r="G358" i="191"/>
  <c r="G357" i="191"/>
  <c r="G356" i="191"/>
  <c r="G355" i="191"/>
  <c r="G354" i="191"/>
  <c r="G353" i="191"/>
  <c r="G351" i="191"/>
  <c r="G350" i="191"/>
  <c r="G349" i="191"/>
  <c r="G348" i="191"/>
  <c r="G347" i="191"/>
  <c r="G346" i="191"/>
  <c r="G345" i="191"/>
  <c r="G344" i="191"/>
  <c r="G343" i="191"/>
  <c r="G342" i="191"/>
  <c r="G341" i="191"/>
  <c r="G340" i="191"/>
  <c r="G339" i="191"/>
  <c r="G338" i="191"/>
  <c r="G337" i="191"/>
  <c r="G336" i="191"/>
  <c r="G335" i="191"/>
  <c r="G334" i="191"/>
  <c r="G333" i="191"/>
  <c r="G332" i="191"/>
  <c r="G331" i="191"/>
  <c r="G330" i="191"/>
  <c r="G329" i="191"/>
  <c r="G328" i="191"/>
  <c r="G327" i="191"/>
  <c r="G326" i="191"/>
  <c r="G325" i="191"/>
  <c r="G324" i="191"/>
  <c r="G323" i="191"/>
  <c r="G322" i="191"/>
  <c r="G321" i="191"/>
  <c r="G320" i="191"/>
  <c r="G319" i="191"/>
  <c r="G318" i="191"/>
  <c r="G316" i="191"/>
  <c r="G315" i="191"/>
  <c r="G314" i="191"/>
  <c r="G312" i="191"/>
  <c r="G311" i="191"/>
  <c r="G309" i="191"/>
  <c r="G308" i="191"/>
  <c r="G307" i="191"/>
  <c r="G305" i="191"/>
  <c r="G304" i="191"/>
  <c r="G303" i="191"/>
  <c r="G302" i="191"/>
  <c r="G301" i="191"/>
  <c r="G300" i="191"/>
  <c r="G299" i="191"/>
  <c r="G298" i="191"/>
  <c r="G297" i="191"/>
  <c r="G295" i="191"/>
  <c r="G294" i="191"/>
  <c r="G293" i="191"/>
  <c r="G292" i="191"/>
  <c r="G291" i="191"/>
  <c r="G289" i="191"/>
  <c r="G288" i="191"/>
  <c r="G286" i="191"/>
  <c r="G285" i="191"/>
  <c r="G284" i="191"/>
  <c r="G283" i="191"/>
  <c r="G282" i="191"/>
  <c r="G280" i="191"/>
  <c r="G279" i="191"/>
  <c r="G278" i="191"/>
  <c r="G277" i="191"/>
  <c r="G275" i="191"/>
  <c r="G274" i="191"/>
  <c r="G273" i="191"/>
  <c r="G271" i="191"/>
  <c r="G270" i="191"/>
  <c r="G269" i="191"/>
  <c r="G268" i="191"/>
  <c r="G267" i="191"/>
  <c r="G266" i="191"/>
  <c r="G265" i="191"/>
  <c r="G263" i="191"/>
  <c r="G262" i="191"/>
  <c r="G261" i="191"/>
  <c r="G260" i="191"/>
  <c r="G259" i="191"/>
  <c r="G258" i="191"/>
  <c r="G257" i="191"/>
  <c r="G256" i="191"/>
  <c r="G255" i="191"/>
  <c r="G254" i="191"/>
  <c r="G253" i="191"/>
  <c r="G252" i="191"/>
  <c r="G251" i="191"/>
  <c r="G249" i="191"/>
  <c r="G248" i="191"/>
  <c r="G247" i="191"/>
  <c r="G245" i="191"/>
  <c r="G244" i="191"/>
  <c r="G243" i="191"/>
  <c r="G242" i="191"/>
  <c r="G241" i="191"/>
  <c r="G240" i="191"/>
  <c r="G239" i="191"/>
  <c r="G238" i="191"/>
  <c r="G237" i="191"/>
  <c r="G236" i="191"/>
  <c r="G235" i="191"/>
  <c r="G234" i="191"/>
  <c r="G232" i="191"/>
  <c r="G231" i="191"/>
  <c r="G230" i="191"/>
  <c r="G228" i="191"/>
  <c r="G227" i="191"/>
  <c r="G226" i="191"/>
  <c r="G225" i="191"/>
  <c r="G224" i="191"/>
  <c r="G222" i="191"/>
  <c r="G221" i="191"/>
  <c r="G220" i="191"/>
  <c r="G218" i="191"/>
  <c r="G217" i="191"/>
  <c r="G215" i="191"/>
  <c r="G214" i="191"/>
  <c r="G213" i="191"/>
  <c r="G212" i="191"/>
  <c r="G211" i="191"/>
  <c r="G210" i="191"/>
  <c r="G209" i="191"/>
  <c r="G208" i="191"/>
  <c r="G206" i="191"/>
  <c r="G205" i="191"/>
  <c r="G204" i="191"/>
  <c r="G203" i="191"/>
  <c r="G202" i="191"/>
  <c r="G201" i="191"/>
  <c r="G200" i="191"/>
  <c r="G199" i="191"/>
  <c r="G198" i="191"/>
  <c r="G197" i="191"/>
  <c r="G195" i="191"/>
  <c r="G194" i="191"/>
  <c r="G193" i="191"/>
  <c r="G192" i="191"/>
  <c r="G190" i="191"/>
  <c r="G189" i="191"/>
  <c r="G188" i="191"/>
  <c r="G187" i="191"/>
  <c r="G186" i="191"/>
  <c r="G185" i="191"/>
  <c r="G184" i="191"/>
  <c r="G183" i="191"/>
  <c r="G182" i="191"/>
  <c r="G181" i="191"/>
  <c r="G180" i="191"/>
  <c r="G178" i="191"/>
  <c r="G177" i="191"/>
  <c r="G176" i="191"/>
  <c r="G175" i="191"/>
  <c r="G174" i="191"/>
  <c r="G173" i="191"/>
  <c r="G172" i="191"/>
  <c r="G170" i="191"/>
  <c r="G169" i="191"/>
  <c r="G168" i="191"/>
  <c r="G167" i="191"/>
  <c r="G165" i="191"/>
  <c r="G164" i="191"/>
  <c r="G163" i="191"/>
  <c r="G162" i="191"/>
  <c r="G161" i="191"/>
  <c r="G160" i="191"/>
  <c r="G159" i="191"/>
  <c r="G158" i="191"/>
  <c r="G156" i="191"/>
  <c r="G154" i="191"/>
  <c r="G153" i="191"/>
  <c r="G151" i="191"/>
  <c r="G150" i="191"/>
  <c r="G149" i="191"/>
  <c r="G147" i="191"/>
  <c r="G146" i="191"/>
  <c r="G144" i="191"/>
  <c r="G143" i="191"/>
  <c r="G142" i="191"/>
  <c r="G141" i="191"/>
  <c r="G140" i="191"/>
  <c r="G139" i="191"/>
  <c r="G138" i="191"/>
  <c r="G137" i="191"/>
  <c r="G136" i="191"/>
  <c r="G135" i="191"/>
  <c r="G133" i="191"/>
  <c r="G132" i="191"/>
  <c r="G131" i="191"/>
  <c r="G130" i="191"/>
  <c r="G129" i="191"/>
  <c r="G127" i="191"/>
  <c r="G126" i="191"/>
  <c r="G125" i="191"/>
  <c r="G124" i="191"/>
  <c r="G122" i="191"/>
  <c r="G121" i="191"/>
  <c r="G120" i="191"/>
  <c r="G119" i="191"/>
  <c r="G118" i="191"/>
  <c r="G117" i="191"/>
  <c r="G116" i="191"/>
  <c r="G115" i="191"/>
  <c r="G113" i="191"/>
  <c r="G112" i="191"/>
  <c r="G111" i="191"/>
  <c r="G110" i="191"/>
  <c r="G108" i="191"/>
  <c r="G107" i="191"/>
  <c r="G106" i="191"/>
  <c r="G104" i="191"/>
  <c r="G103" i="191"/>
  <c r="G101" i="191"/>
  <c r="G100" i="191"/>
  <c r="G98" i="191"/>
  <c r="G97" i="191"/>
  <c r="G96" i="191"/>
  <c r="G95" i="191"/>
  <c r="G94" i="191"/>
  <c r="G93" i="191"/>
  <c r="G92" i="191"/>
  <c r="G91" i="191"/>
  <c r="G90" i="191"/>
  <c r="G89" i="191"/>
  <c r="G88" i="191"/>
  <c r="G87" i="191"/>
  <c r="G86" i="191"/>
  <c r="G84" i="191"/>
  <c r="G83" i="191"/>
  <c r="G82" i="191"/>
  <c r="G80" i="191"/>
  <c r="G79" i="191"/>
  <c r="G77" i="191"/>
  <c r="G76" i="191"/>
  <c r="G75" i="191"/>
  <c r="G74" i="191"/>
  <c r="G73" i="191"/>
  <c r="G72" i="191"/>
  <c r="G71" i="191"/>
  <c r="G70" i="191"/>
  <c r="G69" i="191"/>
  <c r="G68" i="191"/>
  <c r="G67" i="191"/>
  <c r="G66" i="191"/>
  <c r="G65" i="191"/>
  <c r="G64" i="191"/>
  <c r="G63" i="191"/>
  <c r="G62" i="191"/>
  <c r="G61" i="191"/>
  <c r="G60" i="191"/>
  <c r="G59" i="191"/>
  <c r="G58" i="191"/>
  <c r="G57" i="191"/>
  <c r="G56" i="191"/>
  <c r="G55" i="191"/>
  <c r="G54" i="191"/>
  <c r="G53" i="191"/>
  <c r="G52" i="191"/>
  <c r="G51" i="191"/>
  <c r="G49" i="191"/>
  <c r="G48" i="191"/>
  <c r="G47" i="191"/>
  <c r="G46" i="191"/>
  <c r="G45" i="191"/>
  <c r="G44" i="191"/>
  <c r="G43" i="191"/>
  <c r="G42" i="191"/>
  <c r="G41" i="191"/>
  <c r="G40" i="191"/>
  <c r="G39" i="191"/>
  <c r="G37" i="191"/>
  <c r="G36" i="191"/>
  <c r="G34" i="191"/>
  <c r="G33" i="191"/>
  <c r="G32" i="191"/>
  <c r="G31" i="191"/>
  <c r="G30" i="191"/>
  <c r="G28" i="191"/>
  <c r="G27" i="191"/>
  <c r="G26" i="191"/>
  <c r="G25" i="191"/>
  <c r="G24" i="191"/>
  <c r="G22" i="191"/>
  <c r="G20" i="191"/>
  <c r="G19" i="191"/>
  <c r="G18" i="191"/>
  <c r="G17" i="191"/>
  <c r="G15" i="191"/>
  <c r="G14" i="191"/>
  <c r="G12" i="191"/>
  <c r="G11" i="191"/>
  <c r="G10" i="191"/>
  <c r="G9" i="191"/>
  <c r="G255" i="190"/>
  <c r="G254" i="190"/>
  <c r="G252" i="190"/>
  <c r="G251" i="190"/>
  <c r="G250" i="190"/>
  <c r="G249" i="190"/>
  <c r="G240" i="190"/>
  <c r="G239" i="190"/>
  <c r="G238" i="190"/>
  <c r="G237" i="190"/>
  <c r="G236" i="190"/>
  <c r="G235" i="190"/>
  <c r="G233" i="190"/>
  <c r="G232" i="190"/>
  <c r="G231" i="190"/>
  <c r="G230" i="190"/>
  <c r="G229" i="190"/>
  <c r="G228" i="190"/>
  <c r="G227" i="190"/>
  <c r="G226" i="190"/>
  <c r="G225" i="190"/>
  <c r="G224" i="190"/>
  <c r="G223" i="190"/>
  <c r="G217" i="190"/>
  <c r="G216" i="190"/>
  <c r="G214" i="190"/>
  <c r="G213" i="190"/>
  <c r="G211" i="190"/>
  <c r="G210" i="190"/>
  <c r="G208" i="190"/>
  <c r="G207" i="190"/>
  <c r="G206" i="190"/>
  <c r="G200" i="190"/>
  <c r="G199" i="190"/>
  <c r="G198" i="190"/>
  <c r="G197" i="190"/>
  <c r="G196" i="190"/>
  <c r="G195" i="190"/>
  <c r="G194" i="190"/>
  <c r="G192" i="190"/>
  <c r="G191" i="190"/>
  <c r="G189" i="190"/>
  <c r="G188" i="190"/>
  <c r="G187" i="190"/>
  <c r="G185" i="190"/>
  <c r="G184" i="190"/>
  <c r="G183" i="190"/>
  <c r="G181" i="190"/>
  <c r="G179" i="190"/>
  <c r="G177" i="190"/>
  <c r="G176" i="190"/>
  <c r="G175" i="190"/>
  <c r="G174" i="190"/>
  <c r="G173" i="190"/>
  <c r="G171" i="190"/>
  <c r="G170" i="190"/>
  <c r="G169" i="190"/>
  <c r="G168" i="190"/>
  <c r="G166" i="190"/>
  <c r="G165" i="190"/>
  <c r="G164" i="190"/>
  <c r="G162" i="190"/>
  <c r="G161" i="190"/>
  <c r="G159" i="190"/>
  <c r="G158" i="190"/>
  <c r="G156" i="190"/>
  <c r="G155" i="190"/>
  <c r="G153" i="190"/>
  <c r="G152" i="190"/>
  <c r="G151" i="190"/>
  <c r="G149" i="190"/>
  <c r="G148" i="190"/>
  <c r="G146" i="190"/>
  <c r="G145" i="190"/>
  <c r="G144" i="190"/>
  <c r="G142" i="190"/>
  <c r="G141" i="190"/>
  <c r="G140" i="190"/>
  <c r="G138" i="190"/>
  <c r="G137" i="190"/>
  <c r="G135" i="190"/>
  <c r="G134" i="190"/>
  <c r="G132" i="190"/>
  <c r="G131" i="190"/>
  <c r="G129" i="190"/>
  <c r="G128" i="190"/>
  <c r="G127" i="190"/>
  <c r="G125" i="190"/>
  <c r="G124" i="190"/>
  <c r="G123" i="190"/>
  <c r="G121" i="190"/>
  <c r="G120" i="190"/>
  <c r="G118" i="190"/>
  <c r="G116" i="190"/>
  <c r="G115" i="190"/>
  <c r="G114" i="190"/>
  <c r="G113" i="190"/>
  <c r="G112" i="190"/>
  <c r="G110" i="190"/>
  <c r="G109" i="190"/>
  <c r="G107" i="190"/>
  <c r="G106" i="190"/>
  <c r="G105" i="190"/>
  <c r="G104" i="190"/>
  <c r="G102" i="190"/>
  <c r="G101" i="190"/>
  <c r="G99" i="190"/>
  <c r="G98" i="190"/>
  <c r="G97" i="190"/>
  <c r="G95" i="190"/>
  <c r="G94" i="190"/>
  <c r="G93" i="190"/>
  <c r="G91" i="190"/>
  <c r="G90" i="190"/>
  <c r="G88" i="190"/>
  <c r="G87" i="190"/>
  <c r="G85" i="190"/>
  <c r="G84" i="190"/>
  <c r="G82" i="190"/>
  <c r="G81" i="190"/>
  <c r="G80" i="190"/>
  <c r="G79" i="190"/>
  <c r="G77" i="190"/>
  <c r="G76" i="190"/>
  <c r="G74" i="190"/>
  <c r="G73" i="190"/>
  <c r="G72" i="190"/>
  <c r="G70" i="190"/>
  <c r="G69" i="190"/>
  <c r="G68" i="190"/>
  <c r="G63" i="190"/>
  <c r="G62" i="190"/>
  <c r="G61" i="190"/>
  <c r="G59" i="190"/>
  <c r="G58" i="190"/>
  <c r="G56" i="190"/>
  <c r="G55" i="190"/>
  <c r="G54" i="190"/>
  <c r="G52" i="190"/>
  <c r="G51" i="190"/>
  <c r="G50" i="190"/>
  <c r="G49" i="190"/>
  <c r="G47" i="190"/>
  <c r="G46" i="190"/>
  <c r="G44" i="190"/>
  <c r="G43" i="190"/>
  <c r="G42" i="190"/>
  <c r="G41" i="190"/>
  <c r="G39" i="190"/>
  <c r="G38" i="190"/>
  <c r="G37" i="190"/>
  <c r="G36" i="190"/>
  <c r="G34" i="190"/>
  <c r="G33" i="190"/>
  <c r="G32" i="190"/>
  <c r="G31" i="190"/>
  <c r="G29" i="190"/>
  <c r="G28" i="190"/>
  <c r="G27" i="190"/>
  <c r="G25" i="190"/>
  <c r="G24" i="190"/>
  <c r="G18" i="190"/>
  <c r="G17" i="190"/>
  <c r="G16" i="190"/>
  <c r="G15" i="190"/>
  <c r="G14" i="190"/>
  <c r="G13" i="190"/>
  <c r="G12" i="190"/>
  <c r="G11" i="190"/>
  <c r="G10" i="190"/>
  <c r="G9" i="190"/>
  <c r="Z56" i="6" l="1"/>
  <c r="H36" i="2"/>
  <c r="G36" i="2"/>
  <c r="F36" i="2"/>
  <c r="E36" i="2"/>
  <c r="D36" i="2"/>
  <c r="I16" i="6" s="1"/>
  <c r="AA54" i="6" l="1"/>
  <c r="I15" i="6"/>
  <c r="AA47" i="6"/>
  <c r="AA55" i="6"/>
  <c r="AA48" i="6"/>
  <c r="AA49" i="6"/>
  <c r="AA50" i="6"/>
  <c r="AA52" i="6"/>
  <c r="AA51" i="6"/>
  <c r="AA44" i="6"/>
  <c r="AA45" i="6"/>
  <c r="AA53" i="6"/>
  <c r="AA46" i="6"/>
  <c r="J6" i="6"/>
  <c r="K6" i="6"/>
  <c r="L6" i="6"/>
  <c r="M6" i="6"/>
  <c r="J7" i="6"/>
  <c r="K7" i="6"/>
  <c r="L7" i="6"/>
  <c r="M7" i="6"/>
  <c r="I7" i="6"/>
  <c r="I6" i="6"/>
  <c r="AC56" i="6" l="1"/>
  <c r="AA56" i="6"/>
  <c r="X56" i="6" l="1"/>
  <c r="Y54" i="6" s="1"/>
  <c r="Y55" i="6" l="1"/>
  <c r="Y52" i="6"/>
  <c r="Y51" i="6"/>
  <c r="Y50" i="6"/>
  <c r="Y46" i="6"/>
  <c r="Y45" i="6"/>
  <c r="Y49" i="6"/>
  <c r="Y48" i="6"/>
  <c r="Y44" i="6"/>
  <c r="Y47" i="6"/>
  <c r="Y53" i="6"/>
  <c r="Y56" i="6" l="1"/>
  <c r="V56" i="6" l="1"/>
  <c r="W45" i="6" s="1"/>
  <c r="W48" i="6" l="1"/>
  <c r="W50" i="6"/>
  <c r="W49" i="6"/>
  <c r="W44" i="6"/>
  <c r="W47" i="6"/>
  <c r="W51" i="6"/>
  <c r="W54" i="6"/>
  <c r="W46" i="6"/>
  <c r="W52" i="6"/>
  <c r="W53" i="6"/>
  <c r="W56" i="6" l="1"/>
  <c r="B73" i="6" l="1"/>
  <c r="C71" i="6" s="1"/>
  <c r="T56" i="6"/>
  <c r="R56" i="6"/>
  <c r="S49" i="6" s="1"/>
  <c r="P56" i="6"/>
  <c r="Q54" i="6" s="1"/>
  <c r="N56" i="6"/>
  <c r="O48" i="6" s="1"/>
  <c r="L56" i="6"/>
  <c r="M54" i="6" s="1"/>
  <c r="J56" i="6"/>
  <c r="B56" i="6"/>
  <c r="C49" i="6" s="1"/>
  <c r="U54" i="6"/>
  <c r="H54" i="6"/>
  <c r="F54" i="6"/>
  <c r="D54" i="6"/>
  <c r="B54" i="6"/>
  <c r="U53" i="6"/>
  <c r="S53" i="6"/>
  <c r="M53" i="6"/>
  <c r="H53" i="6"/>
  <c r="H56" i="6" s="1"/>
  <c r="F53" i="6"/>
  <c r="F56" i="6" s="1"/>
  <c r="D53" i="6"/>
  <c r="B53" i="6"/>
  <c r="U52" i="6"/>
  <c r="M52" i="6"/>
  <c r="U51" i="6"/>
  <c r="S51" i="6"/>
  <c r="M51" i="6"/>
  <c r="U50" i="6"/>
  <c r="S50" i="6"/>
  <c r="O50" i="6"/>
  <c r="M50" i="6"/>
  <c r="U49" i="6"/>
  <c r="O49" i="6"/>
  <c r="M49" i="6"/>
  <c r="U48" i="6"/>
  <c r="M48" i="6"/>
  <c r="U47" i="6"/>
  <c r="S47" i="6"/>
  <c r="M47" i="6"/>
  <c r="C47" i="6"/>
  <c r="U46" i="6"/>
  <c r="S46" i="6"/>
  <c r="M46" i="6"/>
  <c r="U45" i="6"/>
  <c r="M45" i="6"/>
  <c r="U44" i="6"/>
  <c r="O44" i="6"/>
  <c r="M44" i="6"/>
  <c r="D44" i="6"/>
  <c r="B36" i="6"/>
  <c r="C33" i="6" s="1"/>
  <c r="I36" i="2"/>
  <c r="I27" i="1"/>
  <c r="Q47" i="6" l="1"/>
  <c r="Q49" i="6"/>
  <c r="Q51" i="6"/>
  <c r="Q45" i="6"/>
  <c r="C44" i="6"/>
  <c r="Q46" i="6"/>
  <c r="Q56" i="6" s="1"/>
  <c r="Q48" i="6"/>
  <c r="Q50" i="6"/>
  <c r="O52" i="6"/>
  <c r="Q53" i="6"/>
  <c r="S54" i="6"/>
  <c r="Q44" i="6"/>
  <c r="Q52" i="6"/>
  <c r="N7" i="6"/>
  <c r="N6" i="6"/>
  <c r="M56" i="6"/>
  <c r="C46" i="6"/>
  <c r="O47" i="6"/>
  <c r="I54" i="6"/>
  <c r="O53" i="6"/>
  <c r="O46" i="6"/>
  <c r="O56" i="6" s="1"/>
  <c r="O54" i="6"/>
  <c r="D56" i="6"/>
  <c r="E44" i="6" s="1"/>
  <c r="C51" i="6"/>
  <c r="U56" i="6"/>
  <c r="C50" i="6"/>
  <c r="O51" i="6"/>
  <c r="C53" i="6"/>
  <c r="O45" i="6"/>
  <c r="C55" i="6"/>
  <c r="E49" i="6"/>
  <c r="E47" i="6"/>
  <c r="E43" i="6"/>
  <c r="E52" i="6"/>
  <c r="E48" i="6"/>
  <c r="E51" i="6"/>
  <c r="E50" i="6"/>
  <c r="E46" i="6"/>
  <c r="I52" i="6"/>
  <c r="I48" i="6"/>
  <c r="I44" i="6"/>
  <c r="K49" i="6"/>
  <c r="K53" i="6"/>
  <c r="K51" i="6"/>
  <c r="K47" i="6"/>
  <c r="K45" i="6"/>
  <c r="I53" i="6"/>
  <c r="I51" i="6"/>
  <c r="I47" i="6"/>
  <c r="I46" i="6"/>
  <c r="K54" i="6"/>
  <c r="K50" i="6"/>
  <c r="K46" i="6"/>
  <c r="I50" i="6"/>
  <c r="I49" i="6"/>
  <c r="I45" i="6"/>
  <c r="K52" i="6"/>
  <c r="K48" i="6"/>
  <c r="K44" i="6"/>
  <c r="G54" i="6"/>
  <c r="G46" i="6"/>
  <c r="G52" i="6"/>
  <c r="G48" i="6"/>
  <c r="G44" i="6"/>
  <c r="G51" i="6"/>
  <c r="G47" i="6"/>
  <c r="G50" i="6"/>
  <c r="G49" i="6"/>
  <c r="G45" i="6"/>
  <c r="E53" i="6"/>
  <c r="C43" i="6"/>
  <c r="S44" i="6"/>
  <c r="C48" i="6"/>
  <c r="S48" i="6"/>
  <c r="C52" i="6"/>
  <c r="S52" i="6"/>
  <c r="C54" i="6"/>
  <c r="G53" i="6"/>
  <c r="C45" i="6"/>
  <c r="S45" i="6"/>
  <c r="C66" i="6"/>
  <c r="C67" i="6"/>
  <c r="C68" i="6"/>
  <c r="C69" i="6"/>
  <c r="C72" i="6"/>
  <c r="C65" i="6"/>
  <c r="C70" i="6"/>
  <c r="C34" i="6"/>
  <c r="C35" i="6"/>
  <c r="C31" i="6"/>
  <c r="C32" i="6"/>
  <c r="E54" i="6" l="1"/>
  <c r="E56" i="6" s="1"/>
  <c r="E45" i="6"/>
  <c r="C56" i="6"/>
  <c r="S56" i="6"/>
  <c r="K56" i="6"/>
  <c r="G56" i="6"/>
  <c r="I56" i="6"/>
  <c r="C73" i="6"/>
  <c r="C36" i="6"/>
</calcChain>
</file>

<file path=xl/sharedStrings.xml><?xml version="1.0" encoding="utf-8"?>
<sst xmlns="http://schemas.openxmlformats.org/spreadsheetml/2006/main" count="21989" uniqueCount="5720">
  <si>
    <t>Cestovní ruch</t>
  </si>
  <si>
    <t>Skutečnost</t>
  </si>
  <si>
    <t>v tis. Kč</t>
  </si>
  <si>
    <t>Kapitálové výdaje</t>
  </si>
  <si>
    <t>Běžné výdaje</t>
  </si>
  <si>
    <t>Daňové příjmy</t>
  </si>
  <si>
    <t>Nedaňové příjmy</t>
  </si>
  <si>
    <t>Kapitálové příjmy</t>
  </si>
  <si>
    <t>ostatní</t>
  </si>
  <si>
    <t>Odvětví/dotační program</t>
  </si>
  <si>
    <t>Celkový součet</t>
  </si>
  <si>
    <t>Celkem</t>
  </si>
  <si>
    <t>v mil. Kč</t>
  </si>
  <si>
    <t>Dotace</t>
  </si>
  <si>
    <t>Vlastní příjmy</t>
  </si>
  <si>
    <t>pol. 3xxx</t>
  </si>
  <si>
    <t>pol. 1xxx</t>
  </si>
  <si>
    <t>pol. 42xx</t>
  </si>
  <si>
    <t>pol. 41xx</t>
  </si>
  <si>
    <t>pol. 2xxx</t>
  </si>
  <si>
    <t xml:space="preserve"> = územko, prezentace, nes.rez., FV, platba daní, … FSM + socfond</t>
  </si>
  <si>
    <t>Data graf 1</t>
  </si>
  <si>
    <t>dotace</t>
  </si>
  <si>
    <t>vlastní příjmy</t>
  </si>
  <si>
    <t>Data graf 2</t>
  </si>
  <si>
    <t>běžné výdaje</t>
  </si>
  <si>
    <t>kapitálové výdaje</t>
  </si>
  <si>
    <t>Data graf 3</t>
  </si>
  <si>
    <t>Daně a správní poplatky</t>
  </si>
  <si>
    <t>Investiční dotace</t>
  </si>
  <si>
    <t>Neinvestiční dotace</t>
  </si>
  <si>
    <t>druh příjmu</t>
  </si>
  <si>
    <t>Čerpání v tis. Kč</t>
  </si>
  <si>
    <t>Data graf 4</t>
  </si>
  <si>
    <t xml:space="preserve"> - z toho SPZ Nošovice</t>
  </si>
  <si>
    <t>Regionální rozvoj</t>
  </si>
  <si>
    <t>Školství</t>
  </si>
  <si>
    <t>Kultura</t>
  </si>
  <si>
    <t>Zdravotnictví</t>
  </si>
  <si>
    <t>Životní prostředí</t>
  </si>
  <si>
    <t>Sociální věci</t>
  </si>
  <si>
    <t>Krizové řízení</t>
  </si>
  <si>
    <t>Všeobecná veřejná správa a služby</t>
  </si>
  <si>
    <t>Ostatní</t>
  </si>
  <si>
    <t>celkem</t>
  </si>
  <si>
    <t>všeobecná veřejná správa a služby</t>
  </si>
  <si>
    <t xml:space="preserve"> = KÚ, ZAST, SOCFOND</t>
  </si>
  <si>
    <t>Data graf 5</t>
  </si>
  <si>
    <t>%</t>
  </si>
  <si>
    <t xml:space="preserve">Životní prostředí </t>
  </si>
  <si>
    <t>Sociální věcí</t>
  </si>
  <si>
    <t>13.2 Tabulková část</t>
  </si>
  <si>
    <t>Pozn.:</t>
  </si>
  <si>
    <t>Případný rozdíl v součtovém řádku oproti součtu jednotlivých položek v tabulkách je způsoben zaokrouhlením.</t>
  </si>
  <si>
    <t>Rok 2018</t>
  </si>
  <si>
    <t>Rok 2019</t>
  </si>
  <si>
    <t>PŘÍJMY</t>
  </si>
  <si>
    <t>OdPa</t>
  </si>
  <si>
    <t>Položka</t>
  </si>
  <si>
    <t>Text</t>
  </si>
  <si>
    <t>Schválený rozpočet</t>
  </si>
  <si>
    <t>Upravený rozpočet</t>
  </si>
  <si>
    <t>% plnění UR</t>
  </si>
  <si>
    <t>-</t>
  </si>
  <si>
    <t>Daň z přidané hodnoty</t>
  </si>
  <si>
    <t>Ostatní nedaňové příjmy jinde nezařazené</t>
  </si>
  <si>
    <t>Silnice</t>
  </si>
  <si>
    <t>Ostatní záležitosti v silniční dopravě</t>
  </si>
  <si>
    <t>Letiště</t>
  </si>
  <si>
    <t>Ostatní záležitosti v dopravě</t>
  </si>
  <si>
    <t>Ostatní správa ve vodním hospodářství</t>
  </si>
  <si>
    <t>Ostatní záležitosti vodního hospodářství</t>
  </si>
  <si>
    <t>Gymnázia</t>
  </si>
  <si>
    <t>Střední odborné školy</t>
  </si>
  <si>
    <t>Střední školy poskytující střední vzdělání s výučním listem</t>
  </si>
  <si>
    <t>Ostatní záležitosti vzdělávání</t>
  </si>
  <si>
    <t>Divadelní činnost</t>
  </si>
  <si>
    <t>Výstavní činnosti v kultuře</t>
  </si>
  <si>
    <t>Ostatní záležitosti kultury</t>
  </si>
  <si>
    <t>Zachování a obnova kulturních památek</t>
  </si>
  <si>
    <t>Ostatní příjmy z vlastní činnosti</t>
  </si>
  <si>
    <t>Ostatní sportovní činnost</t>
  </si>
  <si>
    <t>Využití volného času dětí a mládeže</t>
  </si>
  <si>
    <t>Ostatní nemocnice</t>
  </si>
  <si>
    <t>Lázeňské léčebny, ozdravovny, sanatoria</t>
  </si>
  <si>
    <t xml:space="preserve">Prevence před drogami, alkoholem, nikotinem a jinými závislostmi </t>
  </si>
  <si>
    <t>Ostatní činnost ve zdravotnictví</t>
  </si>
  <si>
    <t>Územní rozvoj</t>
  </si>
  <si>
    <t>Komunální služby a územní rozvoj jinde nezařazené</t>
  </si>
  <si>
    <t>Monitoring ochrany ovzduší</t>
  </si>
  <si>
    <t>Ostatní činnosti k ochraně ovzduší</t>
  </si>
  <si>
    <t>Ostatní správa v ochraně životního prostředí</t>
  </si>
  <si>
    <t>Ostatní sociální péče a pomoc dětem a mládeži</t>
  </si>
  <si>
    <t>Ostatní sociální péče a pomoc rodině a manželství</t>
  </si>
  <si>
    <t>Domovy pro seniory</t>
  </si>
  <si>
    <t>Osobní asistence, pečovatelská služba a podpora samostatného bydlení</t>
  </si>
  <si>
    <t>Domovy pro osoby se zdravotním postižením a domovy se zvláštním režimem</t>
  </si>
  <si>
    <t>Sociálně terapeutické dílny</t>
  </si>
  <si>
    <t>Ostatní záležitosti sociálních věcí a politiky zaměstnanosti</t>
  </si>
  <si>
    <t>Ostatní správa v oblasti krizového řízení</t>
  </si>
  <si>
    <t>Požární ochrana - profesionální část</t>
  </si>
  <si>
    <t>Požární ochrana - dobrovolná část</t>
  </si>
  <si>
    <t>Operační a informační střediska integrovaného záchranného systému</t>
  </si>
  <si>
    <t>Zastupitelstva krajů</t>
  </si>
  <si>
    <t>Kursové rozdíly v příjmech</t>
  </si>
  <si>
    <t>Činnost regionální správy</t>
  </si>
  <si>
    <t>Obecné příjmy a výdaje z finančních operací</t>
  </si>
  <si>
    <t>Pojištění funkčně nespecifikované</t>
  </si>
  <si>
    <t>Ostatní činnosti jinde nezařazené</t>
  </si>
  <si>
    <t>Splátky půjčených prostředků od obcí</t>
  </si>
  <si>
    <t>Splátky půjčených prostředků od příspěvkových organizací</t>
  </si>
  <si>
    <t>Přijaté splátky půjčených prostředků</t>
  </si>
  <si>
    <t>Přijaté transfery</t>
  </si>
  <si>
    <t>Neinvestiční přijaté transfery z všeobecné pokladní správy státního rozpočtu</t>
  </si>
  <si>
    <t>Neinvestiční přijaté transfery ze státního rozpočtu v rámci souhrnného dotačního vztahu</t>
  </si>
  <si>
    <t>Ostatní neinvestiční přijaté transfery ze státního rozpočtu</t>
  </si>
  <si>
    <t>Neinvestiční převody z Národního fondu</t>
  </si>
  <si>
    <t>Neinvestiční přijaté transfery od obcí</t>
  </si>
  <si>
    <t>Neinvestiční přijaté transfery od krajů</t>
  </si>
  <si>
    <t>Neinvestiční přijaté transfery</t>
  </si>
  <si>
    <t>Investiční přijaté transfery ze státních fondů</t>
  </si>
  <si>
    <t>Ostatní investiční přijaté transfery ze státního rozpočtu</t>
  </si>
  <si>
    <t>Investiční přijaté transfery od obcí</t>
  </si>
  <si>
    <t>Investiční přijaté transfery</t>
  </si>
  <si>
    <t>Převody z rozpočtových účtů</t>
  </si>
  <si>
    <t>Ostatní převody z vlastních fondů</t>
  </si>
  <si>
    <t>Převody vlastním fondům v rozpočtech územní úrovně</t>
  </si>
  <si>
    <t>PŘÍJMY PO KONSOLIDACI</t>
  </si>
  <si>
    <t>VÝDAJE</t>
  </si>
  <si>
    <t>Nákup materiálu jinde nezařazený</t>
  </si>
  <si>
    <t>Nákup ostatních služeb</t>
  </si>
  <si>
    <t>Pohoštění</t>
  </si>
  <si>
    <t xml:space="preserve">Neinvestiční transfery spolkům </t>
  </si>
  <si>
    <t>Účelové neinvestiční transfery fyzickým osobám</t>
  </si>
  <si>
    <t>Ostatní zemědělská a potravinářská činnost a rozvoj</t>
  </si>
  <si>
    <t>Neinvestiční transfery církvím a náboženským společnostem</t>
  </si>
  <si>
    <t>Neinvestiční transfery obcím</t>
  </si>
  <si>
    <t>Ostatní záležitosti lesního hospodářství</t>
  </si>
  <si>
    <t>Skupina 1 - Zemědělství, lesní hospodářství a rybářství - celkem</t>
  </si>
  <si>
    <t>Neinvestiční příspěvky zřízeným příspěvkovým organizacím</t>
  </si>
  <si>
    <t>Úspora energie a obnovitelné zdroje</t>
  </si>
  <si>
    <t>Odměny za užití duševního vlastnictví</t>
  </si>
  <si>
    <t>x</t>
  </si>
  <si>
    <t>Nájemné</t>
  </si>
  <si>
    <t>Cestovné</t>
  </si>
  <si>
    <t>Neinvestiční transfery fundacím, ústavům a obecně prospěšným společnostem</t>
  </si>
  <si>
    <t>Vnitřní obchod</t>
  </si>
  <si>
    <t>Platy zaměstnanců v pracovním poměru vyjma zaměstnanců na služebních místech</t>
  </si>
  <si>
    <t>Ostatní osobní výdaje</t>
  </si>
  <si>
    <t>Povinné pojistné na sociální zabezpečení a příspěvek na státní politiku zaměstnanosti</t>
  </si>
  <si>
    <t>Povinné pojistné na veřejné zdravotní pojištění</t>
  </si>
  <si>
    <t>Podlimitní technické zhodnocení</t>
  </si>
  <si>
    <t>Teplo</t>
  </si>
  <si>
    <t>Elektrická energie</t>
  </si>
  <si>
    <t>Služby peněžních ústavů</t>
  </si>
  <si>
    <t>Konzultační, poradenské a právní služby</t>
  </si>
  <si>
    <t>Služby školení a vzdělávání</t>
  </si>
  <si>
    <t xml:space="preserve">Zpracování dat a služby související s informačními a komunikačními technologiemi </t>
  </si>
  <si>
    <t>Opravy a udržování</t>
  </si>
  <si>
    <t>Ostatní nákupy jinde nezařazené</t>
  </si>
  <si>
    <t>Neinvestiční transfery cizím příspěvkovým organizacím</t>
  </si>
  <si>
    <t>Záležitosti průmyslu, stavebnictví, obchodu a služeb jinde nezařazené</t>
  </si>
  <si>
    <t>Neinvestiční transfery zřízeným příspěvkovým organizacím</t>
  </si>
  <si>
    <t>Ostatní záležitosti pozemních komunikací</t>
  </si>
  <si>
    <t>Bezpečnost silničního provozu</t>
  </si>
  <si>
    <t>Železniční dráhy</t>
  </si>
  <si>
    <t>Poskytnuté náhrady</t>
  </si>
  <si>
    <t>Neinvestiční transfery krajům</t>
  </si>
  <si>
    <t>Dopravní obslužnost mimo veřejnou službu</t>
  </si>
  <si>
    <t>Odměny za užití počítačových programů</t>
  </si>
  <si>
    <t>Ostatní neinvestiční výdaje jinde nezařazené</t>
  </si>
  <si>
    <t>Skupina 2 - Průmyslová a ostatní odvětví hospodářství - celkem</t>
  </si>
  <si>
    <t>Mateřské školy</t>
  </si>
  <si>
    <t>Mateřské školy pro děti se speciálními vzdělávacími potřebami</t>
  </si>
  <si>
    <t>Základní školy</t>
  </si>
  <si>
    <t>Neinvestiční půjčené prostředky zřízeným příspěvkovým organizacím</t>
  </si>
  <si>
    <t>Základní školy pro žáky se speciálními vzdělávacími potřebami</t>
  </si>
  <si>
    <t>První stupeň základních škol</t>
  </si>
  <si>
    <t>Střední školy a konzervatoře pro žáky se speciálními vzdělávacími potřebami</t>
  </si>
  <si>
    <t>Střediska praktického vyučování a školní hospodářství</t>
  </si>
  <si>
    <t>Konzervatoře</t>
  </si>
  <si>
    <t>Dětské domovy</t>
  </si>
  <si>
    <t>Školní stravování</t>
  </si>
  <si>
    <t>Školní družiny a kluby</t>
  </si>
  <si>
    <t>Internáty</t>
  </si>
  <si>
    <t>Zařízení výchovného poradenství</t>
  </si>
  <si>
    <t>Domovy mládeže</t>
  </si>
  <si>
    <t>Ostatní zařízení související s výchovou a vzděláváním mládeže</t>
  </si>
  <si>
    <t>Vyšší odborné školy</t>
  </si>
  <si>
    <t>Základní umělecké školy</t>
  </si>
  <si>
    <t>Střediska volného času</t>
  </si>
  <si>
    <t>Mezinárodní spolupráce ve vzdělávání</t>
  </si>
  <si>
    <t>Služby elektronických komunikací</t>
  </si>
  <si>
    <t>Převody domněle neoprávněně použitých dotací zpět poskytovateli</t>
  </si>
  <si>
    <t>Hudební činnost</t>
  </si>
  <si>
    <t>Filmová tvorba, distribuce, kina a shromažďování audiovizuálních archiválií</t>
  </si>
  <si>
    <t>Činnosti knihovnické</t>
  </si>
  <si>
    <t>Činnosti muzeí a galerií</t>
  </si>
  <si>
    <t>Vydavatelská činnost</t>
  </si>
  <si>
    <t>Ostatní záležitosti ochrany památek a péče o kulturní dědictví</t>
  </si>
  <si>
    <t>Rozhlas a televize</t>
  </si>
  <si>
    <t>Ostatní záležitosti sdělovacích prostředků</t>
  </si>
  <si>
    <t>Ostatní záležitosti kultury, církví a sdělovacích prostředků</t>
  </si>
  <si>
    <t>Hospice</t>
  </si>
  <si>
    <t>Ostatní neinvestiční transfery jiným veřejným rozpočtům</t>
  </si>
  <si>
    <t>Zdravotnická záchranná služba</t>
  </si>
  <si>
    <t>Ostatní speciální zdravotnická péče</t>
  </si>
  <si>
    <t>Územní plánování</t>
  </si>
  <si>
    <t>Ostatní neinvestiční transfery do zahraničí</t>
  </si>
  <si>
    <t>Členské příspěvky mezinárodním vládním organizacím</t>
  </si>
  <si>
    <t>Podlimitní věcná břemena</t>
  </si>
  <si>
    <t>Úroky vlastní</t>
  </si>
  <si>
    <t>Změny technologií vytápění</t>
  </si>
  <si>
    <t>Prevence vzniku odpadů</t>
  </si>
  <si>
    <t>Ostatní nakládání s odpady</t>
  </si>
  <si>
    <t>Výdaje na náhrady za nezpůsobenou újmu</t>
  </si>
  <si>
    <t>Ochrana druhů a stanovišť</t>
  </si>
  <si>
    <t>Chráněné části přírody</t>
  </si>
  <si>
    <t>Protierozní, protilavinová a protipožární ochrana</t>
  </si>
  <si>
    <t>Ekologická výchova a osvěta</t>
  </si>
  <si>
    <t xml:space="preserve">Poštovní služby </t>
  </si>
  <si>
    <t>Ostatní ekologické záležitosti</t>
  </si>
  <si>
    <t>Skupina 3 - Služby pro obyvatelstvo - celkem</t>
  </si>
  <si>
    <t>Neinvestiční půjčené prostředky fundacím, ústavům a obecně prospěšným společnostem</t>
  </si>
  <si>
    <t>Neinvestiční půjčené prostředky spolkům</t>
  </si>
  <si>
    <t>Neinvestiční půjčené prostředky církvím a náboženským společnostem</t>
  </si>
  <si>
    <t>Odborné sociální poradenství</t>
  </si>
  <si>
    <t>Ostatní výdaje související se sociálním poradenstvím</t>
  </si>
  <si>
    <t>Zařízení pro děti vyžadující okamžitou pomoc</t>
  </si>
  <si>
    <t>Sociální péče a pomoc přistěhovalcům a vybraným etnikům</t>
  </si>
  <si>
    <t>Sociální rehabilitace</t>
  </si>
  <si>
    <t>Neinvestiční půjčené prostředky obcím</t>
  </si>
  <si>
    <t>Chráněné bydlení</t>
  </si>
  <si>
    <t>Týdenní stacionáře</t>
  </si>
  <si>
    <t>Denní stacionáře a centra denních služeb</t>
  </si>
  <si>
    <t>Sociální služby poskytované ve zdravotnických zařízeních ústavní péče</t>
  </si>
  <si>
    <t>Ostatní služby a činnosti v oblasti sociální péče</t>
  </si>
  <si>
    <t>Raná péče a sociálně aktivizační služby pro rodiny s dětmi</t>
  </si>
  <si>
    <t>Krizová pomoc</t>
  </si>
  <si>
    <t>Domy na půl cesty</t>
  </si>
  <si>
    <t>Azylové domy, nízkoprahová denní centra a noclehárny</t>
  </si>
  <si>
    <t>Nízkoprahová zařízení pro děti a mládež</t>
  </si>
  <si>
    <t>Služby následné péče, terapeutické komunity a kontaktní centra</t>
  </si>
  <si>
    <t>Terénní programy</t>
  </si>
  <si>
    <t>Ostatní služby a činnosti v oblasti sociální prevence</t>
  </si>
  <si>
    <t>Skupina 4 - Sociální věci a politika zaměstnanosti - celkem</t>
  </si>
  <si>
    <t>Ochrana obyvatelstva</t>
  </si>
  <si>
    <t>Ochranné pomůcky</t>
  </si>
  <si>
    <t>Rezerva na krizová opatření</t>
  </si>
  <si>
    <t>Krizová opatření</t>
  </si>
  <si>
    <t>Záležitosti krizového řízení jinde nezařazené</t>
  </si>
  <si>
    <t>Bezpečnost a veřejný pořádek</t>
  </si>
  <si>
    <t>Potraviny</t>
  </si>
  <si>
    <t>Ostatní záležitosti požární ochrany</t>
  </si>
  <si>
    <t>Skupina 5 - Bezpečnost státu a právní ochrana - celkem</t>
  </si>
  <si>
    <t>Ostatní platy</t>
  </si>
  <si>
    <t>Odměny členů zastupitelstev obcí a krajů</t>
  </si>
  <si>
    <t>Ostatní platby za provedenou práci jinde nezařazené</t>
  </si>
  <si>
    <t>Ostatní povinné pojistné placené zaměstnavatelem</t>
  </si>
  <si>
    <t>Kursové rozdíly ve výdajích</t>
  </si>
  <si>
    <t>Pohonné hmoty a maziva</t>
  </si>
  <si>
    <t>Nespecifikované rezervy</t>
  </si>
  <si>
    <t>Volby do zastupitelstev územních samosprávných celků</t>
  </si>
  <si>
    <t>Léky a zdravotnický materiál</t>
  </si>
  <si>
    <t>Nákup kolků</t>
  </si>
  <si>
    <t>Ostatní finanční operace</t>
  </si>
  <si>
    <t>Skupina 6 - Všeobecná veřejná správa a služby - celkem</t>
  </si>
  <si>
    <t>Převody vlastním rozpočtovým účtům</t>
  </si>
  <si>
    <t>Převody do vlastní pokladny</t>
  </si>
  <si>
    <t>Ostatní převody vlastním fondům</t>
  </si>
  <si>
    <t xml:space="preserve">Investiční transfery spolkům </t>
  </si>
  <si>
    <t>Investiční transfery zřízeným příspěvkovým organizacím</t>
  </si>
  <si>
    <t>Stroje, přístroje a zařízení</t>
  </si>
  <si>
    <t>Dopravní prostředky</t>
  </si>
  <si>
    <t>Investiční transfery fundacím, ústavům a obecně prospěšným společnostem</t>
  </si>
  <si>
    <t>Investiční transfery obcím</t>
  </si>
  <si>
    <t>Pozemky</t>
  </si>
  <si>
    <t>Jiné investiční transfery zřízeným příspěvkovým organizacím</t>
  </si>
  <si>
    <t>Programové vybavení</t>
  </si>
  <si>
    <t>Nákup akcií</t>
  </si>
  <si>
    <t>Investiční půjčené prostředky zřízeným příspěvkovým organizacím</t>
  </si>
  <si>
    <t>Investiční transfery církvím a náboženským společnostem</t>
  </si>
  <si>
    <t>Pořízení, zachování a obnova hodnot místního kulturního, národního a historického povědomí</t>
  </si>
  <si>
    <t>Investiční půjčené prostředky obcím</t>
  </si>
  <si>
    <t>Účelové investiční transfery nepodnikajícím fyzickým osobám</t>
  </si>
  <si>
    <t xml:space="preserve">Běžné výdaje celkem  </t>
  </si>
  <si>
    <t>Kapitálové výdaje celkem</t>
  </si>
  <si>
    <t xml:space="preserve">Konsolidace výdajů   </t>
  </si>
  <si>
    <t xml:space="preserve">Výdaje celkem        </t>
  </si>
  <si>
    <t>VÝDAJE PO KONSOLIDACI</t>
  </si>
  <si>
    <t>Plnění UR (%)</t>
  </si>
  <si>
    <t>Odvětví krizového řízení celkem</t>
  </si>
  <si>
    <t>Odvětví kultury celkem</t>
  </si>
  <si>
    <t>Odvětví regionálního rozvoje celkem</t>
  </si>
  <si>
    <t>Odvětví cestovního ruchu celkem</t>
  </si>
  <si>
    <t>Odvětví sociálních věcí celkem</t>
  </si>
  <si>
    <t>Odvětví školství celkem</t>
  </si>
  <si>
    <t>Odvětví zdravotnictví celkem</t>
  </si>
  <si>
    <t>Odvětví životního prostředí celkem</t>
  </si>
  <si>
    <t>CELKEM</t>
  </si>
  <si>
    <t>Odvětví/účel použití</t>
  </si>
  <si>
    <t>Příjemce</t>
  </si>
  <si>
    <t>Čerpání UR (%)</t>
  </si>
  <si>
    <t>Podpora aktivit obcí</t>
  </si>
  <si>
    <t xml:space="preserve">Město Bílovec </t>
  </si>
  <si>
    <t xml:space="preserve">Město Český Těšín </t>
  </si>
  <si>
    <t xml:space="preserve">Město Krnov </t>
  </si>
  <si>
    <t xml:space="preserve">Město Vítkov </t>
  </si>
  <si>
    <t xml:space="preserve">Obec Karlova Studánka </t>
  </si>
  <si>
    <t xml:space="preserve">Obec Šilheřovice </t>
  </si>
  <si>
    <t>Černá louka s.r.o., Ostrava</t>
  </si>
  <si>
    <t>Ostravská univerzita</t>
  </si>
  <si>
    <t>Vysoká škola báňská - Technická univerzita Ostrava</t>
  </si>
  <si>
    <t>ODVĚTVÍ KRIZOVÉHO ŘÍZENÍ</t>
  </si>
  <si>
    <t>Činnost krajského sdružení hasičů Moravskoslezského kraje</t>
  </si>
  <si>
    <t>SH ČMS - krajské sdružení hasičů Moravskoslezského kraje, Ostrava-Zábřeh</t>
  </si>
  <si>
    <t xml:space="preserve">Město Jablunkov </t>
  </si>
  <si>
    <t>Podpora organizacím na úseku bezpečnosti a Integrovaného záchranného systému (IZS)</t>
  </si>
  <si>
    <t>Vodní záchranná služba ČČK Frýdek-Místek, pobočný spolek, Frýdek-Místek</t>
  </si>
  <si>
    <t>Vodní záchranná služba ČČK Nový Jičín - R, pobočný spolek, Nový Jičín</t>
  </si>
  <si>
    <t>Vodní záchranná služba ČČK Ostrava, pobočný spolek, Ostrava</t>
  </si>
  <si>
    <t xml:space="preserve">Vodní záchranná služba ČČK Slezská Harta, pobočný spolek, Leskovec nad Moravicí </t>
  </si>
  <si>
    <t>Vodní záchranná služba ČČK Těrlicko, pobočný spolek, Těrlicko</t>
  </si>
  <si>
    <t>Příspěvek Hasičskému záchrannému sboru Moravskoslezského kraje na výstavbu a rekonstrukci hasičských stanic</t>
  </si>
  <si>
    <t>Hasičský záchranný sbor Moravskoslezského kraje</t>
  </si>
  <si>
    <t xml:space="preserve">Příspěvek obcím na financování potřeb jednotek sborů dobrovolných hasičů obcí </t>
  </si>
  <si>
    <t xml:space="preserve">Město Bruntál </t>
  </si>
  <si>
    <t xml:space="preserve">Město Břidličná </t>
  </si>
  <si>
    <t>Město Budišov nad Budišovkou</t>
  </si>
  <si>
    <t>Město Frenštát pod Radhoštěm</t>
  </si>
  <si>
    <t>Město Frýdlant nad Ostravicí</t>
  </si>
  <si>
    <t xml:space="preserve">Město Fulnek </t>
  </si>
  <si>
    <t xml:space="preserve">Město Hlučín </t>
  </si>
  <si>
    <t xml:space="preserve">Město Horní Benešov </t>
  </si>
  <si>
    <t xml:space="preserve">Město Hradec nad Moravicí </t>
  </si>
  <si>
    <t xml:space="preserve">Město Kopřivnice </t>
  </si>
  <si>
    <t xml:space="preserve">Město Kravaře </t>
  </si>
  <si>
    <t xml:space="preserve">Město Odry </t>
  </si>
  <si>
    <t xml:space="preserve">Město Příbor </t>
  </si>
  <si>
    <t xml:space="preserve">Město Rýmařov </t>
  </si>
  <si>
    <t xml:space="preserve">Město Studénka </t>
  </si>
  <si>
    <t xml:space="preserve">Město Štramberk </t>
  </si>
  <si>
    <t xml:space="preserve">Město Vratimov </t>
  </si>
  <si>
    <t xml:space="preserve">Město Vrbno pod Pradědem </t>
  </si>
  <si>
    <t xml:space="preserve">Městys Litultovice </t>
  </si>
  <si>
    <t xml:space="preserve">Obec Bernartice nad Odrou </t>
  </si>
  <si>
    <t xml:space="preserve">Obec Bohuslavice </t>
  </si>
  <si>
    <t xml:space="preserve">Obec Bolatice </t>
  </si>
  <si>
    <t xml:space="preserve">Obec Bukovec </t>
  </si>
  <si>
    <t xml:space="preserve">Obec Dolní Moravice </t>
  </si>
  <si>
    <t xml:space="preserve">Obec Dvorce </t>
  </si>
  <si>
    <t xml:space="preserve">Obec Fryčovice </t>
  </si>
  <si>
    <t xml:space="preserve">Obec Háj ve Slezsku </t>
  </si>
  <si>
    <t xml:space="preserve">Obec Horní Město </t>
  </si>
  <si>
    <t xml:space="preserve">Obec Hrabyně </t>
  </si>
  <si>
    <t xml:space="preserve">Obec Jindřichov </t>
  </si>
  <si>
    <t xml:space="preserve">Obec Lomnice </t>
  </si>
  <si>
    <t xml:space="preserve">Obec Malá Morávka </t>
  </si>
  <si>
    <t xml:space="preserve">Obec Melč </t>
  </si>
  <si>
    <t xml:space="preserve">Obec Mokré Lazce </t>
  </si>
  <si>
    <t xml:space="preserve">Obec Mosty u Jablunkova </t>
  </si>
  <si>
    <t xml:space="preserve">Obec Pustá Polom </t>
  </si>
  <si>
    <t xml:space="preserve">Obec Starý Jičín </t>
  </si>
  <si>
    <t xml:space="preserve">Obec Sudice </t>
  </si>
  <si>
    <t xml:space="preserve">Obec Světlá Hora </t>
  </si>
  <si>
    <t>Ostrava, Slezská Ostrava</t>
  </si>
  <si>
    <t xml:space="preserve">Statutární město Frýdek-Místek </t>
  </si>
  <si>
    <t xml:space="preserve">Statutární město Opava </t>
  </si>
  <si>
    <t xml:space="preserve">Statutární město Ostrava  </t>
  </si>
  <si>
    <t xml:space="preserve">Statutární město Třinec </t>
  </si>
  <si>
    <t>Zabezpečení technické podpory pro Integrované bezpečnostní centrum Moravskoslezského kraje</t>
  </si>
  <si>
    <t>Ostatní individuální dotace v odvětví krizového řízení</t>
  </si>
  <si>
    <t>SH ČMS - Sbor dobrovolných hasičů Bohumín-Kopytov, Bohumín</t>
  </si>
  <si>
    <t>SH ČMS - Sbor dobrovolných hasičů Kajlovec, Hradec nad Moravicí</t>
  </si>
  <si>
    <t>ODVĚTVÍ KULTURY</t>
  </si>
  <si>
    <t xml:space="preserve">Kulturní akce krajského a nadregionálního významu </t>
  </si>
  <si>
    <t>Cirkus trochu jinak, Vřesina</t>
  </si>
  <si>
    <t>Colour Production, spol. s r. o., Dolní Lhota</t>
  </si>
  <si>
    <t>Dream Factory Ostrava, Frýdek-Místek</t>
  </si>
  <si>
    <t xml:space="preserve">Love production s.r.o., Metylovice </t>
  </si>
  <si>
    <t>Matice slezská, místní odbor v Dolní Lomné, Dolní Lomná</t>
  </si>
  <si>
    <t xml:space="preserve">New Wind Production s.r.o., Hlučín </t>
  </si>
  <si>
    <t>PaS de Theatre s.r.o., Ostrava-Přívoz</t>
  </si>
  <si>
    <t>ProJantar s.r.o., Hlučín</t>
  </si>
  <si>
    <t>Ocenění udělovaná v odvětví kultury</t>
  </si>
  <si>
    <t>Podpora individuálních akcí na obnovu kulturních památek a památek místního významu</t>
  </si>
  <si>
    <t>Dolní oblast VÍTKOVICE, Ostrava-Vítkovice</t>
  </si>
  <si>
    <t>Fyzické osoby nepodnikající</t>
  </si>
  <si>
    <t>Konvent minoritů v Opavě, Opava</t>
  </si>
  <si>
    <t>Leemon Concept, s. r. o., Frýdek-Místek</t>
  </si>
  <si>
    <t xml:space="preserve">Město Nový Jičín </t>
  </si>
  <si>
    <t xml:space="preserve">Obec Morávka </t>
  </si>
  <si>
    <t xml:space="preserve">Obec Stará Ves nad Ondřejnicí </t>
  </si>
  <si>
    <t>Římskokatolická farnost Klimkovice, Klimkovice</t>
  </si>
  <si>
    <t>Římskokatolická farnost Ostrava - Hrušov, Ostrava</t>
  </si>
  <si>
    <t>Podpora profesionálních divadel a profesionálního symfonického orchestru</t>
  </si>
  <si>
    <t>elieva s.r.o., Pražmo</t>
  </si>
  <si>
    <t>Prezentace kraje v oblasti kultury a zahraniční spolupráce</t>
  </si>
  <si>
    <t>Nadační fond Sborového studia Karviná, Karviná</t>
  </si>
  <si>
    <t xml:space="preserve">Soutěže, festivaly a aktivity v oblasti kultury </t>
  </si>
  <si>
    <t>Bc. Petra Špornová, Ostrava</t>
  </si>
  <si>
    <t>Czech Architecture Week, s.r.o., Praha 2</t>
  </si>
  <si>
    <t>Kováři Moravskoslezského kraje, z.s., Háj ve Slezsku</t>
  </si>
  <si>
    <t xml:space="preserve">Město Petřvald </t>
  </si>
  <si>
    <t>MÚZA - sdružení základních uměleckých škol Moravskoslezského kraje, Orlová</t>
  </si>
  <si>
    <t>Národní památkový ústav</t>
  </si>
  <si>
    <t>Obec Štítina</t>
  </si>
  <si>
    <t>Ostravské centrum nové hudby, Ostrava</t>
  </si>
  <si>
    <t xml:space="preserve">Spolek pro kulturní deník Ostravan.cz, Bolatice </t>
  </si>
  <si>
    <t xml:space="preserve">Statutární město Havířov </t>
  </si>
  <si>
    <t xml:space="preserve">Statutární město Karviná </t>
  </si>
  <si>
    <t>Vodárenská věž Opava o.p.s., Opava</t>
  </si>
  <si>
    <t>Ostatní individuální dotace v odvětví kultury</t>
  </si>
  <si>
    <t>Mikroregion Slezská Harta</t>
  </si>
  <si>
    <t>Ostatní individuální dotace v odvětví prezentace kraje a edičního plánu</t>
  </si>
  <si>
    <t xml:space="preserve">Podpora akcí celokrajského významu </t>
  </si>
  <si>
    <t>Svaz podnikatelů ve stavebnictví v České republice, Praha 1</t>
  </si>
  <si>
    <t>ODVĚTVÍ REGIONÁLNÍHO ROZVOJE</t>
  </si>
  <si>
    <t>Podpora odborného vzdělávání na vysokých školách v Moravskoslezském kraji</t>
  </si>
  <si>
    <t>Slezská univerzita v Opavě</t>
  </si>
  <si>
    <t>Podpora rozvojových aktivit v oblasti regionálního rozvoje</t>
  </si>
  <si>
    <t>Moravskoslezská kreativní akademie, z.s., Ostrava</t>
  </si>
  <si>
    <t xml:space="preserve">Obec Doubrava </t>
  </si>
  <si>
    <t>Sdružení místních samospráv České republiky</t>
  </si>
  <si>
    <t>Sdružení obcí povodí Morávky</t>
  </si>
  <si>
    <t>Sdružení obrany spotřebitelů Moravy a Slezska, z.s., Ostrava</t>
  </si>
  <si>
    <t>Spolufinancování provozu Moravskoslezského inovačního centra Ostrava, a.s.</t>
  </si>
  <si>
    <t>Moravskoslezské inovační centrum Ostrava, a.s., Ostrava - Pustkovec</t>
  </si>
  <si>
    <t>ODVĚTVÍ CESTOVNÍHO RUCHU</t>
  </si>
  <si>
    <t>Podpora turistických areálů spadajících pod Dolní oblast Vítkovice</t>
  </si>
  <si>
    <t>Podpora významných akcí cestovního ruchu</t>
  </si>
  <si>
    <t>BESKYDHOST, Ostravice</t>
  </si>
  <si>
    <t>Bruntálsko</t>
  </si>
  <si>
    <t>Cyklocestovatelé, Staré Město, okr Frýdek-Místek</t>
  </si>
  <si>
    <t>Horské lázně Karlova Studánka, státní podnik</t>
  </si>
  <si>
    <t>Krajina břidlice, z. s., Budišov nad Budišovkou</t>
  </si>
  <si>
    <t>Mikroregion Hvozdnice</t>
  </si>
  <si>
    <t>Prajzská Ambasáda, z.s., Bělá</t>
  </si>
  <si>
    <t>PUSTEVNY, s.r.o., Trojanovice</t>
  </si>
  <si>
    <t>SKI Bílá - Služby s.r.o., Bílá</t>
  </si>
  <si>
    <t>Ski klub RD Rýmařov, z.s., Rýmařov</t>
  </si>
  <si>
    <t>Slezské zemské dráhy, o.p.s., Bohušov</t>
  </si>
  <si>
    <t>SLEZSKÝ ŽELEZNIČNÍ SPOLEK, Těrlicko</t>
  </si>
  <si>
    <t>Stálá expozice historických dopravních prostředků s restaurátorskou dílnou</t>
  </si>
  <si>
    <t>Turistické značení</t>
  </si>
  <si>
    <t>KČT oblast Moravskoslezská, Ostrava</t>
  </si>
  <si>
    <t>ODVĚTVÍ SOCIÁLNÍCH VĚCÍ</t>
  </si>
  <si>
    <t>Podpora aktivit sociálního podnikání v Moravskoslezském kraji</t>
  </si>
  <si>
    <t>Charita Opava</t>
  </si>
  <si>
    <t>Klastr sociálních inovací a podniků - SINEC, z.s., Ostrava</t>
  </si>
  <si>
    <t>MELIVITA s.r.o., Ostrava</t>
  </si>
  <si>
    <t>Slezská diakonie, Český Těšín</t>
  </si>
  <si>
    <t>Podpora činností a celokrajských aktivit pro seniory Moravskoslezského kraje</t>
  </si>
  <si>
    <t>Charita Frýdek-Místek</t>
  </si>
  <si>
    <t>Krajská rada seniorů Moravskoslezského kraje, p.s., Ostrava</t>
  </si>
  <si>
    <t>Společně, o.p.s., Brno-střed</t>
  </si>
  <si>
    <t>Spolek Počteníčko, Ostrava-Jih</t>
  </si>
  <si>
    <t>Sun Drive Communications s.r.o., Brno-Tuřany</t>
  </si>
  <si>
    <t>Podpora činností a celokrajských aktivit v rámci prorodinné politiky</t>
  </si>
  <si>
    <t>Vzájemné soužití o.p.s., Ostrava</t>
  </si>
  <si>
    <t>Podpora projektů sociální prevence a sociálního začleňování s regionální působností v Moravskoslezském kraji</t>
  </si>
  <si>
    <t>Charita Jeseník, Jeseník</t>
  </si>
  <si>
    <t>Charita Ostrava</t>
  </si>
  <si>
    <t>Ostatní individuální dotace v odvětví sociálních věcí</t>
  </si>
  <si>
    <t>ADAM - autistické děti a my, z.s., Havířov</t>
  </si>
  <si>
    <t>ITY z.s., Starý Jičín</t>
  </si>
  <si>
    <t>ZO ČSOP VERONICA, Brno</t>
  </si>
  <si>
    <t>ODVĚTVÍ ŠKOLSTVÍ</t>
  </si>
  <si>
    <t>Hry "Olympiády dětí a mládeže"</t>
  </si>
  <si>
    <t>Moravskoslezská krajská organizace ČUS, Ostrava</t>
  </si>
  <si>
    <t>Podpora aktivit k rozvoji vzdělanosti</t>
  </si>
  <si>
    <t>Podpora soutěží a přehlídek</t>
  </si>
  <si>
    <t>Podpora sportu a pohybových aktivit občanů Moravskoslezského kraje</t>
  </si>
  <si>
    <t>Akademie FC Baník Ostrava z. s., Ostrava-Slezská Ostrava</t>
  </si>
  <si>
    <t>BESKI z.s., Ostrava Mariánské Hory a Hulváky</t>
  </si>
  <si>
    <t>Beskydský golfový klub z. s., Ropice</t>
  </si>
  <si>
    <t>Český atletický svaz, Praha</t>
  </si>
  <si>
    <t>Český svaz házené, Praha 7</t>
  </si>
  <si>
    <t>Český tenisový svaz vozíčkářů, Brno-Královo Pole</t>
  </si>
  <si>
    <t>ČESKÝ TENISOVÝ SVAZ, PRAHA 7</t>
  </si>
  <si>
    <t>Emilova sportovní, z.s., Brno</t>
  </si>
  <si>
    <t>Green Volley Frýdek-Místek, z.s., Frýdek-Místek</t>
  </si>
  <si>
    <t>HC OCELÁŘI TŘINEC mládež, z.s., Třinec</t>
  </si>
  <si>
    <t>HOCKEY CLUB OCELÁŘI TŘINEC, a.s., Třinec</t>
  </si>
  <si>
    <t>Krajský svaz ČSPS - Moravskoslezský kraj, Kopřivnice</t>
  </si>
  <si>
    <t>Moravskoslezský krajský volejbalový svaz, Ostrava</t>
  </si>
  <si>
    <t>Nadační fond Českého klubu olympioniků regionu Severní Morava, Frenštát pod Radhoštěm</t>
  </si>
  <si>
    <t>Nadační fond regionální fotbalové Akademie Moravskoslezského kraje, Ostrava</t>
  </si>
  <si>
    <t>RIMGO s.r.o., Brušperk</t>
  </si>
  <si>
    <t xml:space="preserve">RWR s.r.o., Vřesina </t>
  </si>
  <si>
    <t>SDRUŽENÍ SPORTOVNÍCH KLUBŮ VÍTKOVICE, Ostrava</t>
  </si>
  <si>
    <t>SPMP ČR pobočný spolek Moravskoslezský kraj, Břidličná</t>
  </si>
  <si>
    <t>spolek GO ON, Frenštát pod Radhoštěm</t>
  </si>
  <si>
    <t>Sportovní basketbalová škola Ostrava z.s., Ostrava-Jih</t>
  </si>
  <si>
    <t>Sportovní klub stolního tenisu Baník Havířov, Havířov-Šumbark</t>
  </si>
  <si>
    <t>Sportovní klub vzpírání Baník Havířov z.s., Havířov</t>
  </si>
  <si>
    <t>T.J. Frenštát pod Radhoštěm, Frenštát pod Radhoštěm</t>
  </si>
  <si>
    <t>Tělocvičná jednota Sokol Klimkovice, Klimkovice</t>
  </si>
  <si>
    <t>Tělovýchovná jednota Ostrava, Ostrava, Moravská Ostrava a Přívoz</t>
  </si>
  <si>
    <t xml:space="preserve">Podpora sportu v Moravskoslezském kraji   </t>
  </si>
  <si>
    <t>Podpora talentů</t>
  </si>
  <si>
    <t>Česká hlava PROJEKT z.ú., Sojovice</t>
  </si>
  <si>
    <t>ČESKÁ SPOLEČNOST CHEMICKÁ, Praha 1</t>
  </si>
  <si>
    <t>Studium a vzdělávání v zahraničí</t>
  </si>
  <si>
    <t>HigBic s.r.o., Veselí nad Moravou</t>
  </si>
  <si>
    <t>Klub přátel školy, Havířov-Prostřední Suchá</t>
  </si>
  <si>
    <t>Ostatní individuální dotace v odvětví školství</t>
  </si>
  <si>
    <t>SH ČMS - Sbor dobrovolných hasičů Světlá Hora, Světlá Hora</t>
  </si>
  <si>
    <t>SKI Vítkovice-Bílá, Bílá</t>
  </si>
  <si>
    <t>ODVĚTVÍ ZDRAVOTNICTVÍ</t>
  </si>
  <si>
    <t>Konference, sympózia a aktivity v oblasti zdravotnictví</t>
  </si>
  <si>
    <t>HEALTHCARE INSTITUTE o.p.s., Ostrava-Jih</t>
  </si>
  <si>
    <t>Nadační fond Pavla Novotného, Chlebičov</t>
  </si>
  <si>
    <t>Naděje pro každého z.s., Ostrava</t>
  </si>
  <si>
    <t xml:space="preserve">Podpora reformy psychiatrie </t>
  </si>
  <si>
    <t>Protialkoholní záchytná stanice</t>
  </si>
  <si>
    <t>Ostatní individuální dotace v odvětví zdravotnictví</t>
  </si>
  <si>
    <t>Fakultní nemocnice Ostrava</t>
  </si>
  <si>
    <t>ODVĚTVÍ ŽIVOTNÍHO PROSTŘEDÍ</t>
  </si>
  <si>
    <t>Informační systém o znečištění ovzduší</t>
  </si>
  <si>
    <t>Český hydrometeorologický ústav</t>
  </si>
  <si>
    <t>Zdravotní ústav se sídlem v Ostravě</t>
  </si>
  <si>
    <t>Kotlíkové dotace v Moravskoslezském kraji - individuální dotace</t>
  </si>
  <si>
    <t>Péče o chráněné druhy živočichů</t>
  </si>
  <si>
    <t xml:space="preserve">Obec Ostravice </t>
  </si>
  <si>
    <t>Eufour PR, s.r.o., Olomouc</t>
  </si>
  <si>
    <t>Podpora výukového centra EVVO</t>
  </si>
  <si>
    <t>MAS Regionu Poodří, z.s., Bartošovice</t>
  </si>
  <si>
    <t>Včelařský spolek Moravy a Slezska z.s., Karviná</t>
  </si>
  <si>
    <t xml:space="preserve">Propagace v oblasti životního prostředí </t>
  </si>
  <si>
    <t>Arnika - Centrum pro podporu občanů, Praha</t>
  </si>
  <si>
    <t>Česká ZOO, Ostrava-Poruba</t>
  </si>
  <si>
    <t>Nadace na pomoc zvířatům, Ostrava-Poruba</t>
  </si>
  <si>
    <t>Ostatní individuální dotace v odvětví životního prostředí</t>
  </si>
  <si>
    <t xml:space="preserve">Obec Neplachovice </t>
  </si>
  <si>
    <t>ORG</t>
  </si>
  <si>
    <t>Název akce</t>
  </si>
  <si>
    <t>Výdaje na akci celkem</t>
  </si>
  <si>
    <t>Výdaje v předchozích letech</t>
  </si>
  <si>
    <t>Plánované výdaje v letech</t>
  </si>
  <si>
    <t>Poznámka</t>
  </si>
  <si>
    <t>kraj</t>
  </si>
  <si>
    <t>stát</t>
  </si>
  <si>
    <t>Krajský úřad</t>
  </si>
  <si>
    <t xml:space="preserve">Rekonstrukce budovy krajského úřadu </t>
  </si>
  <si>
    <t>Kapitálové výdaje - ICT - činnost krajského úřadu</t>
  </si>
  <si>
    <t>Ostatní kapitálové výdaje - činnost krajského úřadu</t>
  </si>
  <si>
    <t>Realizace energetických úspor metodou EPC ve vybraných objektech Moravskoslezského kraje</t>
  </si>
  <si>
    <t>Výdaje související se sdílenými službami - investiční</t>
  </si>
  <si>
    <t>ODVĚTVÍ FINANCÍ A SPRÁVY MAJETKU CELKEM</t>
  </si>
  <si>
    <t>Souvislé opravy silnic II. a III. tříd, včetně mostních objektů (Správa silnic Moravskoslezského kraje, příspěvková organizace, Ostrava)</t>
  </si>
  <si>
    <t>Letiště Leoše Janáčka Ostrava, ostatní reprodukce majetku kraje</t>
  </si>
  <si>
    <t>Integrované bezpečnostní centrum Moravskoslezského kraje - dovybavení</t>
  </si>
  <si>
    <t>ODVĚTVÍ KRIZOVÉHO ŘÍZENÍ CELKEM</t>
  </si>
  <si>
    <t>ODVĚTVÍ KULTURY:</t>
  </si>
  <si>
    <t>Podpora rozvoje muzejnictví v Moravskoslezském kraji - příspěvkové organizace MSK</t>
  </si>
  <si>
    <t>Hrad Hukvaldy - dobudování infrastruktury (Muzeum Beskyd Frýdek-Místek, příspěvková organizace)</t>
  </si>
  <si>
    <t>ODVĚTVÍ KULTURY CELKEM</t>
  </si>
  <si>
    <t>ODVĚTVÍ CESTOVNÍHO RUCHU:</t>
  </si>
  <si>
    <t>ODVĚTVÍ CESTOVNÍHO RUCHU CELKEM</t>
  </si>
  <si>
    <t>ODVĚTVÍ SOCIÁLNÍCH VĚCÍ:</t>
  </si>
  <si>
    <t>Pořizování movitého majetku - příspěvkové organizace v odvětví sociálních věcí</t>
  </si>
  <si>
    <t>Nákup automobilů pro příspěvkové organizace v odvětví sociálních věcí</t>
  </si>
  <si>
    <t>Výstavba domova pro seniory a domova se zvláštním režimem Kopřivnice</t>
  </si>
  <si>
    <t>Rekonstrukce budovy a spojovací chodby Máchova (Domov Duha, příspěvková organizace, Nový Jičín)</t>
  </si>
  <si>
    <t>ODVĚTVÍ SOCIÁLNÍCH VĚCÍ CELKEM</t>
  </si>
  <si>
    <t>ODVĚTVÍ ŠKOLSTVÍ:</t>
  </si>
  <si>
    <t>Reprodukce majetku kraje v odvětví školství</t>
  </si>
  <si>
    <t xml:space="preserve">Obměna a ekologizace vozového parku v odvětví školství  </t>
  </si>
  <si>
    <t>Rekonstrukce objektu na ul. B. Němcové, Opava (Střední odborné učiliště stavební, Opava, příspěvková organizace)</t>
  </si>
  <si>
    <t xml:space="preserve"> - </t>
  </si>
  <si>
    <t>Využití objektu v Bílé (Vzdělávací a sportovní centrum Bílá, příspěvková organizace)</t>
  </si>
  <si>
    <t>Rekonstrukce objektů Polského gymnázia (Polské gymnázium - Polskie Gimnazjum im. Juliusza Słowackiego, Český Těšín, příspěvková organizace)</t>
  </si>
  <si>
    <t>Sportovní areál na ul. Komenského, Opava (Mendelovo gymnázium, Opava, příspěvková organizace)</t>
  </si>
  <si>
    <t>Vybudování dílen pro praktické vyučování (Střední odborná škola, Frýdek-Místek, příspěvková organizace)</t>
  </si>
  <si>
    <t>ODVĚTVÍ ŠKOLSTVÍ CELKEM</t>
  </si>
  <si>
    <t>ODVĚTVÍ ZDRAVOTNICTVÍ:</t>
  </si>
  <si>
    <t>Reprodukce majetku kraje v odvětví zdravotnictví</t>
  </si>
  <si>
    <t>Elektronizace zdravotnických procesů – příspěvkové organizace v odvětví zdravotnictví</t>
  </si>
  <si>
    <t>Pavilon L – stavební úpravy (Slezská nemocnice v Opavě, příspěvková organizace)</t>
  </si>
  <si>
    <t>ODVĚTVÍ ZDRAVOTNICTVÍ CELKEM</t>
  </si>
  <si>
    <t>Celkové výdaje</t>
  </si>
  <si>
    <t>Skutečné výdaje v roce</t>
  </si>
  <si>
    <t>Očekávané výdaje v dalších letech (1)</t>
  </si>
  <si>
    <t>ODVĚTVÍ VLASTNÍ SPRÁVNÍ ČINNOST KRAJE A ČINNOST ZASTUPITELSTVA KRAJE:</t>
  </si>
  <si>
    <t>RESOLVE – Sustainable mobility and the transition to a low-carbon retailing economy – RESOLVE - Udržitelná mobilita a přechod k nízkouhlíkové ekonomice služeb (obchodu)</t>
  </si>
  <si>
    <t>Rekonstrukce silnice II/462 Jelenice – Lesní Albrechtice</t>
  </si>
  <si>
    <t>ODVĚTVÍ KRIZOVÉHO ŘÍZENÍ:</t>
  </si>
  <si>
    <t>Regionální poradenské centrum SK-CZ</t>
  </si>
  <si>
    <t>Sociální služby pro osoby s duševním onemocněním v Suchdolu nad Odrou</t>
  </si>
  <si>
    <t>Domov pro osoby se zdravotním postižením Harmonie, p. o.</t>
  </si>
  <si>
    <t>Rekonstrukce a výstavba Domova Březiny</t>
  </si>
  <si>
    <t>Podpora duše II</t>
  </si>
  <si>
    <t>Podpora technických a řemeslných oborů v MSK</t>
  </si>
  <si>
    <t>Moderní metody pěstování rostlin</t>
  </si>
  <si>
    <t>Rozšíření a modernizace prostor Základní školy a Mateřské školy, Ostrava-Poruba, Ukrajinská 19, příspěvkové organizace</t>
  </si>
  <si>
    <t>Energetické úspory ve SŠ služeb a podnikání Ostrava-Poruba (tělocvična)</t>
  </si>
  <si>
    <t>Energetické úspory v MSŠZe a VOŠ Opava - tělocvična</t>
  </si>
  <si>
    <t>Energetické úspory v SOŠ dopravy a cestovního ruchu Krnov</t>
  </si>
  <si>
    <t>Energetické úspory v ZŠ Čkalovova</t>
  </si>
  <si>
    <t>Energetické úspory v Dětském domově Úsměv</t>
  </si>
  <si>
    <t>Energetické úspory v ZUŠ L. Janáčka Havířov</t>
  </si>
  <si>
    <t>Energetické úspory ve VOŠ zdravotnické Ostrava</t>
  </si>
  <si>
    <t>Energetické úspory v ZUŠ Klimkovice</t>
  </si>
  <si>
    <t>Výstavba výjezdového stanoviště Nový Jičín</t>
  </si>
  <si>
    <t>ODVĚTVÍ ŽIVOTNÍHO PROSTŘEDÍ:</t>
  </si>
  <si>
    <t>EVL Paskov, tvorba biotopu páchníka hnědého</t>
  </si>
  <si>
    <t>Revitalizace EVL Děhylovský potok - Štěpán</t>
  </si>
  <si>
    <t>EVL Šilheřovice, tvorba biotopu páchníka hnědého</t>
  </si>
  <si>
    <t>Kotlíkové dotace v Moravskoslezském kraji – 3. grantové schéma</t>
  </si>
  <si>
    <t xml:space="preserve">Pozn.: </t>
  </si>
  <si>
    <t>v Kč</t>
  </si>
  <si>
    <t>Poskytovatel dotace</t>
  </si>
  <si>
    <t>Popis</t>
  </si>
  <si>
    <t>Ministerstvo školství, mládeže a tělovýchovy</t>
  </si>
  <si>
    <t>OP VVV – PO3 neinvestice</t>
  </si>
  <si>
    <t xml:space="preserve">Dotace pro soukromé školy </t>
  </si>
  <si>
    <t>Projekty romské komunity</t>
  </si>
  <si>
    <t>Spolupráce s francouzskými, vlámskými a španělskými školami</t>
  </si>
  <si>
    <t>Přímé náklady na vzdělávání</t>
  </si>
  <si>
    <t>Přímé náklady na vzdělávání - sportovní gymnázia</t>
  </si>
  <si>
    <t>Ministerstvo dopravy</t>
  </si>
  <si>
    <t>Příspěvek na ztrátu dopravce z provozu veřejné osobní drážní dopravy</t>
  </si>
  <si>
    <t>Ministerstvo práce a sociálních věcí</t>
  </si>
  <si>
    <t>Operační program Zaměstnanost</t>
  </si>
  <si>
    <t>Příspěvek na výkon sociální práce (s výjimkou sociálně-právní ochrany dětí)</t>
  </si>
  <si>
    <t>Transfery na státní příspěvek zřizovatelům zařízení pro děti vyžadující okamžitou pomoc</t>
  </si>
  <si>
    <t>Ministerstvo zdravotnictví</t>
  </si>
  <si>
    <t>Specializační vzdělávání zdravotnických pracovníků - rezidenční místa - neinvestice</t>
  </si>
  <si>
    <t>Připravenost poskytovatele ZZS na řešení mimořádných událostí a krizových situací</t>
  </si>
  <si>
    <t>Specializační vzdělávání nelékařů</t>
  </si>
  <si>
    <t>Ministerstvo kultury</t>
  </si>
  <si>
    <t>Veřejné informační služby knihoven - neinvestice</t>
  </si>
  <si>
    <t>Kulturní aktivity</t>
  </si>
  <si>
    <t>Program státní podpory profesionálních divadel a stálých profesionálních symfonických orchestrů a pěveckých sborů</t>
  </si>
  <si>
    <t>Státní fond dopravní infrastruktury</t>
  </si>
  <si>
    <t>Financování dopravní infrastruktury - neinvestice</t>
  </si>
  <si>
    <t>ODVĚTVÍ FINANCÍ A SPRÁVY MAJETKU:</t>
  </si>
  <si>
    <t>Reprodukce majetku kraje v odvětví cestovního ruchu</t>
  </si>
  <si>
    <t>Rekonstrukce budovy na ulici Praskova čp. 411 v Opavě (Základní škola, Opava, Havlíčkova 1, příspěvková organizace)</t>
  </si>
  <si>
    <t>(tis. Kč)</t>
  </si>
  <si>
    <t xml:space="preserve">Výdaje na samosprávné a jiné činnosti </t>
  </si>
  <si>
    <t>Příspěvek na provoz příspěvkovým organizacím</t>
  </si>
  <si>
    <t>Reprodukce majetku kraje vyjma akcí spolufin. z evropských fin. zdrojů</t>
  </si>
  <si>
    <t>Akce spolufinancované z evropských finančních zdrojů</t>
  </si>
  <si>
    <t>Řádek č.</t>
  </si>
  <si>
    <t>Stav akce</t>
  </si>
  <si>
    <t>Zdůvodnění nečerpání</t>
  </si>
  <si>
    <t>Výdaje na samosprávné a jiné činnosti zajišťované prostřednictvím krajského úřadu</t>
  </si>
  <si>
    <t>Dopravní obslužnost - drážní doprava</t>
  </si>
  <si>
    <t>opakovaná</t>
  </si>
  <si>
    <t>Dopravní obslužnost - linková doprava</t>
  </si>
  <si>
    <t>pokračující</t>
  </si>
  <si>
    <t>Zajištění hasičské záchranné služby, bezpečnosti a ostrahy letiště</t>
  </si>
  <si>
    <t>Provozování železniční dráhy</t>
  </si>
  <si>
    <t>Smart region</t>
  </si>
  <si>
    <t>Rozvoj Letiště Leoše Janáčka Ostrava</t>
  </si>
  <si>
    <t>ukončená</t>
  </si>
  <si>
    <t>Čištění komunikací  (Správa silnic Moravskoslezského kraje, příspěvková organizace, Ostrava)</t>
  </si>
  <si>
    <t>Reprodukce majetku kraje vyjma akcí spolufinancovaných z evropských finančních zdrojů</t>
  </si>
  <si>
    <t>Vysokorychlostní datová síť</t>
  </si>
  <si>
    <t>Nové vedení trasy silnice III/4848, ul. Palkovická, Frýdek - Místek</t>
  </si>
  <si>
    <t>Zvýšení přístupnosti a bezpečnosti ke kulturním památkám v česko-slovenském pohraničí</t>
  </si>
  <si>
    <t>Silnice II/445 hranice Olomouckého kraje - Stránské</t>
  </si>
  <si>
    <t>Příprava staveb a příprava vypořádání pozemků (Správa silnic Moravskoslezského kraje, příspěvková organizace, Ostrava)</t>
  </si>
  <si>
    <t>Dotační program – Program na podporu dobrovolných hasičů</t>
  </si>
  <si>
    <t xml:space="preserve">Realizace koncepce ochrany obyvatel kraje - příprava na mimořádné situace </t>
  </si>
  <si>
    <t xml:space="preserve">Podpora činnosti bezpečnostních a ostatních složek Moravskoslezského kraje       </t>
  </si>
  <si>
    <t xml:space="preserve">Pořízení techniky pro Hasičský záchranný sbor Moravskoslezského kraje </t>
  </si>
  <si>
    <t>Výdaje související s provozem stanice Integrovaného výjezdového centra Nošovice</t>
  </si>
  <si>
    <t xml:space="preserve">Ověřování připravenosti Integrovaného záchranného systému </t>
  </si>
  <si>
    <t>Telekomunikace a datové přenosy pro Integrované bezpečnostní centrum Moravskoslezského kraje</t>
  </si>
  <si>
    <t xml:space="preserve">Ostatní výdaje v odvětví krizového řízení </t>
  </si>
  <si>
    <t>Příspěvek na zabezpečení úkolů jednotek požární ochrany v rámci veřejné služby</t>
  </si>
  <si>
    <t>Rezerva na řešení krizových situací</t>
  </si>
  <si>
    <t>Návratná finanční výpomoc příspěvkovým organizacím</t>
  </si>
  <si>
    <t xml:space="preserve">Dotační program – Program podpory aktivit příslušníků národnostních menšin žijících na území Moravskoslezského kraje </t>
  </si>
  <si>
    <t xml:space="preserve">Dotační program – Program obnovy kulturních památek a památkově chráněných nemovitostí v Moravskoslezském kraji </t>
  </si>
  <si>
    <t>Dotační program – Program podpory aktivit v oblasti kultury v Moravskoslezském kraji</t>
  </si>
  <si>
    <t>Dotační program - Program obnovy památek nadregionálního významu v Moravskoslezském kraji</t>
  </si>
  <si>
    <t>Podpora marketingu v oblasti  kultury, památkové péče a muzejnictví v Moravskoslezském kraji</t>
  </si>
  <si>
    <t>Regionální funkce knihoven</t>
  </si>
  <si>
    <t>Odměny obyvatelstvu (archeologické nálezy)</t>
  </si>
  <si>
    <t>Technická údržba, podpora a služby k software v odvětví kultury</t>
  </si>
  <si>
    <t xml:space="preserve">Příspěvek na provoz v odvětví kultury - příspěvkové organizace kraje   </t>
  </si>
  <si>
    <t>Příspěvek na provoz v odvětví kultury - příspěvkové organizace kraje - krytí odpisů</t>
  </si>
  <si>
    <t xml:space="preserve">Podpora akcí v oblasti kultury pro občany se zdravotním postižením   </t>
  </si>
  <si>
    <t>Regionální funkce knihoven - příspěvkové organizace MSK</t>
  </si>
  <si>
    <t xml:space="preserve">Ostatní účelový příspěvek na provoz v odvětví kultury - příspěvkové organizace kraje  </t>
  </si>
  <si>
    <t>SR - Veřejné informační služby knihoven - neinvestice</t>
  </si>
  <si>
    <t>SR - Kulturní aktivity</t>
  </si>
  <si>
    <t>SR - Program státní podpory profesionálních divadel a stálých profesionálních symfonických orchestrů a pěveckých sborů</t>
  </si>
  <si>
    <t>Ediční plán</t>
  </si>
  <si>
    <t>Propagace kraje a prezentační předměty</t>
  </si>
  <si>
    <t xml:space="preserve">Realizace komunikační strategie </t>
  </si>
  <si>
    <t>Mezinárodní spolupráce v různých oblastech zahraničních aktivit Moravskoslezského kraje</t>
  </si>
  <si>
    <t>Dotační program – Podpora obnovy a rozvoje venkova Moravskoslezského kraje</t>
  </si>
  <si>
    <t>Dotační program – Program na podporu přípravy projektové dokumentace</t>
  </si>
  <si>
    <t>Dotační program – Podpora vědy a výzkumu v Moravskoslezském kraji</t>
  </si>
  <si>
    <t>Dotační program – Podpora podnikání v Moravskoslezském kraji</t>
  </si>
  <si>
    <t>Dotační program – Program na podporu financování akcí s podporou EU</t>
  </si>
  <si>
    <t>Dotační program – Program na podporu stáží žáků a studentů ve firmách</t>
  </si>
  <si>
    <t>Dotační program – Podpora znevýhodněných oblastí Moravskoslezského kraje</t>
  </si>
  <si>
    <t>Dotační program – Podpora dobrovolných aktivit v oblasti udržitelného rozvoje a místní Agendy 21</t>
  </si>
  <si>
    <t>Finanční nástroj Jessica</t>
  </si>
  <si>
    <t>Aktivity zajišťované MSID na základě rámcové smlouvy</t>
  </si>
  <si>
    <t>Vesnice roku</t>
  </si>
  <si>
    <t>Členský poplatek za účast v zájmovém sdružení právnických osob Trojhalí Karolina</t>
  </si>
  <si>
    <t>Služby Moravskoslezského paktu zaměstnanosti, z.s.</t>
  </si>
  <si>
    <t>Green Light: Systém služeb podporující vznik nových inovativních firem</t>
  </si>
  <si>
    <t>Implementace MA 21 a principů udržitelného rozvoje v Moravskoslezském kraji</t>
  </si>
  <si>
    <t>Prostředky na přípravu projektů</t>
  </si>
  <si>
    <t>Dotační program – Úprava lyžařských běžeckých tras v Moravskoslezském kraji</t>
  </si>
  <si>
    <t>Dotační program – Podpora turistických informačních center v  Moravskoslezském kraji</t>
  </si>
  <si>
    <t>Dotační program – Program na podporu technických atraktivit</t>
  </si>
  <si>
    <t>Dotační program – Podpora systému destinačního managementu turistických oblastí</t>
  </si>
  <si>
    <t xml:space="preserve">Činnosti společnosti Moravian Silesian Tourism, s.r.o.                                         </t>
  </si>
  <si>
    <t>Rozvojové aktivity v cestovním ruchu</t>
  </si>
  <si>
    <t>Propagace Moravskoslezského kraje na Letišti Leoše Janáčka Ostrava</t>
  </si>
  <si>
    <t>Aktivity spojené s Cyrilometodějskou tématikou</t>
  </si>
  <si>
    <t xml:space="preserve">Dotační program - Program na podporu technických atraktivit - příspěvkové organizace MSK </t>
  </si>
  <si>
    <t>Dotační program – Program na podporu zdravého stárnutí v Moravskoslezském kraji</t>
  </si>
  <si>
    <t>Dotační program – Program realizace specifických aktivit Moravskoslezského krajského plánu vyrovnávání příležitostí pro občany se zdravotním postižením</t>
  </si>
  <si>
    <t xml:space="preserve">Dotační program – Program na podporu zvýšení kvality sociálních služeb poskytovaných v Moravskoslezském kraji </t>
  </si>
  <si>
    <t>Dotační program – Program podpory činností v oblasti rodinné politiky, sociálně právní ochrany dětí a navazujících činností v sociálních službách</t>
  </si>
  <si>
    <t>Dotační program – Program na podporu financování běžných výdajů souvisejících s poskytováním sociálních služeb včetně realizace protidrogové politiky</t>
  </si>
  <si>
    <t>Dotační program – Program na podporu poskytování sociálních služeb</t>
  </si>
  <si>
    <t>Dotační program – Program pro poskytování návratných finančních výpomocí z Fondu sociálních služeb</t>
  </si>
  <si>
    <t>Individuální návratné finanční výpomoci v odvětví sociálních věcí</t>
  </si>
  <si>
    <t>Konzultační a poradenská činnost v odvětví sociálních věcí</t>
  </si>
  <si>
    <t>Technická údržba, podpora a služby k software v odvětví sociálních věcí</t>
  </si>
  <si>
    <t>SR - Podpora koordinátorů romských poradců</t>
  </si>
  <si>
    <t>SR - Transfery na státní příspěvek zřizovatelům zařízení pro děti vyžadující okamžitou pomoc</t>
  </si>
  <si>
    <t xml:space="preserve">Příspěvek na provoz odvětví sociálních věcí - příspěvkové organizace kraje   </t>
  </si>
  <si>
    <t xml:space="preserve">Příspěvek na provoz příspěvkovým organizacím v odvětví sociálních věcí - dofinancování provozu  </t>
  </si>
  <si>
    <t>Dotační program - Program na podporu poskytování sociálních služeb – PO kraje</t>
  </si>
  <si>
    <t xml:space="preserve">Návratná finanční výpomoc příspěvkovým organizacím  v odvětví sociálních věcí  </t>
  </si>
  <si>
    <t>Podpora služeb sociální prevence 3</t>
  </si>
  <si>
    <t>Podporujeme hrdinství, které není vidět III</t>
  </si>
  <si>
    <t>Dotační program – Podpora vrcholového sportu v Moravskoslezském kraji</t>
  </si>
  <si>
    <t>Ocenění nejúspěšnějších žáků a školních týmů středních škol v Moravskoslezském kraji</t>
  </si>
  <si>
    <t xml:space="preserve">Ocenění práce pedagogických pracovníků a ostatní výdaje </t>
  </si>
  <si>
    <t>Technická údržba, podpora a služby k software v odvětví školství</t>
  </si>
  <si>
    <t>SR - Dotace pro soukromé školy</t>
  </si>
  <si>
    <t>SR - Přímé náklady na vzdělávání</t>
  </si>
  <si>
    <t xml:space="preserve">Příspěvek na provoz v odvětví školství - příspěvkové organizace kraje   </t>
  </si>
  <si>
    <t>Příspěvek na provoz v odvětví školství - příspěvkové organizace kraje - krytí odpisů</t>
  </si>
  <si>
    <t xml:space="preserve">Školní psychologové, školní speciální pedagogové  </t>
  </si>
  <si>
    <t>Ocenění práce pedagogických pracovníků a ostatní výdaje - příspěvkové organizace MSK</t>
  </si>
  <si>
    <t>Podpora soutěží a přehlídek - příspěvkové organizace MSK</t>
  </si>
  <si>
    <t>Podpora talentů - příspěvkové organizace MSK</t>
  </si>
  <si>
    <t>Podpora odborného vzdělávání v Moravskoslezském kraji - příspěvkové organizace MSK</t>
  </si>
  <si>
    <t>Studium a vzdělávání v zahraničí - příspěvkové organizace MSK</t>
  </si>
  <si>
    <t xml:space="preserve">Ostatní účelový příspěvek na provoz v odvětví školství - příspěvkové organizace kraje    </t>
  </si>
  <si>
    <t>SR - Projekty romské komunity</t>
  </si>
  <si>
    <t xml:space="preserve">Návratná finanční výpomoc příspěvkovým organizacím  v odvětví školství  </t>
  </si>
  <si>
    <t>Rekonstrukce objektu SŠ a domova mládeže (Střední škola společného stravování, Ostrava-Hrabůvka, příspěvková organizace)</t>
  </si>
  <si>
    <t>Rekonstrukce sportovní haly včetně zázemí (Střední průmyslová škola, Obchodní akademie a Jazyková škola s právem státní jazykové zkoušky, Frýdek-Místek, příspěvková organizace)</t>
  </si>
  <si>
    <t>Rekonstrukce nevyužitých budov obchodní akademie pro ZUŠ Orlová (Základní umělecká škola J. R. Míši, Orlová, příspěvková organizace)</t>
  </si>
  <si>
    <t>SR - Centra odborné přípravy – program č. 129710</t>
  </si>
  <si>
    <t>Rozšíření a modernizace prostor speciálně pedagogického centra při Střední škole, Základní škole a Mateřské škole, Karviná, příspěvkové organizaci</t>
  </si>
  <si>
    <t>Energetické úspory v ZŠ speciální Slezská Ostrava</t>
  </si>
  <si>
    <t>Infrastruktura středních škol a vyšších odborných škol (SVL)</t>
  </si>
  <si>
    <t>Individuální projekty - Program přeshraniční spolupráce 2014+</t>
  </si>
  <si>
    <t>Konzultační a poradenské služby - územní plánování a stavební řád</t>
  </si>
  <si>
    <t>Nákup ostatních služeb - územní plánování a stavební řád</t>
  </si>
  <si>
    <t xml:space="preserve">Studie k aktualizaci a vyplývající ze Zásad územního rozvoje Moravskoslezského kraje </t>
  </si>
  <si>
    <t>Aktualizace Zásad územního rozvoje Moravskoslezského kraje</t>
  </si>
  <si>
    <t>Dotační program – Podpora hospicové péče</t>
  </si>
  <si>
    <t>Zajištění ohledání těl zemřelých</t>
  </si>
  <si>
    <t>Zpracování odborných posudků, činnost nezávislých odborných komisí a znalců</t>
  </si>
  <si>
    <t>Optimalizace a řízení zdravotnických zařízení</t>
  </si>
  <si>
    <t>Zajištění lékařské pohotovostní služby</t>
  </si>
  <si>
    <t>Technická údržba, podpora a služby k software v odvětví zdravotnictví</t>
  </si>
  <si>
    <t xml:space="preserve">Příspěvek na provoz v odvětví zdravotnictví - příspěvkové organizace kraje </t>
  </si>
  <si>
    <t>Integrované bezpečnostní centrum Moravskoslezského kraje (Zdravotnická záchranná služba Moravskoslezského kraje, příspěvková organizace, Ostrava)</t>
  </si>
  <si>
    <t xml:space="preserve">Stabilizace zdravotnického personálu a vzdělávání-příspěvkové organizace kraje  </t>
  </si>
  <si>
    <t>Stanice sociálních lůžek</t>
  </si>
  <si>
    <t>Parkové úpravy v areálu OLÚ Metylovice (Odborný léčebný ústav Metylovice – Moravskoslezské sanatorium, příspěvková organizace)</t>
  </si>
  <si>
    <t>Výjezdové centrum Město Albrechtice (Zdravotnická záchranná služba Moravskoslezského kraje, příspěvková organizace, Ostrava)</t>
  </si>
  <si>
    <t>Integrované výjezdové centrum Mošnov (Zdravotnická záchranná služba Moravskoslezského kraje, příspěvková organizace, Ostrava)</t>
  </si>
  <si>
    <t>Integrované výjezdové centrum Ostrava-Jih (Zdravotnická záchranná služba Moravskoslezského kraje, příspěvková organizace, Ostrava)</t>
  </si>
  <si>
    <t>Vzdělávací středisko ZZS MSK (Zdravotnická záchranná služba Moravskoslezského kraje, příspěvková organizace, Ostrava)</t>
  </si>
  <si>
    <t>Pořízení osobních ochranných pracovních prostředků zaměstnanců (Zdravotnická záchranná služba Moravskoslezského kraje, příspěvková organizace, Ostrava)</t>
  </si>
  <si>
    <t>Plánovaná pomoc na vyžádání</t>
  </si>
  <si>
    <t xml:space="preserve">Ostatní účelový příspěvek na provoz v odvětví zdravotnictví - příspěvkové organizace kraje  </t>
  </si>
  <si>
    <t>SR - Specializační vzdělávání zdravotnických pracovníků - rezidenční místa - neinvestice</t>
  </si>
  <si>
    <t>SR  - Připravenost poskytovatele ZZS na řešení mimořádných událostí a krizových situací</t>
  </si>
  <si>
    <t>SR - Specializační vzdělávání nelékařů</t>
  </si>
  <si>
    <t xml:space="preserve">Návratná finanční výpomoc příspěvkovým organizacím  v odvětví zdravotnictví  </t>
  </si>
  <si>
    <t>Dotační program – Drobné vodohospodářské akce</t>
  </si>
  <si>
    <t>Dotační program – Podpora včelařství v Moravskoslezském kraji</t>
  </si>
  <si>
    <t xml:space="preserve">Dotační program – Podpora návrhu řešení nakládání s vodami na území, příp. části území, obce </t>
  </si>
  <si>
    <t>Dotační program – Podpora vzdělávání a poradenství v oblasti životního prostředí</t>
  </si>
  <si>
    <t>Povodňový plán Moravskoslezského kraje</t>
  </si>
  <si>
    <t>Plán odpadového hospodářství</t>
  </si>
  <si>
    <t>Zpracování posudků EIA</t>
  </si>
  <si>
    <t xml:space="preserve">Situační zpráva o kvalitě ovzduší </t>
  </si>
  <si>
    <t>Prevence závažných havárií</t>
  </si>
  <si>
    <t xml:space="preserve">Chráněné části přírody </t>
  </si>
  <si>
    <t>Odstraňování následků havárií dle zákona o vodách</t>
  </si>
  <si>
    <t>Expertní studie, průzkumy</t>
  </si>
  <si>
    <t xml:space="preserve">Osvětová činnost </t>
  </si>
  <si>
    <t>Příkazové bloky</t>
  </si>
  <si>
    <t>Výdaje související s užíváním nebytových prostor krajského úřadu cizími subjekty</t>
  </si>
  <si>
    <t>Výdaje související se sdílenými službami - neinvestiční</t>
  </si>
  <si>
    <t>Ostatní výdaje související s nakládáním s majetkem</t>
  </si>
  <si>
    <t>Pojištění majetku a odpovědnosti kraje</t>
  </si>
  <si>
    <t>Nákup pozemků a ostatních nemovitostí</t>
  </si>
  <si>
    <t>Zpracování ratingu Moravskoslezského kraje</t>
  </si>
  <si>
    <t xml:space="preserve">Hrazené úroky z úvěrů </t>
  </si>
  <si>
    <t>Platby daní</t>
  </si>
  <si>
    <t>Zdroje pro tvorbu rozpočtu MSK následujících let</t>
  </si>
  <si>
    <t>Jednotný ekonomický informační systém Moravskoslezského kraje</t>
  </si>
  <si>
    <t>Ostatní běžné výdaje - činnost krajského úřadu</t>
  </si>
  <si>
    <t>Ostatní běžné výdaje - činnost zastupitelstva kraje</t>
  </si>
  <si>
    <t>Odměny zastupitelů kraje včetně povinných odvodů</t>
  </si>
  <si>
    <t>Platy zaměstnanců kraje zařazených do krajského úřadu včetně povinných odvodů</t>
  </si>
  <si>
    <t>Čerpání prostředků ze sociálního fondu</t>
  </si>
  <si>
    <t>Kapitálové výdaje – činnost zastupitelstva kraje</t>
  </si>
  <si>
    <t>Název</t>
  </si>
  <si>
    <t>Správa silnic Moravskoslezského kraje, příspěvková organizace, Ostrava</t>
  </si>
  <si>
    <t>Moravskoslezské energetické centrum, příspěvková organizace, Ostrava</t>
  </si>
  <si>
    <t>Moravskoslezské datové centrum, příspěvková organizace, Ostrava</t>
  </si>
  <si>
    <t>Moravskoslezská vědecká knihovna v Ostravě, příspěvková organizace</t>
  </si>
  <si>
    <t>Galerie výtvarného umění v Ostravě, příspěvková organizace</t>
  </si>
  <si>
    <t>Těšínské divadlo Český Těšín, příspěvková organizace</t>
  </si>
  <si>
    <t>Muzeum Těšínska, příspěvková organizace</t>
  </si>
  <si>
    <t>Muzeum Beskyd Frýdek-Místek, příspěvková organizace</t>
  </si>
  <si>
    <t>Muzeum v Bruntále, příspěvková organizace</t>
  </si>
  <si>
    <t>Muzeum Novojičínska, příspěvková organizace</t>
  </si>
  <si>
    <t>Sagapo, příspěvková organizace, Bruntál</t>
  </si>
  <si>
    <t>Harmonie, příspěvková organizace, Krnov</t>
  </si>
  <si>
    <t>Náš svět, příspěvková organizace, Pržno</t>
  </si>
  <si>
    <t>Nový domov, příspěvková organizace, Karviná</t>
  </si>
  <si>
    <t>Domov Březiny, příspěvková organizace, Petřvald</t>
  </si>
  <si>
    <t>Domov Jistoty, příspěvková organizace, Bohumín</t>
  </si>
  <si>
    <t>Benjamín, příspěvková organizace, Petřvald</t>
  </si>
  <si>
    <t>Centrum psychologické pomoci, příspěvková organizace, Karviná</t>
  </si>
  <si>
    <t>Domov NaNovo, příspěvková organizace, Studénka</t>
  </si>
  <si>
    <t>Domov Příbor, příspěvková organizace</t>
  </si>
  <si>
    <t>Domov Odry, příspěvková organizace</t>
  </si>
  <si>
    <t>Domov Hortenzie, příspěvková organizace, Frenštát pod Radhoštěm</t>
  </si>
  <si>
    <t>Domov Duha, příspěvková organizace, Nový Jičín</t>
  </si>
  <si>
    <t>Domov Bílá Opava, příspěvková organizace, Opava</t>
  </si>
  <si>
    <t>Zámek Dolní Životice, příspěvková organizace</t>
  </si>
  <si>
    <t>Fontána, příspěvková organizace, Hlučín</t>
  </si>
  <si>
    <t>Sírius, příspěvková organizace, Opava</t>
  </si>
  <si>
    <t>Domov Na zámku, příspěvková organizace, Kyjovice</t>
  </si>
  <si>
    <t>Domov Vítkov, příspěvková organizace</t>
  </si>
  <si>
    <t>Domov Letokruhy, příspěvková organizace, Budišov nad Budišovkou</t>
  </si>
  <si>
    <t>Příspěvkové organizace v odvětví sociálních věcí celkem</t>
  </si>
  <si>
    <t>Matiční gymnázium, Ostrava, příspěvková organizace</t>
  </si>
  <si>
    <t>Gymnázium Hladnov a Jazyková škola s právem státní jazykové zkoušky, Ostrava, příspěvková organizace</t>
  </si>
  <si>
    <t>Gymnázium, Ostrava-Hrabůvka, příspěvková organizace</t>
  </si>
  <si>
    <t>Gymnázium Olgy Havlové, Ostrava-Poruba, příspěvková organizace</t>
  </si>
  <si>
    <t>Wichterlovo gymnázium, Ostrava-Poruba, příspěvková organizace</t>
  </si>
  <si>
    <t>Gymnázium, Ostrava-Zábřeh, Volgogradská 6a, příspěvková organizace</t>
  </si>
  <si>
    <t>Jazykové gymnázium Pavla Tigrida, Ostrava-Poruba, příspěvková organizace</t>
  </si>
  <si>
    <t>Sportovní gymnázium Dany a Emila Zátopkových, Ostrava, příspěvková organizace</t>
  </si>
  <si>
    <t>Gymnázium Františka Živného, Bohumín, Jana Palacha 794, příspěvková organizace</t>
  </si>
  <si>
    <t>Gymnázium Josefa Božka, Český Těšín, příspěvková organizace</t>
  </si>
  <si>
    <t>Polské gymnázium - Polskie Gimnazjum im. Juliusza Słowackiego, Český Těšín, příspěvková organizace</t>
  </si>
  <si>
    <t>Gymnázium, Havířov-Město, Komenského 2, příspěvková organizace</t>
  </si>
  <si>
    <t>Gymnázium, Havířov-Podlesí, příspěvková organizace</t>
  </si>
  <si>
    <t>Gymnázium, Karviná, příspěvková organizace</t>
  </si>
  <si>
    <t>Gymnázium a Obchodní akademie, Orlová, příspěvková organizace</t>
  </si>
  <si>
    <t>Gymnázium Mikuláše Koperníka, Bílovec, příspěvková organizace</t>
  </si>
  <si>
    <t>Gymnázium a Střední průmyslová škola elektrotechniky a informatiky, Frenštát pod Radhoštěm, příspěvková organizace</t>
  </si>
  <si>
    <t>Gymnázium, Nový Jičín, příspěvková organizace</t>
  </si>
  <si>
    <t>Masarykovo gymnázium, Příbor, příspěvková organizace</t>
  </si>
  <si>
    <t>Gymnázium Josefa Kainara, Hlučín, příspěvková organizace</t>
  </si>
  <si>
    <t>Mendelovo gymnázium, Opava, příspěvková organizace</t>
  </si>
  <si>
    <t>Slezské gymnázium, Opava, příspěvková organizace</t>
  </si>
  <si>
    <t>Gymnázium Petra Bezruče, Frýdek-Místek, příspěvková organizace</t>
  </si>
  <si>
    <t>Gymnázium, Frýdlant nad Ostravicí, nám. T. G. Masaryka 1260, příspěvková organizace</t>
  </si>
  <si>
    <t>Gymnázium, Třinec, příspěvková organizace</t>
  </si>
  <si>
    <t>Všeobecné a sportovní gymnázium, Bruntál, příspěvková organizace</t>
  </si>
  <si>
    <t>Gymnázium, Krnov, příspěvková organizace</t>
  </si>
  <si>
    <t>Gymnázium a Střední odborná škola, Rýmařov, příspěvková organizace</t>
  </si>
  <si>
    <t>Střední průmyslová škola elektrotechniky a informatiky, Ostrava, příspěvková organizace</t>
  </si>
  <si>
    <t>Střední průmyslová škola chemická akademika Heyrovského, Ostrava, příspěvková organizace</t>
  </si>
  <si>
    <t>Střední průmyslová škola stavební, Ostrava, příspěvková organizace</t>
  </si>
  <si>
    <t>Střední průmyslová škola, Ostrava-Vítkovice, příspěvková organizace</t>
  </si>
  <si>
    <t>Obchodní akademie a Vyšší odborná škola sociální, Ostrava-Mariánské Hory, příspěvková organizace</t>
  </si>
  <si>
    <t>Obchodní akademie, Ostrava-Poruba, příspěvková organizace</t>
  </si>
  <si>
    <t>Střední zahradnická škola, Ostrava, příspěvková organizace</t>
  </si>
  <si>
    <t>Janáčkova konzervatoř v Ostravě, příspěvková organizace</t>
  </si>
  <si>
    <t>Střední umělecká škola, Ostrava, příspěvková organizace</t>
  </si>
  <si>
    <t>Střední zdravotnická škola a Vyšší odborná škola zdravotnická, Ostrava, příspěvková organizace</t>
  </si>
  <si>
    <t>Střední průmyslová škola elektrotechnická, Havířov, příspěvková organizace</t>
  </si>
  <si>
    <t>Střední průmyslová škola stavební, Havířov, příspěvková organizace</t>
  </si>
  <si>
    <t>Střední průmyslová škola, Karviná, příspěvková organizace</t>
  </si>
  <si>
    <t>Obchodní akademie, Český Těšín, příspěvková organizace</t>
  </si>
  <si>
    <t>Střední zdravotnická škola, Karviná, příspěvková organizace</t>
  </si>
  <si>
    <t>Mendelova střední škola, Nový Jičín, příspěvková organizace</t>
  </si>
  <si>
    <t>Střední zdravotnická škola, Opava, příspěvková organizace</t>
  </si>
  <si>
    <t>Obchodní akademie a Střední odborná škola logistická, Opava, příspěvková organizace</t>
  </si>
  <si>
    <t>Střední průmyslová škola stavební, Opava, příspěvková organizace</t>
  </si>
  <si>
    <t>Střední škola průmyslová a umělecká, Opava, příspěvková organizace</t>
  </si>
  <si>
    <t>Střední průmyslová škola, Obchodní akademie a Jazyková škola s právem státní jazykové zkoušky, Frýdek-Místek, příspěvková organizace</t>
  </si>
  <si>
    <t>Střední zdravotnická škola, Frýdek-Místek, příspěvková organizace</t>
  </si>
  <si>
    <t>Střední odborná škola dopravy a cestovního ruchu, Krnov, příspěvková organizace</t>
  </si>
  <si>
    <t>Střední pedagogická škola a Střední zdravotnická škola, Krnov, příspěvková organizace</t>
  </si>
  <si>
    <t>Střední průmyslová škola a Obchodní akademie, Bruntál, příspěvková organizace</t>
  </si>
  <si>
    <t>Střední škola hotelnictví a služeb a Vyšší odborná škola, Opava, příspěvková organizace</t>
  </si>
  <si>
    <t>Střední škola teleinformatiky, Ostrava, příspěvková organizace</t>
  </si>
  <si>
    <t>Střední škola stavební a dřevozpracující, Ostrava, příspěvková organizace</t>
  </si>
  <si>
    <t>Střední škola společného stravování, Ostrava-Hrabůvka, příspěvková organizace</t>
  </si>
  <si>
    <t>Střední škola technická a dopravní, Ostrava-Vítkovice, příspěvková organizace</t>
  </si>
  <si>
    <t>Střední škola elektrotechnická, Ostrava, Na Jízdárně 30, příspěvková organizace</t>
  </si>
  <si>
    <t>Střední škola služeb a podnikání, Ostrava-Poruba, příspěvková organizace</t>
  </si>
  <si>
    <t>Střední škola, Bohumín, příspěvková organizace</t>
  </si>
  <si>
    <t>Střední škola technických oborů, Havířov-Šumbark, Lidická 1a/600, příspěvková organizace</t>
  </si>
  <si>
    <t>Střední škola, Havířov-Prostřední Suchá, příspěvková organizace</t>
  </si>
  <si>
    <t>Albrechtova střední škola, Český Těšín, příspěvková organizace</t>
  </si>
  <si>
    <t>Střední škola techniky a služeb, Karviná, příspěvková organizace</t>
  </si>
  <si>
    <t>Střední škola a Základní škola, Havířov-Šumbark, příspěvková organizace</t>
  </si>
  <si>
    <t>Hotelová škola, Frenštát pod Radhoštěm, příspěvková organizace</t>
  </si>
  <si>
    <t>Střední škola technická a zemědělská, Nový Jičín, příspěvková organizace</t>
  </si>
  <si>
    <t>Střední škola, Odry, příspěvková organizace</t>
  </si>
  <si>
    <t>Odborné učiliště a Praktická škola, Nový Jičín, příspěvková organizace</t>
  </si>
  <si>
    <t>Střední odborné učiliště stavební, Opava, příspěvková organizace</t>
  </si>
  <si>
    <t>Střední škola technická, Opava, Kolofíkovo nábřeží 51, příspěvková organizace</t>
  </si>
  <si>
    <t>Odborné učiliště a Praktická škola, Hlučín, příspěvková organizace</t>
  </si>
  <si>
    <t>Střední odborná škola, Frýdek-Místek, příspěvková organizace</t>
  </si>
  <si>
    <t>Střední škola řemesel, Frýdek-Místek, příspěvková organizace</t>
  </si>
  <si>
    <t>Střední škola gastronomie, oděvnictví a služeb, Frýdek-Místek, příspěvková organizace</t>
  </si>
  <si>
    <t>Střední škola průmyslová, Krnov, příspěvková organizace</t>
  </si>
  <si>
    <t>Střední odborná škola, Bruntál, příspěvková organizace</t>
  </si>
  <si>
    <t>Střední odborná škola a Základní škola, Město Albrechtice, příspěvková organizace</t>
  </si>
  <si>
    <t>Mateřská škola logopedická, Ostrava-Poruba, U Školky 1621, příspěvková organizace</t>
  </si>
  <si>
    <t>Mateřská škola logopedická, Ostrava-Poruba, Na Robinsonce 1646, příspěvková organizace</t>
  </si>
  <si>
    <t>Základní škola speciální, Ostrava-Slezská Ostrava, příspěvková organizace</t>
  </si>
  <si>
    <t>Dětský domov a Školní jídelna, Ostrava-Slezská Ostrava, Na Vizině 28, příspěvková organizace</t>
  </si>
  <si>
    <t>Střední škola prof. Zdeňka Matějčka, Ostrava-Poruba, příspěvková organizace</t>
  </si>
  <si>
    <t>Mateřská škola Paraplíčko, Havířov, příspěvková organizace</t>
  </si>
  <si>
    <t>Mateřská škola Klíček, Karviná-Hranice, Einsteinova 2849, příspěvková organizace</t>
  </si>
  <si>
    <t>Základní škola speciální a Mateřská škola speciální, Nový Jičín, Komenského 64, příspěvková organizace</t>
  </si>
  <si>
    <t>Mateřská škola Eliška, Opava, příspěvková organizace</t>
  </si>
  <si>
    <t>Základní škola a Mateřská škola, Ostrava-Poruba, Ukrajinská 19, příspěvková organizace</t>
  </si>
  <si>
    <t>Základní škola, Ostrava-Zábřeh, Kpt. Vajdy 1a, příspěvková organizace</t>
  </si>
  <si>
    <t>Základní škola, Ostrava-Hrabůvka, U Haldy 66, příspěvková organizace</t>
  </si>
  <si>
    <t>Základní škola, Ostrava-Mariánské Hory, Karasova 6, příspěvková organizace</t>
  </si>
  <si>
    <t>Základní škola, Ostrava-Poruba, Čkalovova 942, příspěvková organizace</t>
  </si>
  <si>
    <t>Střední škola, Základní škola a Mateřská škola, Karviná, příspěvková organizace</t>
  </si>
  <si>
    <t>Základní škola a Mateřská škola, Nový Jičín, Dlouhá 54, příspěvková organizace</t>
  </si>
  <si>
    <t>Základní škola a Mateřská škola při lázních, Klimkovice, příspěvková organizace</t>
  </si>
  <si>
    <t>Základní škola a Mateřská škola Motýlek, Kopřivnice, Smetanova 1122, příspěvková organizace</t>
  </si>
  <si>
    <t>Základní škola, Frenštát pod Radhoštěm, Tyršova 1053, příspěvková organizace</t>
  </si>
  <si>
    <t>Dětský domov Loreta a Školní jídelna, Fulnek, příspěvková organizace</t>
  </si>
  <si>
    <t>Základní škola Floriána Bayera, Kopřivnice, Štramberská 189, příspěvková organizace</t>
  </si>
  <si>
    <t>Základní škola, Opava, Havlíčkova 1, příspěvková organizace</t>
  </si>
  <si>
    <t>Základní škola při zdravotnickém zařízení a Mateřská škola při zdravotnickém zařízení, Opava, Olomoucká 88, příspěvková organizace</t>
  </si>
  <si>
    <t>Základní škola, Hlučín, Gen. Svobody 8, příspěvková organizace</t>
  </si>
  <si>
    <t>Základní škola a Praktická škola, Opava, Slezského odboje 5, příspěvková organizace</t>
  </si>
  <si>
    <t>Dětský domov a Školní jídelna, Radkov-Dubová 141, příspěvková organizace</t>
  </si>
  <si>
    <t>Střední škola, Dětský domov a Školní jídelna, Velké Heraltice, příspěvková organizace</t>
  </si>
  <si>
    <t>Základní škola, Vítkov, nám. J. Zajíce č. 1, příspěvková organizace</t>
  </si>
  <si>
    <t>Střední škola, Základní škola a Mateřská škola, Frýdek-Místek, příspěvková organizace</t>
  </si>
  <si>
    <t>Základní škola a Mateřská škola, Frýdlant nad Ostravicí, Náměstí 7, příspěvková organizace</t>
  </si>
  <si>
    <t>Střední škola, Základní škola a Mateřská škola, Třinec, Jablunkovská 241, příspěvková organizace</t>
  </si>
  <si>
    <t>Základní škola, Dětský domov, Školní družina a Školní jídelna, Vrbno p. Pradědem, nám. Sv. Michala 17, příspěvková organizace</t>
  </si>
  <si>
    <t>Základní škola, Bruntál, Rýmařovská 15, příspěvková organizace</t>
  </si>
  <si>
    <t>Základní škola, Rýmařov, Školní náměstí 1, příspěvková organizace</t>
  </si>
  <si>
    <t>Základní škola, Ostrava-Slezská Ostrava, Na Vizině 28, příspěvková organizace</t>
  </si>
  <si>
    <t>Základní umělecká škola, Ostrava - Moravská Ostrava, Sokolská třída 15, příspěvková organizace</t>
  </si>
  <si>
    <t>Základní umělecká škola Eduarda Marhuly, Ostrava - Mariánské Hory, Hudební 6, příspěvková organizace</t>
  </si>
  <si>
    <t>Základní umělecká škola, Ostrava - Petřkovice, Hlučínská 7, příspěvková organizace</t>
  </si>
  <si>
    <t>Základní umělecká škola Edvarda Runda, Ostrava - Slezská Ostrava, Keltičkova 4, příspěvková organizace</t>
  </si>
  <si>
    <t>Základní umělecká škola Viléma Petrželky, Ostrava - Hrabůvka, Edisonova 90, příspěvková organizace</t>
  </si>
  <si>
    <t>Základní umělecká škola, Ostrava - Zábřeh, Sologubova 9A, příspěvková organizace</t>
  </si>
  <si>
    <t>Základní umělecká škola Leoše Janáčka, Ostrava - Vítkovice, příspěvková organizace</t>
  </si>
  <si>
    <t>Základní umělecká škola, Ostrava - Poruba, J. Valčíka 4413, příspěvková organizace</t>
  </si>
  <si>
    <t>Základní umělecká škola Heleny Salichové, Ostrava - Polanka n/O, 1. května 330, příspěvková organizace</t>
  </si>
  <si>
    <t>Základní umělecká škola, Bohumín - Nový Bohumín, Žižkova 620, příspěvková organizace</t>
  </si>
  <si>
    <t>Základní umělecká škola Pavla Kalety, Český Těšín, příspěvková organizace</t>
  </si>
  <si>
    <t>Základní umělecká škola Bohuslava Martinů, Havířov - Město, Na Schodech 1, příspěvková organizace</t>
  </si>
  <si>
    <t>Základní umělecká škola Leoše Janáčka, Havířov, příspěvková organizace</t>
  </si>
  <si>
    <t>Základní umělecká škola Bedřicha Smetany, Karviná-Mizerov, příspěvková organizace</t>
  </si>
  <si>
    <t>Základní umělecká škola J. R. Míši, Orlová, příspěvková organizace</t>
  </si>
  <si>
    <t>Základní umělecká škola, Rychvald, Orlovská 495, příspěvková organizace</t>
  </si>
  <si>
    <t>Základní umělecká škola, Bílovec, Pivovarská 124, příspěvková organizace</t>
  </si>
  <si>
    <t>Základní umělecká škola, Frenštát pod Radhoštěm, Tyršova 955, příspěvková organizace</t>
  </si>
  <si>
    <t>Základní umělecká škola, Klimkovice, Lidická 5, příspěvková organizace</t>
  </si>
  <si>
    <t>Základní umělecká škola Zdeňka Buriana, Kopřivnice, příspěvková organizace</t>
  </si>
  <si>
    <t>Základní umělecká škola, Nový Jičín, Derkova 1, příspěvková organizace</t>
  </si>
  <si>
    <t>Základní umělecká škola, Odry, příspěvková organizace</t>
  </si>
  <si>
    <t>Základní umělecká škola, Příbor, Lidická 50, příspěvková organizace</t>
  </si>
  <si>
    <t>Základní umělecká škola J. A. Komenského, Studénka, příspěvková organizace</t>
  </si>
  <si>
    <t>Základní umělecká škola Vladislava Vančury, Háj ve Slezsku, příspěvková organizace</t>
  </si>
  <si>
    <t>Základní umělecká škola Pavla Josefa Vejvanovského, Hlučín, příspěvková organizace</t>
  </si>
  <si>
    <t>Základní umělecká škola, Hradec nad Moravicí, Zámecká 313, příspěvková organizace</t>
  </si>
  <si>
    <t>Základní umělecká škola, Opava, příspěvková organizace</t>
  </si>
  <si>
    <t>Základní umělecká škola, Vítkov, Lidická 639, příspěvková organizace</t>
  </si>
  <si>
    <t>Základní umělecká škola Leoše Janáčka, Frýdlant nad Ostravicí, příspěvková organizace</t>
  </si>
  <si>
    <t>Základní umělecká škola, Jablunkov, příspěvková organizace</t>
  </si>
  <si>
    <t>Základní umělecká škola, Třinec, Třanovského 596, příspěvková organizace</t>
  </si>
  <si>
    <t>Základní umělecká škola, Bruntál, nám. J. Žižky 6, příspěvková organizace</t>
  </si>
  <si>
    <t>Základní umělecká škola, Město Albrechtice, Tyršova 1, příspěvková organizace</t>
  </si>
  <si>
    <t>Základní umělecká škola, Rýmařov, Čapkova 6, příspěvková organizace</t>
  </si>
  <si>
    <t>Pedagogicko-psychologická poradna, Ostrava-Zábřeh, příspěvková organizace</t>
  </si>
  <si>
    <t>Domov mládeže a Školní jídelna-výdejna, Ostrava-Hrabůvka, Krakovská 1095, příspěvková organizace</t>
  </si>
  <si>
    <t>Pedagogicko-psychologická poradna, Karviná, příspěvková organizace</t>
  </si>
  <si>
    <t>Pedagogicko-psychologická poradna, Nový Jičín, příspěvková organizace</t>
  </si>
  <si>
    <t>Krajské zařízení pro další vzdělávání pedagogických pracovníků a informační centrum, Nový Jičín, příspěvková organizace</t>
  </si>
  <si>
    <t>Školní statek, Opava, příspěvková organizace</t>
  </si>
  <si>
    <t>Pedagogicko-psychologická poradna, Opava, příspěvková organizace</t>
  </si>
  <si>
    <t>Pedagogicko-psychologická poradna, Frýdek-Místek, příspěvková organizace</t>
  </si>
  <si>
    <t>Pedagogicko-psychologická poradna, Bruntál, příspěvková organizace</t>
  </si>
  <si>
    <t>Dětský domov Úsměv a Školní jídelna, Ostrava-Slezská Ostrava, Bukovanského 25, příspěvková organizace</t>
  </si>
  <si>
    <t>Dětský domov a Školní jídelna, Ostrava-Hrabová, Reymontova 2a, příspěvková organizace</t>
  </si>
  <si>
    <t>Dětský domov a Školní jídelna, Havířov-Podlesí, Čelakovského 1, příspěvková organizace</t>
  </si>
  <si>
    <t>Dětský domov SRDCE a Školní jídelna, Karviná-Fryštát, Vydmuchov 10, příspěvková organizace</t>
  </si>
  <si>
    <t>Dětský domov a Školní jídelna, Nový Jičín, Revoluční 56, příspěvková organizace</t>
  </si>
  <si>
    <t>Dětský domov a Školní jídelna, Příbor, Masarykova 607, příspěvková organizace</t>
  </si>
  <si>
    <t>Dětský domov a Školní jídelna, Budišov nad Budišovkou, příspěvková organizace</t>
  </si>
  <si>
    <t>Dětský domov a Školní jídelna, Melč 4, příspěvková organizace</t>
  </si>
  <si>
    <t>Dětský domov a Školní jídelna, Opava, Rybí trh 14, příspěvková organizace</t>
  </si>
  <si>
    <t>Dětský domov a Školní jídelna, Frýdek-Místek, příspěvková organizace</t>
  </si>
  <si>
    <t>Dětský domov a Školní jídelna, Čeladná 87, příspěvková organizace</t>
  </si>
  <si>
    <t>Dětský domov a Školní jídelna, Lichnov 253, příspěvková organizace</t>
  </si>
  <si>
    <t>Vzdělávací a sportovní centrum, Bílá, příspěvková organizace</t>
  </si>
  <si>
    <t>Sdružené zdravotnické zařízení Krnov, příspěvková organizace</t>
  </si>
  <si>
    <t>Nemocnice ve Frýdku-Místku, příspěvková organizace</t>
  </si>
  <si>
    <t>Nemocnice Třinec, příspěvková organizace</t>
  </si>
  <si>
    <t>Odborný léčebný ústav Metylovice-Moravskoslezské sanatorium, příspěvková organizace</t>
  </si>
  <si>
    <t>Slezská nemocnice v Opavě, příspěvková organizace</t>
  </si>
  <si>
    <t>Zdravotnická záchranná služba Moravskoslezského kraje, příspěvková organizace, Ostrava</t>
  </si>
  <si>
    <t>Příspěvkové organizace v odvětví zdravotnictví celkem</t>
  </si>
  <si>
    <t>ROZVAHA MORAVSKOSLEZSKÉHO KRAJE včetně příspěvkových organizací (v tis. Kč)</t>
  </si>
  <si>
    <t>Položka výkazu</t>
  </si>
  <si>
    <t>Syntetický účet</t>
  </si>
  <si>
    <t>OBDOBÍ</t>
  </si>
  <si>
    <t>BĚŽNÉ</t>
  </si>
  <si>
    <t>MINULÉ</t>
  </si>
  <si>
    <t>BRUTTO</t>
  </si>
  <si>
    <t>KOREKCE</t>
  </si>
  <si>
    <t>NETTO</t>
  </si>
  <si>
    <t>Aktiva celkem</t>
  </si>
  <si>
    <t>A.</t>
  </si>
  <si>
    <t>Stálá aktiva</t>
  </si>
  <si>
    <t>A.I.</t>
  </si>
  <si>
    <t>Dlouhodobý nehmotný majetek</t>
  </si>
  <si>
    <t>A.I.1.</t>
  </si>
  <si>
    <t>Nehmotné výsledky výzkumu a vývoje</t>
  </si>
  <si>
    <t>012</t>
  </si>
  <si>
    <t>A.I.2.</t>
  </si>
  <si>
    <t>Software</t>
  </si>
  <si>
    <t>013</t>
  </si>
  <si>
    <t>A.I.3.</t>
  </si>
  <si>
    <t>Ocenitelná práva</t>
  </si>
  <si>
    <t>014</t>
  </si>
  <si>
    <t>A.I.4.</t>
  </si>
  <si>
    <t>Povolenky na emise a preferenční limity</t>
  </si>
  <si>
    <t>015</t>
  </si>
  <si>
    <t>A.I.5.</t>
  </si>
  <si>
    <t>Drobný dlouhodobý nehmotný majetek</t>
  </si>
  <si>
    <t>018</t>
  </si>
  <si>
    <t>A.I.6.</t>
  </si>
  <si>
    <t>Ostatní dlouhodobý nehmotný majetek</t>
  </si>
  <si>
    <t>019</t>
  </si>
  <si>
    <t>A.I.7.</t>
  </si>
  <si>
    <t>Nedokončený dlouhodobý nehmotný majetek</t>
  </si>
  <si>
    <t>041</t>
  </si>
  <si>
    <t>A.I.8.</t>
  </si>
  <si>
    <t>Poskytnuté zálohy na dlouhodobý nehmotný majetek</t>
  </si>
  <si>
    <t>051</t>
  </si>
  <si>
    <t>A.I.9.</t>
  </si>
  <si>
    <t>Dlouhodobý nehmotný majetek určený k prodeji</t>
  </si>
  <si>
    <t>035</t>
  </si>
  <si>
    <t>A.II.</t>
  </si>
  <si>
    <t>Dlouhodobý hmotný majetek</t>
  </si>
  <si>
    <t>A.II.1.</t>
  </si>
  <si>
    <t>031</t>
  </si>
  <si>
    <t>A.II.2.</t>
  </si>
  <si>
    <t>Kulturní předměty</t>
  </si>
  <si>
    <t>032</t>
  </si>
  <si>
    <t>A.II.3.</t>
  </si>
  <si>
    <t>Stavby</t>
  </si>
  <si>
    <t>021</t>
  </si>
  <si>
    <t>A.II.4.</t>
  </si>
  <si>
    <t>Samostatné hmotné movité věci a soubory hmotných movitých věcí</t>
  </si>
  <si>
    <t>022</t>
  </si>
  <si>
    <t>A.II.5.</t>
  </si>
  <si>
    <t>Pěstitelské celky trvalých porostů</t>
  </si>
  <si>
    <t>025</t>
  </si>
  <si>
    <t>A.II.6.</t>
  </si>
  <si>
    <t>Drobný dlouhodobý hmotný majetek</t>
  </si>
  <si>
    <t>028</t>
  </si>
  <si>
    <t>A.II.7.</t>
  </si>
  <si>
    <t>Ostatní dlouhodobý hmotný majetek</t>
  </si>
  <si>
    <t>029</t>
  </si>
  <si>
    <t>A.II.8.</t>
  </si>
  <si>
    <t>Nedokončený dlouhodobý hmotný majetek</t>
  </si>
  <si>
    <t>042</t>
  </si>
  <si>
    <t>A.II.9.</t>
  </si>
  <si>
    <t>Poskytnuté zálohy na dlouhodobý hmotný majetek</t>
  </si>
  <si>
    <t>052</t>
  </si>
  <si>
    <t>A.II.10.</t>
  </si>
  <si>
    <t>Dlouhodobý hmotný majetek určený k prodeji</t>
  </si>
  <si>
    <t>036</t>
  </si>
  <si>
    <t>A.III.</t>
  </si>
  <si>
    <t>Dlouhodobý finanční majetek</t>
  </si>
  <si>
    <t>A.III.1.</t>
  </si>
  <si>
    <t>Majetkové účasti v osobách s rozhodujícím vlivem</t>
  </si>
  <si>
    <t>061</t>
  </si>
  <si>
    <t>A.III.2.</t>
  </si>
  <si>
    <t>Majetkové účasti v osobách s podstatným vlivem</t>
  </si>
  <si>
    <t>062</t>
  </si>
  <si>
    <t>A.III.3.</t>
  </si>
  <si>
    <t>Dluhové cenné papíry držené do splatnosti</t>
  </si>
  <si>
    <t>063</t>
  </si>
  <si>
    <t>A.III.4.</t>
  </si>
  <si>
    <t>Dlouhodobé půjčky</t>
  </si>
  <si>
    <t>067</t>
  </si>
  <si>
    <t>A.III.5.</t>
  </si>
  <si>
    <t>Termínované vklady dlouhodobé</t>
  </si>
  <si>
    <t>068</t>
  </si>
  <si>
    <t>A.III.6.</t>
  </si>
  <si>
    <t>Ostatní dlouhodobý finanční majetek</t>
  </si>
  <si>
    <t>069</t>
  </si>
  <si>
    <t>A.III.7.</t>
  </si>
  <si>
    <t>Pořizovaný dlouhodobý finanční majetek</t>
  </si>
  <si>
    <t>043</t>
  </si>
  <si>
    <t>A.III.8.</t>
  </si>
  <si>
    <t>Poskytnuté zálohy na dlouhodobý finanční majetek</t>
  </si>
  <si>
    <t>053</t>
  </si>
  <si>
    <t>A.IV.</t>
  </si>
  <si>
    <t>Dlouhodobé pohledávky</t>
  </si>
  <si>
    <t>A.IV.1.</t>
  </si>
  <si>
    <t>Poskytnuté návratné finanční výpomoci dlouhodobé</t>
  </si>
  <si>
    <t>462</t>
  </si>
  <si>
    <t>A.IV.2.</t>
  </si>
  <si>
    <t>Dlouhodobé pohledávky z postoupených úvěrů</t>
  </si>
  <si>
    <t>464</t>
  </si>
  <si>
    <t>A.IV.3.</t>
  </si>
  <si>
    <t>Dlouhodobé poskytnuté zálohy</t>
  </si>
  <si>
    <t>465</t>
  </si>
  <si>
    <t>A.IV.4.</t>
  </si>
  <si>
    <t>Dlouhodobé pohledávky z ručení</t>
  </si>
  <si>
    <t>466</t>
  </si>
  <si>
    <t>A.IV.5.</t>
  </si>
  <si>
    <t>Ostatní dlouhodobé pohledávky</t>
  </si>
  <si>
    <t>469</t>
  </si>
  <si>
    <t>A.IV.6.</t>
  </si>
  <si>
    <t>Dlouhodobé poskytnuté zálohy na transfery</t>
  </si>
  <si>
    <t>471</t>
  </si>
  <si>
    <t>B.</t>
  </si>
  <si>
    <t>Oběžná aktiva</t>
  </si>
  <si>
    <t>B.I.</t>
  </si>
  <si>
    <t>Zásoby</t>
  </si>
  <si>
    <t>B.I.1.</t>
  </si>
  <si>
    <t>Pořízení materiálu</t>
  </si>
  <si>
    <t>111</t>
  </si>
  <si>
    <t>B.I.2.</t>
  </si>
  <si>
    <t>Materiál na skladě</t>
  </si>
  <si>
    <t>112</t>
  </si>
  <si>
    <t>B.I.3.</t>
  </si>
  <si>
    <t>Materiál na cestě</t>
  </si>
  <si>
    <t>119</t>
  </si>
  <si>
    <t>B.I.4.</t>
  </si>
  <si>
    <t>Nedokončená výroba</t>
  </si>
  <si>
    <t>121</t>
  </si>
  <si>
    <t>B.I.5.</t>
  </si>
  <si>
    <t>Polotovary vlastní výroby</t>
  </si>
  <si>
    <t>122</t>
  </si>
  <si>
    <t>B.I.6.</t>
  </si>
  <si>
    <t>Výrobky</t>
  </si>
  <si>
    <t>123</t>
  </si>
  <si>
    <t>B.I.7.</t>
  </si>
  <si>
    <t>Pořízení zboží</t>
  </si>
  <si>
    <t>131</t>
  </si>
  <si>
    <t>B.I.8.</t>
  </si>
  <si>
    <t>Zboží na skladě</t>
  </si>
  <si>
    <t>132</t>
  </si>
  <si>
    <t>B.I.9.</t>
  </si>
  <si>
    <t>Zboží na cestě</t>
  </si>
  <si>
    <t>138</t>
  </si>
  <si>
    <t>B.I.10.</t>
  </si>
  <si>
    <t>Ostatní zásoby</t>
  </si>
  <si>
    <t>139</t>
  </si>
  <si>
    <t>B.II.</t>
  </si>
  <si>
    <t>Krátkodobé pohledávky</t>
  </si>
  <si>
    <t>B.II.1.</t>
  </si>
  <si>
    <t>Odběratelé</t>
  </si>
  <si>
    <t>311</t>
  </si>
  <si>
    <t>B.II.2.</t>
  </si>
  <si>
    <t>Směnky k inkasu</t>
  </si>
  <si>
    <t>312</t>
  </si>
  <si>
    <t>B.II.3.</t>
  </si>
  <si>
    <t>Pohledávky za eskontované cenné papíry</t>
  </si>
  <si>
    <t>313</t>
  </si>
  <si>
    <t>B.II.4.</t>
  </si>
  <si>
    <t>Krátkodobé poskytnuté zálohy</t>
  </si>
  <si>
    <t>314</t>
  </si>
  <si>
    <t>B.II.5.</t>
  </si>
  <si>
    <t>Jiné pohledávky z hlavní činnosti</t>
  </si>
  <si>
    <t>315</t>
  </si>
  <si>
    <t>B.II.6.</t>
  </si>
  <si>
    <t>Poskytnuté návratné finanční výpomoci krátkodobé</t>
  </si>
  <si>
    <t>316</t>
  </si>
  <si>
    <t>B.II.7.</t>
  </si>
  <si>
    <t>Krátkodobé pohledávky z postoupených úvěrů</t>
  </si>
  <si>
    <t>317</t>
  </si>
  <si>
    <t>B.II.8.</t>
  </si>
  <si>
    <t>Pohledávky z přerozdělovaných daní</t>
  </si>
  <si>
    <t>319</t>
  </si>
  <si>
    <t>B.II.9.</t>
  </si>
  <si>
    <t>Pohledávky za zaměstnanci</t>
  </si>
  <si>
    <t>335</t>
  </si>
  <si>
    <t>B.II.10.</t>
  </si>
  <si>
    <t>Sociální zabezpečení</t>
  </si>
  <si>
    <t>336</t>
  </si>
  <si>
    <t>B.II.11.</t>
  </si>
  <si>
    <t>Zdravotní pojištění</t>
  </si>
  <si>
    <t>337</t>
  </si>
  <si>
    <t>B.II.12.</t>
  </si>
  <si>
    <t>Důchodové spoření</t>
  </si>
  <si>
    <t>338</t>
  </si>
  <si>
    <t>B.II.13.</t>
  </si>
  <si>
    <t>Daň z příjmů</t>
  </si>
  <si>
    <t>341</t>
  </si>
  <si>
    <t>B.II.14.</t>
  </si>
  <si>
    <t>Ostatní daně, poplatky a jiná obdobná peněžitá plnění</t>
  </si>
  <si>
    <t>342</t>
  </si>
  <si>
    <t>B.II.15.</t>
  </si>
  <si>
    <t>343</t>
  </si>
  <si>
    <t>B.II.16.</t>
  </si>
  <si>
    <t>Pohledávky za osobami mimo vybrané vládní instituce</t>
  </si>
  <si>
    <t>344</t>
  </si>
  <si>
    <t>B.II.17.</t>
  </si>
  <si>
    <t>Pohledávky za vybranými ústředními vládními institucemi</t>
  </si>
  <si>
    <t>346</t>
  </si>
  <si>
    <t>B.II.18.</t>
  </si>
  <si>
    <t>Pohledávky za vybranými místními vládními institucemi</t>
  </si>
  <si>
    <t>348</t>
  </si>
  <si>
    <t>B.II.23.</t>
  </si>
  <si>
    <t>Krátkodobé pohledávky z ručení</t>
  </si>
  <si>
    <t>361</t>
  </si>
  <si>
    <t>B.II.24.</t>
  </si>
  <si>
    <t>Pevné termínové operace a opce</t>
  </si>
  <si>
    <t>363</t>
  </si>
  <si>
    <t>B.II.25.</t>
  </si>
  <si>
    <t>Pohledávky z neukončených finančních operací</t>
  </si>
  <si>
    <t>369</t>
  </si>
  <si>
    <t>B.II.26.</t>
  </si>
  <si>
    <t>Pohledávky z finančního zajištění</t>
  </si>
  <si>
    <t>365</t>
  </si>
  <si>
    <t>B.II.27.</t>
  </si>
  <si>
    <t>Pohledávky z vydaných dluhopisů</t>
  </si>
  <si>
    <t>367</t>
  </si>
  <si>
    <t>B.II.28.</t>
  </si>
  <si>
    <t>Krátkodobé poskytnuté zálohy na transfery</t>
  </si>
  <si>
    <t>373</t>
  </si>
  <si>
    <t>B.II.29.</t>
  </si>
  <si>
    <t>Krátkodobé zprostředkování transferů</t>
  </si>
  <si>
    <t>375</t>
  </si>
  <si>
    <t>B.II.30.</t>
  </si>
  <si>
    <t>Náklady příštích období</t>
  </si>
  <si>
    <t>381</t>
  </si>
  <si>
    <t>B.II.31.</t>
  </si>
  <si>
    <t>Příjmy příštích období</t>
  </si>
  <si>
    <t>385</t>
  </si>
  <si>
    <t>B.II.32.</t>
  </si>
  <si>
    <t>Dohadné účty aktivní</t>
  </si>
  <si>
    <t>388</t>
  </si>
  <si>
    <t>B.II.33.</t>
  </si>
  <si>
    <t>Ostatní krátkodobé pohledávky</t>
  </si>
  <si>
    <t>377</t>
  </si>
  <si>
    <t>B.III.</t>
  </si>
  <si>
    <t>Krátkodobý finanční majetek</t>
  </si>
  <si>
    <t>B.III.1.</t>
  </si>
  <si>
    <t>Majetkové cenné papíry k obchodování</t>
  </si>
  <si>
    <t>251</t>
  </si>
  <si>
    <t>B.III.2.</t>
  </si>
  <si>
    <t>Dluhové cenné papíry k obchodování</t>
  </si>
  <si>
    <t>253</t>
  </si>
  <si>
    <t>B.III.3.</t>
  </si>
  <si>
    <t>Jiné cenné papíry</t>
  </si>
  <si>
    <t>256</t>
  </si>
  <si>
    <t>B.III.4.</t>
  </si>
  <si>
    <t>Termínované vklady krátkodobé</t>
  </si>
  <si>
    <t>244</t>
  </si>
  <si>
    <t>B.III.5.</t>
  </si>
  <si>
    <t>Jiné běžné účty</t>
  </si>
  <si>
    <t>245</t>
  </si>
  <si>
    <t>B.III.9.</t>
  </si>
  <si>
    <t>Běžný účet</t>
  </si>
  <si>
    <t>241</t>
  </si>
  <si>
    <t>B.III.10.</t>
  </si>
  <si>
    <t>Běžný účet FKSP</t>
  </si>
  <si>
    <t>243</t>
  </si>
  <si>
    <t>B.III.11.</t>
  </si>
  <si>
    <t>Základní běžný účet územních samosprávných celků</t>
  </si>
  <si>
    <t>231</t>
  </si>
  <si>
    <t>B.III.12.</t>
  </si>
  <si>
    <t>Běžné účty fondů územních samosprávných celků</t>
  </si>
  <si>
    <t>236</t>
  </si>
  <si>
    <t>B.III.15.</t>
  </si>
  <si>
    <t>Ceniny</t>
  </si>
  <si>
    <t>263</t>
  </si>
  <si>
    <t>B.III.16.</t>
  </si>
  <si>
    <t>Peníze na cestě</t>
  </si>
  <si>
    <t>262</t>
  </si>
  <si>
    <t>B.III.17.</t>
  </si>
  <si>
    <t>Pokladna</t>
  </si>
  <si>
    <t>261</t>
  </si>
  <si>
    <t>Pasiva celkem</t>
  </si>
  <si>
    <t>C.</t>
  </si>
  <si>
    <t>Vlastní kapitál</t>
  </si>
  <si>
    <t>C.I.</t>
  </si>
  <si>
    <t>Jmění účetní jednotky a upravující položky</t>
  </si>
  <si>
    <t>C.I.1.</t>
  </si>
  <si>
    <t>Jmění účetní jednotky</t>
  </si>
  <si>
    <t>401</t>
  </si>
  <si>
    <t>C.I.3.</t>
  </si>
  <si>
    <t>Transfery na pořízení dlouhodobého majetku</t>
  </si>
  <si>
    <t>403</t>
  </si>
  <si>
    <t>C.I.4.</t>
  </si>
  <si>
    <t>Kurzové rozdíly</t>
  </si>
  <si>
    <t>405</t>
  </si>
  <si>
    <t>C.I.5.</t>
  </si>
  <si>
    <t>Oceňovací rozdíly při prvotním použití metody</t>
  </si>
  <si>
    <t>406</t>
  </si>
  <si>
    <t>C.I.6.</t>
  </si>
  <si>
    <t>Jiné oceňovací rozdíly</t>
  </si>
  <si>
    <t>407</t>
  </si>
  <si>
    <t>C.I.7.</t>
  </si>
  <si>
    <t>Opravy předcházejících účetních období</t>
  </si>
  <si>
    <t>408</t>
  </si>
  <si>
    <t>C.II.</t>
  </si>
  <si>
    <t>Fondy účetní jednotky</t>
  </si>
  <si>
    <t>C.II.1.</t>
  </si>
  <si>
    <t>Fond odměn</t>
  </si>
  <si>
    <t>411</t>
  </si>
  <si>
    <t>C.II.2.</t>
  </si>
  <si>
    <t>Fond kulturních a sociálních potřeb</t>
  </si>
  <si>
    <t>412</t>
  </si>
  <si>
    <t>C.II.3.</t>
  </si>
  <si>
    <t>Rezervní fond tvořený ze zlepšeného výsledku hospodaření</t>
  </si>
  <si>
    <t>413</t>
  </si>
  <si>
    <t>C.II.4.</t>
  </si>
  <si>
    <t>Rezervní fond z ostatních titulů</t>
  </si>
  <si>
    <t>414</t>
  </si>
  <si>
    <t>C.II.5.</t>
  </si>
  <si>
    <t>Fond reprodukce majetku, fond investic</t>
  </si>
  <si>
    <t>416</t>
  </si>
  <si>
    <t>C.II.6.</t>
  </si>
  <si>
    <t>Ostatní fondy</t>
  </si>
  <si>
    <t>419</t>
  </si>
  <si>
    <t>C.III.</t>
  </si>
  <si>
    <t>Výsledek hospodaření</t>
  </si>
  <si>
    <t>C.III.1.</t>
  </si>
  <si>
    <t>Výsledek hospodaření běžného účetního období</t>
  </si>
  <si>
    <t>C.III.2.</t>
  </si>
  <si>
    <t>Výsledek hospodaření ve schvalovacím řízení</t>
  </si>
  <si>
    <t>431</t>
  </si>
  <si>
    <t>C.III.3.</t>
  </si>
  <si>
    <t>Výsledek hospodaření předcházejících účetních období</t>
  </si>
  <si>
    <t>432</t>
  </si>
  <si>
    <t>D.</t>
  </si>
  <si>
    <t>Cizí zdroje</t>
  </si>
  <si>
    <t>D.I.</t>
  </si>
  <si>
    <t>Rezervy</t>
  </si>
  <si>
    <t>D.I.1.</t>
  </si>
  <si>
    <t>441</t>
  </si>
  <si>
    <t>D.II.</t>
  </si>
  <si>
    <t>Dlouhodobé závazky</t>
  </si>
  <si>
    <t>D.II.1.</t>
  </si>
  <si>
    <t>Dlouhodobé úvěry</t>
  </si>
  <si>
    <t>451</t>
  </si>
  <si>
    <t>D.II.2.</t>
  </si>
  <si>
    <t>Přijaté návratné finanční výpomoci dlouhodobé</t>
  </si>
  <si>
    <t>452</t>
  </si>
  <si>
    <t>D.II.3.</t>
  </si>
  <si>
    <t>Dlouhodobé závazky z vydaných dluhopisů</t>
  </si>
  <si>
    <t>453</t>
  </si>
  <si>
    <t>D.II.4.</t>
  </si>
  <si>
    <t>Dlouhodobé přijaté zálohy</t>
  </si>
  <si>
    <t>455</t>
  </si>
  <si>
    <t>D.II.5.</t>
  </si>
  <si>
    <t>Dlouhodobé závazky z ručení</t>
  </si>
  <si>
    <t>456</t>
  </si>
  <si>
    <t>D.II.6.</t>
  </si>
  <si>
    <t>Dlouhodobé směnky k úhradě</t>
  </si>
  <si>
    <t>457</t>
  </si>
  <si>
    <t>D.II.7.</t>
  </si>
  <si>
    <t>Ostatní dlouhodobé závazky</t>
  </si>
  <si>
    <t>459</t>
  </si>
  <si>
    <t>D.II.8.</t>
  </si>
  <si>
    <t>Dlouhodobé přijaté zálohy na transfery</t>
  </si>
  <si>
    <t>472</t>
  </si>
  <si>
    <t>D.III.</t>
  </si>
  <si>
    <t>Krátkodobé závazky</t>
  </si>
  <si>
    <t>D.III.1.</t>
  </si>
  <si>
    <t>Krátkodobé úvěry</t>
  </si>
  <si>
    <t>281</t>
  </si>
  <si>
    <t>D.III.2.</t>
  </si>
  <si>
    <t>Eskontované krátkodobé dluhopisy (směnky)</t>
  </si>
  <si>
    <t>282</t>
  </si>
  <si>
    <t>D.III.3.</t>
  </si>
  <si>
    <t>Krátkodobé závazky z vydaných dluhopisů</t>
  </si>
  <si>
    <t>283</t>
  </si>
  <si>
    <t>D.III.4.</t>
  </si>
  <si>
    <t>Jiné krátkodobé půjčky</t>
  </si>
  <si>
    <t>289</t>
  </si>
  <si>
    <t>D.III.5.</t>
  </si>
  <si>
    <t>Dodavatelé</t>
  </si>
  <si>
    <t>321</t>
  </si>
  <si>
    <t>D.III.6.</t>
  </si>
  <si>
    <t>Směnky k úhradě</t>
  </si>
  <si>
    <t>322</t>
  </si>
  <si>
    <t>D.III.7.</t>
  </si>
  <si>
    <t>Krátkodobé přijaté zálohy</t>
  </si>
  <si>
    <t>324</t>
  </si>
  <si>
    <t>D.III.8.</t>
  </si>
  <si>
    <t>Závazky z dělené správy</t>
  </si>
  <si>
    <t>325</t>
  </si>
  <si>
    <t>D.III.9.</t>
  </si>
  <si>
    <t>Přijaté návratné finanční výpomoci krátkodobé</t>
  </si>
  <si>
    <t>326</t>
  </si>
  <si>
    <t>D.III.10.</t>
  </si>
  <si>
    <t>Zaměstnanci</t>
  </si>
  <si>
    <t>331</t>
  </si>
  <si>
    <t>D.III.11.</t>
  </si>
  <si>
    <t>Jiné závazky vůči zaměstnancům</t>
  </si>
  <si>
    <t>333</t>
  </si>
  <si>
    <t>D.III.12.</t>
  </si>
  <si>
    <t>D.III.13.</t>
  </si>
  <si>
    <t>D.III.14.</t>
  </si>
  <si>
    <t>D.III.15.</t>
  </si>
  <si>
    <t>D.III.16.</t>
  </si>
  <si>
    <t>D.III.17.</t>
  </si>
  <si>
    <t>D.III.18.</t>
  </si>
  <si>
    <t>Závazky k osobám mimo vybrané vládní instituce</t>
  </si>
  <si>
    <t>345</t>
  </si>
  <si>
    <t>D.III.19.</t>
  </si>
  <si>
    <t>Závazky k vybraným ústředním vládním institucím</t>
  </si>
  <si>
    <t>347</t>
  </si>
  <si>
    <t>D.III.20.</t>
  </si>
  <si>
    <t>Závazky k vybraným místním vládním institucím</t>
  </si>
  <si>
    <t>349</t>
  </si>
  <si>
    <t>D.III.27.</t>
  </si>
  <si>
    <t>Krátkodobé závazky z ručení</t>
  </si>
  <si>
    <t>362</t>
  </si>
  <si>
    <t>D.III.28.</t>
  </si>
  <si>
    <t>D.III.29.</t>
  </si>
  <si>
    <t>Závazky z neukončených finančních operací</t>
  </si>
  <si>
    <t>364</t>
  </si>
  <si>
    <t>D.III.30.</t>
  </si>
  <si>
    <t>Závazky z finančního zajištění</t>
  </si>
  <si>
    <t>366</t>
  </si>
  <si>
    <t>D.III.31.</t>
  </si>
  <si>
    <t>Závazky z upsaných nesplacených cenných papírů a podílů</t>
  </si>
  <si>
    <t>368</t>
  </si>
  <si>
    <t>D.III.32.</t>
  </si>
  <si>
    <t>Krátkodobé přijaté zálohy na transfery</t>
  </si>
  <si>
    <t>374</t>
  </si>
  <si>
    <t>D.III.33.</t>
  </si>
  <si>
    <t>D.III.35.</t>
  </si>
  <si>
    <t>Výdaje příštích období</t>
  </si>
  <si>
    <t>383</t>
  </si>
  <si>
    <t>D.III.36.</t>
  </si>
  <si>
    <t>Výnosy příštích období</t>
  </si>
  <si>
    <t>384</t>
  </si>
  <si>
    <t>D.III.37.</t>
  </si>
  <si>
    <t>Dohadné účty pasivní</t>
  </si>
  <si>
    <t>389</t>
  </si>
  <si>
    <t>D.III.38.</t>
  </si>
  <si>
    <t>Ostatní krátkodobé závazky</t>
  </si>
  <si>
    <t>378</t>
  </si>
  <si>
    <t>ROZVAHA MORAVSKOSLEZSKÉHO KRAJE bez příspěvkových organizací (v tis. Kč)</t>
  </si>
  <si>
    <t>ROZVAHA PŘÍSPĚVKOVÝCH ORGANIZACÍ KRAJE (v tis. Kč)</t>
  </si>
  <si>
    <t>VÝKAZ ZISKU A ZTRÁTY PŘÍSPĚVKOVÝCH ORGANIZACÍ KRAJE (v tis. Kč)</t>
  </si>
  <si>
    <t>BĚŽNÉ OBDOBÍ</t>
  </si>
  <si>
    <t>MINULÉ OBDOBÍ</t>
  </si>
  <si>
    <t>Hlavní činnost</t>
  </si>
  <si>
    <t>Hospodářská činnost</t>
  </si>
  <si>
    <t>NÁKLADY CELKEM</t>
  </si>
  <si>
    <t>Náklady z činnosti</t>
  </si>
  <si>
    <t>Spotřeba materiálu</t>
  </si>
  <si>
    <t>501</t>
  </si>
  <si>
    <t>Spotřeba energie</t>
  </si>
  <si>
    <t>502</t>
  </si>
  <si>
    <t>Spotřeba jiných neskladovatelných dodávek</t>
  </si>
  <si>
    <t>503</t>
  </si>
  <si>
    <t>Prodané zboží</t>
  </si>
  <si>
    <t>504</t>
  </si>
  <si>
    <t>Aktivace dlouhodobého majetku</t>
  </si>
  <si>
    <t>506</t>
  </si>
  <si>
    <t>Aktivace oběžného majetku</t>
  </si>
  <si>
    <t>507</t>
  </si>
  <si>
    <t>Změna stavu zásob vlastní výroby</t>
  </si>
  <si>
    <t>508</t>
  </si>
  <si>
    <t>511</t>
  </si>
  <si>
    <t>512</t>
  </si>
  <si>
    <t>A.I.10.</t>
  </si>
  <si>
    <t>Náklady na reprezentaci</t>
  </si>
  <si>
    <t>513</t>
  </si>
  <si>
    <t>A.I.11.</t>
  </si>
  <si>
    <t>Aktivace vnitroorganizačních služeb</t>
  </si>
  <si>
    <t>516</t>
  </si>
  <si>
    <t>A.I.12.</t>
  </si>
  <si>
    <t>Ostatní služby</t>
  </si>
  <si>
    <t>518</t>
  </si>
  <si>
    <t>A.I.13.</t>
  </si>
  <si>
    <t>Mzdové náklady</t>
  </si>
  <si>
    <t>521</t>
  </si>
  <si>
    <t>A.I.14.</t>
  </si>
  <si>
    <t>Zákonné sociální pojištění</t>
  </si>
  <si>
    <t>524</t>
  </si>
  <si>
    <t>A.I.15.</t>
  </si>
  <si>
    <t>Jiné sociální pojištění</t>
  </si>
  <si>
    <t>525</t>
  </si>
  <si>
    <t>A.I.16.</t>
  </si>
  <si>
    <t>Zákonné sociální náklady</t>
  </si>
  <si>
    <t>527</t>
  </si>
  <si>
    <t>A.I.17.</t>
  </si>
  <si>
    <t>Jiné sociální náklady</t>
  </si>
  <si>
    <t>528</t>
  </si>
  <si>
    <t>A.I.18.</t>
  </si>
  <si>
    <t>Daň silniční</t>
  </si>
  <si>
    <t>531</t>
  </si>
  <si>
    <t>A.I.19.</t>
  </si>
  <si>
    <t>Daň z nemovitostí</t>
  </si>
  <si>
    <t>532</t>
  </si>
  <si>
    <t>A.I.20.</t>
  </si>
  <si>
    <t>Jiné daně a poplatky</t>
  </si>
  <si>
    <t>538</t>
  </si>
  <si>
    <t>A.I.22.</t>
  </si>
  <si>
    <t>Smluvní pokuty a úroky z prodlení</t>
  </si>
  <si>
    <t>541</t>
  </si>
  <si>
    <t>A.I.23.</t>
  </si>
  <si>
    <t>Jiné pokuty a penále</t>
  </si>
  <si>
    <t>542</t>
  </si>
  <si>
    <t>A.I.24.</t>
  </si>
  <si>
    <t>Dary a jiná bezúplatná předání</t>
  </si>
  <si>
    <t>543</t>
  </si>
  <si>
    <t>A.I.25.</t>
  </si>
  <si>
    <t>Prodaný materiál</t>
  </si>
  <si>
    <t>544</t>
  </si>
  <si>
    <t>A.I.26.</t>
  </si>
  <si>
    <t>Manka a škody</t>
  </si>
  <si>
    <t>547</t>
  </si>
  <si>
    <t>A.I.27.</t>
  </si>
  <si>
    <t>Tvorba fondů</t>
  </si>
  <si>
    <t>548</t>
  </si>
  <si>
    <t>A.I.28.</t>
  </si>
  <si>
    <t>Odpisy dlouhodobého majetku</t>
  </si>
  <si>
    <t>551</t>
  </si>
  <si>
    <t>A.I.29.</t>
  </si>
  <si>
    <t>Prodaný dlouhodobý nehmotný majetek</t>
  </si>
  <si>
    <t>552</t>
  </si>
  <si>
    <t>A.I.30.</t>
  </si>
  <si>
    <t>Prodaný dlouhodobý hmotný majetek</t>
  </si>
  <si>
    <t>553</t>
  </si>
  <si>
    <t>A.I.31.</t>
  </si>
  <si>
    <t>Prodané pozemky</t>
  </si>
  <si>
    <t>554</t>
  </si>
  <si>
    <t>A.I.32.</t>
  </si>
  <si>
    <t>Tvorba a zúčtování rezerv</t>
  </si>
  <si>
    <t>555</t>
  </si>
  <si>
    <t>A.I.33.</t>
  </si>
  <si>
    <t>Tvorba a zúčtování opravných položek</t>
  </si>
  <si>
    <t>556</t>
  </si>
  <si>
    <t>A.I.34.</t>
  </si>
  <si>
    <t>Náklady z vyřazených pohledávek</t>
  </si>
  <si>
    <t>557</t>
  </si>
  <si>
    <t>A.I.35.</t>
  </si>
  <si>
    <t>Náklady z drobného dlouhodobého majetku</t>
  </si>
  <si>
    <t>558</t>
  </si>
  <si>
    <t>A.I.36.</t>
  </si>
  <si>
    <t>Ostatní náklady z činnosti</t>
  </si>
  <si>
    <t>549</t>
  </si>
  <si>
    <t>Finanční náklady</t>
  </si>
  <si>
    <t>Prodané cenné papíry a podíly</t>
  </si>
  <si>
    <t>561</t>
  </si>
  <si>
    <t>Úroky</t>
  </si>
  <si>
    <t>562</t>
  </si>
  <si>
    <t>Kurzové ztráty</t>
  </si>
  <si>
    <t>563</t>
  </si>
  <si>
    <t>Náklady z přecenění reálnou hodnotou</t>
  </si>
  <si>
    <t>564</t>
  </si>
  <si>
    <t>Ostatní finanční náklady</t>
  </si>
  <si>
    <t>569</t>
  </si>
  <si>
    <t>Náklady na transfery</t>
  </si>
  <si>
    <t>Náklady vybraných ústředních vládních institucí na transfery</t>
  </si>
  <si>
    <t>571</t>
  </si>
  <si>
    <t>Náklady vybraných místních vládních institucí na transfery</t>
  </si>
  <si>
    <t>572</t>
  </si>
  <si>
    <t>A.V.</t>
  </si>
  <si>
    <t>A.V.1.</t>
  </si>
  <si>
    <t>591</t>
  </si>
  <si>
    <t>A.V.2.</t>
  </si>
  <si>
    <t>Dodatečné odvody daně z příjmů</t>
  </si>
  <si>
    <t>595</t>
  </si>
  <si>
    <t>VÝNOSY CELKEM</t>
  </si>
  <si>
    <t>Výnosy z činnosti</t>
  </si>
  <si>
    <t>Výnosy z prodeje vlastních výrobků</t>
  </si>
  <si>
    <t>601</t>
  </si>
  <si>
    <t>Výnosy z prodeje služeb</t>
  </si>
  <si>
    <t>602</t>
  </si>
  <si>
    <t>Výnosy z pronájmu</t>
  </si>
  <si>
    <t>603</t>
  </si>
  <si>
    <t>Výnosy z prodaného zboží</t>
  </si>
  <si>
    <t>604</t>
  </si>
  <si>
    <t>Jiné výnosy z vlastních výkonů</t>
  </si>
  <si>
    <t>609</t>
  </si>
  <si>
    <t>641</t>
  </si>
  <si>
    <t>642</t>
  </si>
  <si>
    <t>B.I.11.</t>
  </si>
  <si>
    <t>Výnosy z vyřazených pohledávek</t>
  </si>
  <si>
    <t>643</t>
  </si>
  <si>
    <t>B.I.12.</t>
  </si>
  <si>
    <t>Výnosy z prodeje materiálu</t>
  </si>
  <si>
    <t>644</t>
  </si>
  <si>
    <t>B.I.13.</t>
  </si>
  <si>
    <t>Výnosy z prodeje dlouhodobého nehmotného majetku</t>
  </si>
  <si>
    <t>645</t>
  </si>
  <si>
    <t>B.I.14.</t>
  </si>
  <si>
    <t>Výnosy z prodeje dlouhodobého hmotného majetku kromě pozemků</t>
  </si>
  <si>
    <t>646</t>
  </si>
  <si>
    <t>B.I.15.</t>
  </si>
  <si>
    <t>Výnosy z prodeje pozemků</t>
  </si>
  <si>
    <t>647</t>
  </si>
  <si>
    <t>B.I.16.</t>
  </si>
  <si>
    <t>Čerpání fondů</t>
  </si>
  <si>
    <t>648</t>
  </si>
  <si>
    <t>B.I.17.</t>
  </si>
  <si>
    <t>Ostatní výnosy z činnosti</t>
  </si>
  <si>
    <t>649</t>
  </si>
  <si>
    <t>Finanční výnosy</t>
  </si>
  <si>
    <t>Výnosy z prodeje cenných papírů a podílů</t>
  </si>
  <si>
    <t>661</t>
  </si>
  <si>
    <t>662</t>
  </si>
  <si>
    <t>Kurzové zisky</t>
  </si>
  <si>
    <t>663</t>
  </si>
  <si>
    <t>Výnosy z přecenění reálnou hodnotou</t>
  </si>
  <si>
    <t>664</t>
  </si>
  <si>
    <t>Ostatní finanční výnosy</t>
  </si>
  <si>
    <t>669</t>
  </si>
  <si>
    <t>B.IV.</t>
  </si>
  <si>
    <t>Výnosy z transferů</t>
  </si>
  <si>
    <t>B.IV.1.</t>
  </si>
  <si>
    <t>Výnosy vybraných ústředních vládních institucí z transferů</t>
  </si>
  <si>
    <t>671</t>
  </si>
  <si>
    <t>B.IV.2.</t>
  </si>
  <si>
    <t>Výnosy vybraných místních vládních institucí z transferů</t>
  </si>
  <si>
    <t>672</t>
  </si>
  <si>
    <t>VÝSLEDEK HOSPODAŘENÍ</t>
  </si>
  <si>
    <t>C.1.</t>
  </si>
  <si>
    <t>Výsledek hospodaření před zdaněním</t>
  </si>
  <si>
    <t>C.2.</t>
  </si>
  <si>
    <t>ROZVAHA PŘÍSPĚVKOVÝCH ORGANIZACÍ V ODVĚTVÍ SOCIÁLNÍCH VĚCÍ (v tis. Kč)</t>
  </si>
  <si>
    <t>VÝKAZ ZISKU A ZTRÁTY PŘÍSPĚVKOVÝCH ORGANIZACÍ V ODVĚTVÍ SOCIÁLNÍCH VĚCÍ (v tis. Kč)</t>
  </si>
  <si>
    <t>Číslo položky</t>
  </si>
  <si>
    <t>ROZVAHA PŘÍSPĚVKOVÝCH ORGANIZACÍ V ODVĚTVÍ ZDRAVOTNICTVÍ (v tis. Kč)</t>
  </si>
  <si>
    <t>VÝKAZ ZISKU A ZTRÁTY PŘÍSPĚVKOVÝCH ORGANIZACÍ V ODVĚTVÍ ZDRAVOTNICTVÍ (v tis. Kč)</t>
  </si>
  <si>
    <t>ROZVAHA PŘÍSPĚVKOVÝCH ORGANIZACÍ V ODVĚTVÍ KULTURY (v tis. Kč)</t>
  </si>
  <si>
    <t>VÝKAZ ZISKU A ZTRÁTY PŘÍSPĚVKOVÝCH ORGANIZACÍ V ODVĚTVÍ KULTURY (v tis. Kč)</t>
  </si>
  <si>
    <t>ROZVAHA PŘÍSPĚVKOVÝCH ORGANIZACÍ V ODVĚTVÍ ŠKOLSTVÍ (v tis. Kč)</t>
  </si>
  <si>
    <t xml:space="preserve">Město Bohumín </t>
  </si>
  <si>
    <t xml:space="preserve">Město Brušperk </t>
  </si>
  <si>
    <t xml:space="preserve">Město Klimkovice </t>
  </si>
  <si>
    <t xml:space="preserve">Město Orlová </t>
  </si>
  <si>
    <t xml:space="preserve">Město Paskov </t>
  </si>
  <si>
    <t xml:space="preserve">Město Rychvald </t>
  </si>
  <si>
    <t xml:space="preserve">Město Šenov </t>
  </si>
  <si>
    <t xml:space="preserve">Městys Spálov </t>
  </si>
  <si>
    <t xml:space="preserve">Městys Suchdol nad Odrou </t>
  </si>
  <si>
    <t xml:space="preserve">Obec Bartošovice </t>
  </si>
  <si>
    <t xml:space="preserve">Obec Baška </t>
  </si>
  <si>
    <t xml:space="preserve">Obec Bohušov </t>
  </si>
  <si>
    <t xml:space="preserve">Obec Bystřice </t>
  </si>
  <si>
    <t xml:space="preserve">Obec Čaková </t>
  </si>
  <si>
    <t xml:space="preserve">Obec Děhylov </t>
  </si>
  <si>
    <t xml:space="preserve">Obec Dětmarovice </t>
  </si>
  <si>
    <t xml:space="preserve">Obec Dětřichov </t>
  </si>
  <si>
    <t xml:space="preserve">Obec Dívčí Hrad </t>
  </si>
  <si>
    <t xml:space="preserve">Obec Dobrá </t>
  </si>
  <si>
    <t xml:space="preserve">Obec Dobratice </t>
  </si>
  <si>
    <t xml:space="preserve">Obec Dolní Lomná </t>
  </si>
  <si>
    <t xml:space="preserve">Obec Dolní Lutyně </t>
  </si>
  <si>
    <t xml:space="preserve">Obec Hlavnice </t>
  </si>
  <si>
    <t xml:space="preserve">Obec Holasovice </t>
  </si>
  <si>
    <t xml:space="preserve">Obec Holčovice </t>
  </si>
  <si>
    <t xml:space="preserve">Obec Horní Bludovice </t>
  </si>
  <si>
    <t xml:space="preserve">Obec Hostašovice </t>
  </si>
  <si>
    <t xml:space="preserve">Obec Hošťálkovy </t>
  </si>
  <si>
    <t xml:space="preserve">Obec Hrádek </t>
  </si>
  <si>
    <t xml:space="preserve">Obec Hukvaldy </t>
  </si>
  <si>
    <t xml:space="preserve">Obec Chlebičov </t>
  </si>
  <si>
    <t xml:space="preserve">Obec Chotěbuz </t>
  </si>
  <si>
    <t>Obec Jakubčovice nad Odrou</t>
  </si>
  <si>
    <t xml:space="preserve">Obec Jeseník nad Odrou </t>
  </si>
  <si>
    <t xml:space="preserve">Obec Jezdkovice </t>
  </si>
  <si>
    <t xml:space="preserve">Obec Komorní Lhotka </t>
  </si>
  <si>
    <t xml:space="preserve">Obec Kozlovice </t>
  </si>
  <si>
    <t xml:space="preserve">Obec Krmelín </t>
  </si>
  <si>
    <t xml:space="preserve">Obec Kružberk </t>
  </si>
  <si>
    <t>Obec Leskovec nad Moravicí</t>
  </si>
  <si>
    <t>Obec Lhotka u Litultovic</t>
  </si>
  <si>
    <t>Obec Libhošť</t>
  </si>
  <si>
    <t xml:space="preserve">Obec Metylovice </t>
  </si>
  <si>
    <t xml:space="preserve">Obec Mikolajice </t>
  </si>
  <si>
    <t xml:space="preserve">Obec Mořkov </t>
  </si>
  <si>
    <t xml:space="preserve">Obec Nošovice </t>
  </si>
  <si>
    <t xml:space="preserve">Obec Nýdek </t>
  </si>
  <si>
    <t xml:space="preserve">Obec Olbramice </t>
  </si>
  <si>
    <t xml:space="preserve">Obec Osoblaha </t>
  </si>
  <si>
    <t xml:space="preserve">Obec Otice </t>
  </si>
  <si>
    <t xml:space="preserve">Obec Palkovice </t>
  </si>
  <si>
    <t xml:space="preserve">Obec Písečná </t>
  </si>
  <si>
    <t xml:space="preserve">Obec Písek </t>
  </si>
  <si>
    <t xml:space="preserve">Obec Píšť </t>
  </si>
  <si>
    <t xml:space="preserve">Obec Pražmo </t>
  </si>
  <si>
    <t xml:space="preserve">Obec Pržno </t>
  </si>
  <si>
    <t xml:space="preserve">Obec Raškovice </t>
  </si>
  <si>
    <t xml:space="preserve">Obec Rohov </t>
  </si>
  <si>
    <t xml:space="preserve">Obec Ropice </t>
  </si>
  <si>
    <t xml:space="preserve">Obec Ryžoviště </t>
  </si>
  <si>
    <t xml:space="preserve">Obec Řeka </t>
  </si>
  <si>
    <t xml:space="preserve">Obec Řepiště </t>
  </si>
  <si>
    <t xml:space="preserve">Obec Sedlnice </t>
  </si>
  <si>
    <t xml:space="preserve">Obec Skotnice </t>
  </si>
  <si>
    <t xml:space="preserve">Obec Slavkov </t>
  </si>
  <si>
    <t xml:space="preserve">Obec Slezské Rudoltice </t>
  </si>
  <si>
    <t xml:space="preserve">Obec Služovice </t>
  </si>
  <si>
    <t xml:space="preserve">Obec Smilovice </t>
  </si>
  <si>
    <t xml:space="preserve">Obec Soběšovice </t>
  </si>
  <si>
    <t xml:space="preserve">Obec Stará Ves </t>
  </si>
  <si>
    <t xml:space="preserve">Obec Staré Hamry </t>
  </si>
  <si>
    <t xml:space="preserve">Obec Staré Heřminovy </t>
  </si>
  <si>
    <t xml:space="preserve">Obec Stěbořice </t>
  </si>
  <si>
    <t xml:space="preserve">Obec Střítež </t>
  </si>
  <si>
    <t xml:space="preserve">Obec Sviadnov </t>
  </si>
  <si>
    <t xml:space="preserve">Obec Široká Niva </t>
  </si>
  <si>
    <t xml:space="preserve">Obec Štěpánkovice </t>
  </si>
  <si>
    <t xml:space="preserve">Obec Těškovice </t>
  </si>
  <si>
    <t xml:space="preserve">Obec Tichá </t>
  </si>
  <si>
    <t xml:space="preserve">Obec Trojanovice </t>
  </si>
  <si>
    <t xml:space="preserve">Obec Třanovice </t>
  </si>
  <si>
    <t xml:space="preserve">Obec Třemešná </t>
  </si>
  <si>
    <t xml:space="preserve">Obec Tvrdkov </t>
  </si>
  <si>
    <t xml:space="preserve">Obec Uhlířov </t>
  </si>
  <si>
    <t xml:space="preserve">Obec Úvalno </t>
  </si>
  <si>
    <t xml:space="preserve">Obec Václavovice </t>
  </si>
  <si>
    <t xml:space="preserve">Obec Větřkovice </t>
  </si>
  <si>
    <t xml:space="preserve">Obec Závada </t>
  </si>
  <si>
    <t xml:space="preserve">Obec Zbyslavice </t>
  </si>
  <si>
    <t xml:space="preserve">Obec Životice </t>
  </si>
  <si>
    <t xml:space="preserve">Ostrava, Hrabová </t>
  </si>
  <si>
    <t xml:space="preserve">Ostrava, Jih </t>
  </si>
  <si>
    <t>Ostrava, Krásné Pole</t>
  </si>
  <si>
    <t>Ostrava, Mariánské Hory a Hulváky</t>
  </si>
  <si>
    <t>Ostrava, Moravská Ostrava a Přívoz</t>
  </si>
  <si>
    <t>Ostrava, Poruba</t>
  </si>
  <si>
    <t xml:space="preserve">Ostrava, Svinov </t>
  </si>
  <si>
    <t xml:space="preserve">Ostrava, Vítkovice </t>
  </si>
  <si>
    <t>Mikroregion - Sdružení obcí Osoblažska</t>
  </si>
  <si>
    <t>Mikroregion Krnovsko</t>
  </si>
  <si>
    <t>Mikroregion Matice slezská Háj ve Slezsku</t>
  </si>
  <si>
    <t>Mikroregion Odersko</t>
  </si>
  <si>
    <t>Mikroregion Opavsko severozápad</t>
  </si>
  <si>
    <t>Mikroregion Žermanické a Těrlické přehrady</t>
  </si>
  <si>
    <t>Region Poodří</t>
  </si>
  <si>
    <t>Region Slezská brána</t>
  </si>
  <si>
    <t>Sdružení měst a obcí povodí Ondřejnice Brušperk</t>
  </si>
  <si>
    <t>Sdružení obcí Hlučínska</t>
  </si>
  <si>
    <t>Sdružení obcí Jablunkovska</t>
  </si>
  <si>
    <t>Sdružení obcí povodí Stonávky</t>
  </si>
  <si>
    <t>Sdružení obcí Rýmařovska</t>
  </si>
  <si>
    <t>Venkovský mikroregion Moravice</t>
  </si>
  <si>
    <t>Kraje</t>
  </si>
  <si>
    <t>Olomoucký kraj</t>
  </si>
  <si>
    <t>Zlínský kraj</t>
  </si>
  <si>
    <t>Krajské ředitelství policie Moravskoslezského kraje</t>
  </si>
  <si>
    <t>Psychiatrická nemocnice v Opavě</t>
  </si>
  <si>
    <t>Žilinský samosprávný kraj</t>
  </si>
  <si>
    <t>Moravskoslezské datové centrum, příspěvková organizace</t>
  </si>
  <si>
    <t>Moravskoslezské energetické centrum, příspěvková organizace</t>
  </si>
  <si>
    <t>Správa silnic Moravskoslezského kraje, příspěvková organizace</t>
  </si>
  <si>
    <t>Čištění komunikací</t>
  </si>
  <si>
    <t>Příprava staveb a příprava vypořádání pozemků</t>
  </si>
  <si>
    <t>Souvislé opravy silnic II. a III. tříd, včetně mostních objektů</t>
  </si>
  <si>
    <t>Hrad Hukvaldy - dobudování infrastruktury</t>
  </si>
  <si>
    <t>Benjamín, příspěvková organizace</t>
  </si>
  <si>
    <t>Příspěvek na provoz odvětví sociálních věcí - příspěvkové organizace kraje - krytí odpisů</t>
  </si>
  <si>
    <t>Centrum psychologické pomoci, příspěvková organizace</t>
  </si>
  <si>
    <t>Domov Bílá Opava, příspěvková organizace</t>
  </si>
  <si>
    <t>Domov Březiny, příspěvková organizace</t>
  </si>
  <si>
    <t>Domov Duha, příspěvková organizace</t>
  </si>
  <si>
    <t>Domov Hortenzie, příspěvková organizace</t>
  </si>
  <si>
    <t>Domov Jistoty, příspěvková organizace</t>
  </si>
  <si>
    <t>Domov Letokruhy, příspěvková organizace</t>
  </si>
  <si>
    <t>Domov Na zámku, příspěvková organizace</t>
  </si>
  <si>
    <t>Domov NaNovo, příspěvková organizace</t>
  </si>
  <si>
    <t>Fontána, příspěvková organizace</t>
  </si>
  <si>
    <t>Harmonie, příspěvková organizace</t>
  </si>
  <si>
    <t>Náš svět, příspěvková organizace</t>
  </si>
  <si>
    <t>Nový domov, příspěvková organizace</t>
  </si>
  <si>
    <t>Sagapo, příspěvková organizace</t>
  </si>
  <si>
    <t>Sírius, příspěvková organizace</t>
  </si>
  <si>
    <t>Rekonstrukce střechy tělocvičny</t>
  </si>
  <si>
    <t xml:space="preserve">Dětský domov SRDCE a Školní jídelna, Karviná-Fryštát,Vydmuchov 10, příspěvková organizace </t>
  </si>
  <si>
    <t xml:space="preserve">Dětský domov Úsměv a Školní jídelna, Ostrava-Slezská Ostrava, Bukovanského 25, příspěvková organizace </t>
  </si>
  <si>
    <t>Spolupráce s francouzskými, vlámskými a španělskými školami</t>
  </si>
  <si>
    <t>Gymnázium Josefa Kainara, Hlučín,  příspěvková organizace</t>
  </si>
  <si>
    <t xml:space="preserve">Střední škola průmyslová, Krnov, příspěvková organizace        </t>
  </si>
  <si>
    <t>Rekonstrukce elektroinstalace</t>
  </si>
  <si>
    <t xml:space="preserve">Střední zahradnická škola, Ostrava, příspěvková organizace </t>
  </si>
  <si>
    <t>Základní umělecká škola Bedřicha Smetany, Karviná - Mizerov, příspěvková organizace</t>
  </si>
  <si>
    <t xml:space="preserve">Základní umělecká škola, Bohumín - Nový Bohumín, Žižkova 620, příspěvková organizace </t>
  </si>
  <si>
    <t xml:space="preserve">Specializační vzdělávání nelékařů </t>
  </si>
  <si>
    <t>Přístavba a nástavba rehabilitace</t>
  </si>
  <si>
    <t>Odborný léčebný ústav Metylovice - Moravskoslezské sanatorium, příspěvková organizace</t>
  </si>
  <si>
    <t>Parkové úpravy v areálu OLÚ Metylovice</t>
  </si>
  <si>
    <t>Zdravotnická záchranná služba Moravskoslezského kraje, příspěvková organizace</t>
  </si>
  <si>
    <t>Integrované výjezdové centrum Mošnov</t>
  </si>
  <si>
    <t>Integrované výjezdové centrum Ostrava-Jih</t>
  </si>
  <si>
    <t>Pořízení osobních ochranných pracovních prostředků zaměstnanců</t>
  </si>
  <si>
    <t>Výjezdové centrum Město Albrechtice</t>
  </si>
  <si>
    <t>Vzdělávací středisko ZZS MSK</t>
  </si>
  <si>
    <t>1. přední hlídka Royal Rangers Český Těšín, Třinec</t>
  </si>
  <si>
    <t>1st International School of Ostrava - mezinárodní gymnázium, s.r.o.</t>
  </si>
  <si>
    <t>Dotace pro soukromé školy</t>
  </si>
  <si>
    <t>2K-BIKE CLUB ODRY, Odry</t>
  </si>
  <si>
    <t>ADRA o.p.s., Praha 5</t>
  </si>
  <si>
    <t>Aeroklub Frýdlant nad Ostravicí, z.s., Frýdlant nad Ostravicí</t>
  </si>
  <si>
    <t>AGEL Střední zdravotnická škola s.r.o.</t>
  </si>
  <si>
    <t>AHOL - Střední škola gastronomie, turismu a lázeňství</t>
  </si>
  <si>
    <t xml:space="preserve">Akademický ústav Karviná, z.ú. </t>
  </si>
  <si>
    <t>Akcičky smích. radost. odpočinek, z. s., Ostrava-Poruba</t>
  </si>
  <si>
    <t>AlFi, z.s., Ostrava-Petřkovice</t>
  </si>
  <si>
    <t>Andělé Stromu života p. s., Nový Jičín</t>
  </si>
  <si>
    <t>ANIMA VIVA z. s., Opava</t>
  </si>
  <si>
    <t>ANULIKA z.s., Ostrava</t>
  </si>
  <si>
    <t>APROPO z.s., Havířov-Šumbark</t>
  </si>
  <si>
    <t>ARKA CZ, z.s., Ostrava</t>
  </si>
  <si>
    <t>Armáda spásy v České republice, z.s., Praha</t>
  </si>
  <si>
    <t>Asociace rodičů a přátel zdravotně postižených dětí v ČR, z.s. Klub Zvoneček, Odry</t>
  </si>
  <si>
    <t>Asociace TOM ČR, TOM 206 07 SIHASAPA, Ostrava-Jih</t>
  </si>
  <si>
    <t>Asociace TOM ČR, TOM 4302 SIRIUS, Ostrava Poruba</t>
  </si>
  <si>
    <t>Asociace TOM ČR, TOM 4312 Třicítka a Dvojka, Ostrava Pustkovec</t>
  </si>
  <si>
    <t>Asociace TOM ČR, TOM 4316 PRŮZKUMNÍK-JIH, Ostrava-Jih</t>
  </si>
  <si>
    <t>Asociace TRIGON, o.p.s., Ostrava-Poruba</t>
  </si>
  <si>
    <t>Atelier PRAJZ creative, s.r.o., Píšť</t>
  </si>
  <si>
    <t>Automotoklub Petrovice u Karviné</t>
  </si>
  <si>
    <t>AVE ART Ostrava, vyšší odborná škola, střední umělecká škola a základní umělecká škola, s.r.o.</t>
  </si>
  <si>
    <t>Basketbalový klub NH Ostrava a.s., Ostrava-Moravská Ostrava a Přívoz</t>
  </si>
  <si>
    <t>Basketbalový klub Opava a.s., Opava</t>
  </si>
  <si>
    <t>BAV klub Příbor, středisko volného času, s.r.o.</t>
  </si>
  <si>
    <t>Bezpečnostně právní akademie Ostrava, s. r. o., střední škola</t>
  </si>
  <si>
    <t>Bílý kruh bezpečí, z.s., Praha 5</t>
  </si>
  <si>
    <t>Bohumínská městská nemocnice, a.s., Bohumín</t>
  </si>
  <si>
    <t>Bruntálská dílna Polárka o.p.s., Bruntál</t>
  </si>
  <si>
    <t>Bunkr, o.p.s., Třinec</t>
  </si>
  <si>
    <t>BVÚ-Centrum pro volný čas a pomoc mládeži z.s., Ostrava-Moravská Ostrava a Přívoz</t>
  </si>
  <si>
    <t xml:space="preserve">Campana - Mezinárodní Montessori mateřská škola a Montessori centrum, s.r.o. </t>
  </si>
  <si>
    <t>Centrum Anabell, z. s., Brno-střed</t>
  </si>
  <si>
    <t>Centrum inkluze o.p.s., Vítkov</t>
  </si>
  <si>
    <t>Centrum kompetencí, z.s., Český Těšín</t>
  </si>
  <si>
    <t>Centrum nové naděje, Frýdek-Místek</t>
  </si>
  <si>
    <t>Centrum pro rodinu a sociální péči, Ostrava</t>
  </si>
  <si>
    <t>Centrum pro seniory Trojlístek, z.s., Bohuslavice</t>
  </si>
  <si>
    <t>Centrum služeb pro neslyšící a nedoslýchavé, o.p.s., Ostrava-Moravská Ostrava a Přívoz</t>
  </si>
  <si>
    <t>Církevní základní škola a mateřská škola Přemysla Pittra, Ostrava-Přívoz</t>
  </si>
  <si>
    <t>Česká provincie Kongregace Dcer Božské Lásky, Opava</t>
  </si>
  <si>
    <t>Česká unie neslyšících, Praha</t>
  </si>
  <si>
    <t>ČMELÁČEK z. s., Ostrava-Jih</t>
  </si>
  <si>
    <t>Čtyřleté a osmileté gymnázium, s.r.o.</t>
  </si>
  <si>
    <t>David Haitl, Bernartice nad Odrou</t>
  </si>
  <si>
    <t>Destinační management turistické oblasti Beskydy-Valašsko, o.p.s., Frýdek-Místek</t>
  </si>
  <si>
    <t>Diakonie ČCE - středisko v Ostravě, Ostrava - Vítkovice</t>
  </si>
  <si>
    <t>Diakonie ČCE - Středisko v Rýmařově, Rýmařov</t>
  </si>
  <si>
    <t>Diecézní charita ostravsko-opavská, Ostrava</t>
  </si>
  <si>
    <t>DomA - domácí asistence, Kobeřice</t>
  </si>
  <si>
    <t>Domov sv. Jana Křtitele, s.r.o., Frýdek-Místek</t>
  </si>
  <si>
    <t>Dům seniorů "POHODA", o. p. s., Orlová</t>
  </si>
  <si>
    <t>EDUCA - Střední odborná škola, s.r.o.</t>
  </si>
  <si>
    <t>EDUCAnet - Soukromé gymnázium Ostrava, s.r.o.</t>
  </si>
  <si>
    <t>EDUCATION INSTITUTE základní škola, mateřská škola, s.r.o.</t>
  </si>
  <si>
    <t>Ekipa, z.s., Opava</t>
  </si>
  <si>
    <t>Elim Opava, o.p.s., Opava</t>
  </si>
  <si>
    <t>ENVIKO, z.s., Vřesina</t>
  </si>
  <si>
    <t>Euroregion Praděd - česká část, Bruntál</t>
  </si>
  <si>
    <t>EUROTOPIA.CZ, o.p.s., Opava</t>
  </si>
  <si>
    <t>FA PRAKTIK s.r.o. Středisko praktického vyučování</t>
  </si>
  <si>
    <t>FOKUS-Opava, z.s., Svobodné Heřmanice</t>
  </si>
  <si>
    <t>FOLK V OSTRAVĚ z.s., Ostrava-Poruba</t>
  </si>
  <si>
    <t>FOND OHROŽENÝCH DĚTÍ, Praha 1</t>
  </si>
  <si>
    <t>Futra, Orlová, Lutyně</t>
  </si>
  <si>
    <t>Galaxie-Centrum pomoci, Karviná</t>
  </si>
  <si>
    <t>GALILEO SCHOOL - bilingvní  mateřská škola a základní škola, s.r.o.</t>
  </si>
  <si>
    <t>GeoPrime Geodézie s.r.o., Ostrava</t>
  </si>
  <si>
    <t>Golf Club Lipiny, spolek, Karviná</t>
  </si>
  <si>
    <t>GOODWILL - vyšší odborná škola, s.r.o.</t>
  </si>
  <si>
    <t>Gymnázium BESKYDY MOUNTAIN ACADEMY, s.r.o.</t>
  </si>
  <si>
    <t>Gymnázium Jana Šabršuly s.r.o.</t>
  </si>
  <si>
    <t>Gymnázium, základní škola a mateřská škola Hello s.r.o.</t>
  </si>
  <si>
    <t>HANDBALL CLUB BANÍK KARVINÁ</t>
  </si>
  <si>
    <t>Handicap centrum Škola života Frýdek-Místek, o.p.s., Frýdek-Místek</t>
  </si>
  <si>
    <t>HEAD BIKE Opava, z.s., Opava</t>
  </si>
  <si>
    <t>Hnutí Duha Jeseník, Jeseník</t>
  </si>
  <si>
    <t>Hope House, z. s., Břidličná</t>
  </si>
  <si>
    <t>Hotelová škola a Obchodní akademie Havířov s.r.o.</t>
  </si>
  <si>
    <t>Charita Bohumín, Bohumín</t>
  </si>
  <si>
    <t>Charita Český Těšín</t>
  </si>
  <si>
    <t>Charita Frenštát pod Radhoštěm</t>
  </si>
  <si>
    <t>Charita Hlučín</t>
  </si>
  <si>
    <t>Charita Jablunkov, Jablunkov</t>
  </si>
  <si>
    <t>Charita Kopřivnice</t>
  </si>
  <si>
    <t>Charita Krnov, Krnov</t>
  </si>
  <si>
    <t>Charita Nový Jičín, Nový Jičín</t>
  </si>
  <si>
    <t>Charita Odry, Odry</t>
  </si>
  <si>
    <t>Charita Studénka, Studénka</t>
  </si>
  <si>
    <t>Charita sv. Alexandra, Ostrava</t>
  </si>
  <si>
    <t>Charita sv. Martina, Malá Morávka</t>
  </si>
  <si>
    <t>Charita Třinec, Třinec</t>
  </si>
  <si>
    <t>infinity - progress z.s., Mosty u Jablunkova</t>
  </si>
  <si>
    <t xml:space="preserve">INškolka s.r.o. </t>
  </si>
  <si>
    <t>IUVENTAS - Soukromé gymnázium a Střední odborná škola, s.r.o.</t>
  </si>
  <si>
    <t>Jazykové a humanitní GYMNÁZIUM PRIGO, s.r.o.</t>
  </si>
  <si>
    <t>JO TENISOVÉ TRÉNINKOVÉ CENTRUM z.s., Frýdek-Místek</t>
  </si>
  <si>
    <t>Junák - český skaut, okres Opava, z. s., Opava</t>
  </si>
  <si>
    <t>Junák - český skaut, středisko Doberčata Dobrá, z. s., Dobrá</t>
  </si>
  <si>
    <t>Junák - český skaut, středisko Mariánské Ostrava, z. s., Ostrava Mariánské Hory a Hulváky</t>
  </si>
  <si>
    <t>Junák - český skaut, středisko Ostrá Hůrka Háj ve Slezsku, z. s., Štítina</t>
  </si>
  <si>
    <t>Junák - svaz skautů a skautek ČR, středisko Pagoda Nový Jičín, Nový Jičín</t>
  </si>
  <si>
    <t>KAFIRA o.p.s., Opava</t>
  </si>
  <si>
    <t>Klub biatlonu Břidličná</t>
  </si>
  <si>
    <t>Klub házené Kopřivnice, Kopřivnice</t>
  </si>
  <si>
    <t>Klub plaveckých sportů Ostrava, Ostrava-Poruba</t>
  </si>
  <si>
    <t>Konvent sester alžbětinek v Jablunkově</t>
  </si>
  <si>
    <t>Krystal Help z.ú., Krnov</t>
  </si>
  <si>
    <t>LADASENIOR s.r.o., Ostrava</t>
  </si>
  <si>
    <t>Ledax Ostrava o.p.s., Ostrava</t>
  </si>
  <si>
    <t>Lesní mateřská škola Mraveniště z.s.</t>
  </si>
  <si>
    <t>Letiště Ostrava, a.s., Mošnov</t>
  </si>
  <si>
    <t>Lexikona, z.s., Krnov</t>
  </si>
  <si>
    <t>MAFLEX-CZ s.r.o., Mosty u Jablunkova</t>
  </si>
  <si>
    <t>Máš čas?, z.s., Kopřivnice</t>
  </si>
  <si>
    <t>Mateřská škola AGEL s.r.o.</t>
  </si>
  <si>
    <t>Mateřská škola Bludovice</t>
  </si>
  <si>
    <t>Mateřská škola Hájov s.r.o.</t>
  </si>
  <si>
    <t>Mateřská škola HAPPY DAY s.r.o.</t>
  </si>
  <si>
    <t xml:space="preserve">Mateřská škola Klíček Krnov </t>
  </si>
  <si>
    <t>Mateřská škola Kouzelný svět</t>
  </si>
  <si>
    <t>Mateřská škola Liščata, s.r.o.</t>
  </si>
  <si>
    <t>Mateřská škola MATEŘINKA s.r.o.</t>
  </si>
  <si>
    <t>Mateřská škola Montevláček</t>
  </si>
  <si>
    <t>Mateřská škola novojičínská Beruška, spol. s r. o.</t>
  </si>
  <si>
    <t>MATEŘSKÁ ŠKOLA PALOVÁČEK, s.r.o.</t>
  </si>
  <si>
    <t>Mateřská škola Paprsek s.r.o.</t>
  </si>
  <si>
    <t>Mateřská škola se zdravotnickou péčí, s.r.o.</t>
  </si>
  <si>
    <t>Mateřská škola ZDRAVÍ s.r.o.</t>
  </si>
  <si>
    <t>Mateřská škola, základní škola a střední škola Slezské diakonie Krnov, Krnov</t>
  </si>
  <si>
    <t>MBM rail s.r.o., Jaroměř</t>
  </si>
  <si>
    <t>MEBSTER s.r.o., Ostrava</t>
  </si>
  <si>
    <t>Medela-péče o seniory o.p.s., Ostravice</t>
  </si>
  <si>
    <t>MEDICA Třinec, z.ú.</t>
  </si>
  <si>
    <t>MIKASA z. s., Ostrava-Jih</t>
  </si>
  <si>
    <t>Modrý kříž v České republice, Český Těšín</t>
  </si>
  <si>
    <t>Montessori základní škola Úsměv</t>
  </si>
  <si>
    <t>Moravskoslezská obchodní akademie, s.r.o.</t>
  </si>
  <si>
    <t>Moravskoslezský krajský šachový svaz (MKŠS), Ostrava</t>
  </si>
  <si>
    <t>MRŇOUSKOVA MATEŘSKÁ ŠKOLA</t>
  </si>
  <si>
    <t>Na Výminku s.r.o., Ostrava-Jih, Zábřeh</t>
  </si>
  <si>
    <t>Národní stavební klastr z.s., Ostrava-Jih</t>
  </si>
  <si>
    <t>Národní strojírenský klastr, z.s., Ostrava</t>
  </si>
  <si>
    <t>Nestátní denní zařízení DUHA, o.p.s., Orlová</t>
  </si>
  <si>
    <t>NoBugs s. r. o., Ostrava</t>
  </si>
  <si>
    <t>NOVOS NJ, s.r.o., Štramberk</t>
  </si>
  <si>
    <t>Obecně prospěšná společnost Sv. Josefa, o.p.s., Ropice</t>
  </si>
  <si>
    <t>Obchodní akademie Karviná, s.r.o.</t>
  </si>
  <si>
    <t>Oblastní spolek Českého červeného kříže Karviná, Karviná</t>
  </si>
  <si>
    <t>Oddíl lyžování Budišov nad Budišovkou, z.s., Budišov nad Budišovkou</t>
  </si>
  <si>
    <t xml:space="preserve">ONŽ - pomoc a poradenství pro ženy a dívky, z.s., Praha </t>
  </si>
  <si>
    <t>OPEN HOUSE, Bruntál</t>
  </si>
  <si>
    <t>Orientační Běh Opava, Opava</t>
  </si>
  <si>
    <t>Paint Western Riding Club, pobočný spolek, Kozlovice</t>
  </si>
  <si>
    <t>Patizon 2.0 s.r.o., Ostrava,Svinov</t>
  </si>
  <si>
    <t>Pavučina o.p.s., Ostrava-Kunčičky</t>
  </si>
  <si>
    <t>Péče srdcem, z.ú., Ostrava-Vítkovice</t>
  </si>
  <si>
    <t>Pečovatelská služba OASA Nový Jičín, o.p.s., Nový Jičín</t>
  </si>
  <si>
    <t>PERAS - ski s.r.o., Ludvíkov</t>
  </si>
  <si>
    <t>petit atelier s.r.o., Ropice</t>
  </si>
  <si>
    <t>PLANETA - Montessori základní škola s.r.o.</t>
  </si>
  <si>
    <t>Podané ruce - osobní asistence, Frýdek-Místek</t>
  </si>
  <si>
    <t>Polský kulturně-osvětový svaz v České republice, Český Těšín</t>
  </si>
  <si>
    <t>Poradna pro občanství/Občanská a lidská práva, z.s., Praha 2</t>
  </si>
  <si>
    <t>Prádelna PRAPOS s.r.o., Ostrava-Jih</t>
  </si>
  <si>
    <t>PRAPOS, z.s., Ostrava</t>
  </si>
  <si>
    <t>PrimMat - Soukromá střední škola podnikatelská, s.r.o.</t>
  </si>
  <si>
    <t>První soukromá základní umělecká škola MIS music o.p.s.</t>
  </si>
  <si>
    <t>Příroda kolem nás, o. p. s., Studénka</t>
  </si>
  <si>
    <t>PUNTIK s.r.o., Bohumín</t>
  </si>
  <si>
    <t xml:space="preserve">RB Střední odborné učiliště autooprávárenské, s.r.o.  </t>
  </si>
  <si>
    <t>Regionální rada rozvoje a spolupráce, Třinec</t>
  </si>
  <si>
    <t>Rodinné a komunitní centrum Chaloupka z.s., Ostrava</t>
  </si>
  <si>
    <t>Romodrom o.p.s., Praha 1</t>
  </si>
  <si>
    <t>Royal Rangers v ČR 36. Přední hlídka v Opavě, Otice</t>
  </si>
  <si>
    <t>Řecká obec Krnov-město, Krnov</t>
  </si>
  <si>
    <t>Římskokatolická farnost Nový Jičín</t>
  </si>
  <si>
    <t>Římskokatolická farnost Ostrava - Kunčičky, Ostrava - Kunčičky</t>
  </si>
  <si>
    <t>Římskokatolická farnost Ostrava - Moravská Ostrava, Ostrava-Moravská Ostrava</t>
  </si>
  <si>
    <t>Samostatný kmenový a klubový svaz Dakota, Ostrava</t>
  </si>
  <si>
    <t>Sbor dobrovolných hasičů Svinov, Ostrava-Svinov</t>
  </si>
  <si>
    <t>ScioŠkola Frýdek-Místek - základní škola, s.r.o.</t>
  </si>
  <si>
    <t>Sdružení hasičů Čech, Moravy a Slezska, Ústřední hasičská škola Jánské Koupele, Staré Těchanovice</t>
  </si>
  <si>
    <t>Sdružení přátel polské knihy, z.s., Český Těšín</t>
  </si>
  <si>
    <t>SENIOR DOMY POHODA a.s., Třinec</t>
  </si>
  <si>
    <t>Seniorcentrum OASA, s.r.o., Petřvald</t>
  </si>
  <si>
    <t>SH ČMS - Okresní sdružení hasičů Ostrava</t>
  </si>
  <si>
    <t>SH ČMS - Sbor dobrovolných hasičů Bohuslavice, Bohuslavice</t>
  </si>
  <si>
    <t>SH ČMS - Sbor dobrovolných hasičů Darkovice, Darkovice</t>
  </si>
  <si>
    <t>SH ČMS - Sbor dobrovolných hasičů Dolní Lomná, Dolní Lomná</t>
  </si>
  <si>
    <t>SH ČMS - Sbor dobrovolných hasičů Dolní Životice, Dolní Životice</t>
  </si>
  <si>
    <t>SH ČMS - Sbor dobrovolných hasičů Háj ve Slezsku-Lhota, Háj ve Slezsku</t>
  </si>
  <si>
    <t>SH ČMS - Sbor dobrovolných hasičů Hájov, Příbor</t>
  </si>
  <si>
    <t>SH ČMS - Sbor dobrovolných hasičů Hať, Hať</t>
  </si>
  <si>
    <t>SH ČMS - Sbor dobrovolných hasičů Chvalíkovice, Chvalíkovice</t>
  </si>
  <si>
    <t xml:space="preserve">SH ČMS - Sbor dobrovolných hasičů Klimkovice, Klimkovice </t>
  </si>
  <si>
    <t>SH ČMS - Sbor dobrovolných hasičů Kopřivnice, Kopřivnice</t>
  </si>
  <si>
    <t>SH ČMS - Sbor dobrovolných hasičů Krmelín, Krmelín</t>
  </si>
  <si>
    <t>SH ČMS - Sbor dobrovolných hasičů Markvartovice, Markvartovice</t>
  </si>
  <si>
    <t>SH ČMS - Sbor dobrovolných hasičů Metylovice, Metylovice</t>
  </si>
  <si>
    <t>SH ČMS - Sbor dobrovolných hasičů Mikolajice, Mikolajice</t>
  </si>
  <si>
    <t>SH ČMS - Sbor dobrovolných hasičů Mosty u Jablunkova, Mosty u Jablunkova</t>
  </si>
  <si>
    <t>SH ČMS - Sbor dobrovolných hasičů Raškovice, Raškovice</t>
  </si>
  <si>
    <t>SH ČMS - Sbor dobrovolných hasičů Rychaltice, Hukvaldy</t>
  </si>
  <si>
    <t xml:space="preserve">SH ČMS - Sbor dobrovolných hasičů Staré Heřminovy, Staré Heřminovy  </t>
  </si>
  <si>
    <t>SH ČMS - Sbor dobrovolných hasičů Tichá, Tichá</t>
  </si>
  <si>
    <t>SH ČMS - Sbor dobrovolných hasičů Trojanovice, Trojanovice</t>
  </si>
  <si>
    <t>SH ČMS - Sbor dobrovolných hasičů Vlčovice, Kopřivnice</t>
  </si>
  <si>
    <t>Sjednocená organizace nevidomých a slabozrakých České republiky, zapsaný spolek, Praha 1</t>
  </si>
  <si>
    <t>SK Annaberg, Andělská Hora</t>
  </si>
  <si>
    <t>SKV BONATRANS Bohumín z.s., Bohumín</t>
  </si>
  <si>
    <t>SLEZSKÁ HUMANITA, obecně prospěšná společnost, Karviná</t>
  </si>
  <si>
    <t>Slezský fotbalový club Opava a.s., Opava</t>
  </si>
  <si>
    <t>Slunce v dlani, o.p.s., Olbramice</t>
  </si>
  <si>
    <t>Služby Dobrého Pastýře, soukromé sdružení křesťanů, Ludgeřovice</t>
  </si>
  <si>
    <t>Soukromá mateřská škola Sluníčko Ostrava Poruba</t>
  </si>
  <si>
    <t>Soukromá mateřská škola Veselá opička s.r.o.</t>
  </si>
  <si>
    <t>Soukromá obchodní akademie Opava s.r.o.</t>
  </si>
  <si>
    <t>Soukromá střední odborná škola Frýdek-Místek, s. r. o.</t>
  </si>
  <si>
    <t>Soukromá střední škola podnikatelská, s.r.o., Opava</t>
  </si>
  <si>
    <t>Soukromá třinecká obchodní akademie a hotelová škola, spol. s r. o.</t>
  </si>
  <si>
    <t xml:space="preserve">Soukromá vyšší odborná škola podnikatelská, s.r.o.  </t>
  </si>
  <si>
    <t>Soukromá základní škola a mateřská škola, s.r.o.</t>
  </si>
  <si>
    <t>Soukromá základní škola PIANETA, s.r.o.</t>
  </si>
  <si>
    <t>Soukromá základní škola speciální pro žáky s více vadami, Ostrava, s.r.o.</t>
  </si>
  <si>
    <t xml:space="preserve">Soukromá základní škola, spol. s r.o. </t>
  </si>
  <si>
    <t>Soukromá základní umělecká škola MUSICALE v.o.s.</t>
  </si>
  <si>
    <t>Soukromá základní umělecká škola TUTTI MUSIC, spol. s r. o.</t>
  </si>
  <si>
    <t>Speciální škola Diakonie ČCE Ostrava, Ostrava-Vítkovice</t>
  </si>
  <si>
    <t>Společně-Jekhetane, Ostrava</t>
  </si>
  <si>
    <t>Společnost pro podporu lidí s mentálním postižením Ostrava, z.s., Ostrava-Poruba</t>
  </si>
  <si>
    <t>Spolek PORTAVITA, Havířov</t>
  </si>
  <si>
    <t>Spolek Tulipán, Frýdek-Místek</t>
  </si>
  <si>
    <t>Spolu pro rodinu, z.s., Ostrava</t>
  </si>
  <si>
    <t>Sportovní klub Moravia Racing Team, z.s., Nový Jičín</t>
  </si>
  <si>
    <t>Sportovní klub Policie Olomouc, Olomouc</t>
  </si>
  <si>
    <t>Sportovní klub vzpírání Oty Zaremby Horní Suchá, z. s., Horní Suchá</t>
  </si>
  <si>
    <t>Sportplex Frýdek-Místek, s.r.o., Frýdek-Místek</t>
  </si>
  <si>
    <t>Stowarzyszenie Młodzieży Polskiej w RC - Sdružení polské mládeže v ČR, z.s.</t>
  </si>
  <si>
    <t>Středisko pracovní rehabilitace - denní stacionář, o.p.s., Ostrava-Poruba</t>
  </si>
  <si>
    <t>Střední odborná škola NET OFFICE Orlová, spol. s r.o.</t>
  </si>
  <si>
    <t>Střední odborná škola ochrany osob a majetku s.r.o.</t>
  </si>
  <si>
    <t>Střední odborná škola umělecká a gymnázium, s.r.o.</t>
  </si>
  <si>
    <t>Střední odborné učiliště DAKOL, s.r.o.</t>
  </si>
  <si>
    <t>Střední škola ekonomicko-podnikatelská Studénka, o. p. s.</t>
  </si>
  <si>
    <t>Střední škola hotelnictví, gastronomie a služeb SČMSD Šilheřovice, s.r.o.</t>
  </si>
  <si>
    <t>Střední škola informačních technologií, s.r.o.</t>
  </si>
  <si>
    <t>Střední škola podnikatelská Klimkovice s.r.o.</t>
  </si>
  <si>
    <t>Střední škola PRIGO, s.r.o.</t>
  </si>
  <si>
    <t xml:space="preserve">Střední škola uměleckých řemesel, s.r.o.  </t>
  </si>
  <si>
    <t>Střední škola, základní škola a mateřská škola Monty School</t>
  </si>
  <si>
    <t>Střední umělecká škola varhanářská o.p.s.</t>
  </si>
  <si>
    <t>Střední uměleckoprůmyslová škola, s.r.o.</t>
  </si>
  <si>
    <t>Supaplex s.r.o., Ostrava</t>
  </si>
  <si>
    <t>Svaz diabetiků ČR, pobočný spolek Ostrava - Poruba, Ostrava</t>
  </si>
  <si>
    <t>Technické služby Bukovec, s.r.o., Bukovec</t>
  </si>
  <si>
    <t>Tělocvičná jednota Sokol  Karviná, Karviná</t>
  </si>
  <si>
    <t>Tělocvičná jednota Sokol Frýdek-Místek, Frýdek-Místek</t>
  </si>
  <si>
    <t>Tělocvičná jednota Sokol Moravská Ostrava 1, Ostrava-Moravská Ostrava a Přívoz</t>
  </si>
  <si>
    <t>Tělocvičná jednota Sokol Vítkovice, Ostrava-Vítkovice</t>
  </si>
  <si>
    <t>TUČŇÁKOVA ŠKOLKA-mateřská škola, s.r.o.</t>
  </si>
  <si>
    <t>Turistická oblast Opavské Slezsko, z.s., Opava</t>
  </si>
  <si>
    <t>TyfloCentrum Ostrava, o.p.s.</t>
  </si>
  <si>
    <t>Tyfloservis o. p. s., Praha 1</t>
  </si>
  <si>
    <t>TZB-energie CZ s.r.o., Havířov</t>
  </si>
  <si>
    <t>UnikaCentrum, z.ú., Karviná, Mizerov</t>
  </si>
  <si>
    <t>Univerzitní mateřská škola VŠB-TUO</t>
  </si>
  <si>
    <t>VADE MECUM BOHEMIAE s.r.o., Odry</t>
  </si>
  <si>
    <t>Včelařský spolek pro Frýdek, Dobrou a okolí, Frýdek-Místek</t>
  </si>
  <si>
    <t>Vila Vančurova o.p.s., Opava</t>
  </si>
  <si>
    <t>VÍTKOVICKÁ STŘEDNÍ PRŮMYSLOVÁ ŠKOLA</t>
  </si>
  <si>
    <t>VK Ostrava, s.r.o., Ostrava-Moravská Ostrava</t>
  </si>
  <si>
    <t>Vyšší odborná škola a Jazyková škola s právem státní jazykové zkoušky PRIGO, s.r.o.</t>
  </si>
  <si>
    <t>Vyšší odborná škola DAKOL a střední škola DAKOL, o.p.s.</t>
  </si>
  <si>
    <t>Vyšší odborná škola Havířov s.r.o.</t>
  </si>
  <si>
    <t>Vyšší odborná škola Mediální tvorby</t>
  </si>
  <si>
    <t>Webdevel s.r.o., Ostrava</t>
  </si>
  <si>
    <t>YMCA Orlová, Orlová Město</t>
  </si>
  <si>
    <t>Young Life Česká republika z.ú., Ostrava-Jih</t>
  </si>
  <si>
    <t>Základní škola a mateřská škola Montessori Ostrava</t>
  </si>
  <si>
    <t>Základní škola AMOS, školská právnická osoba</t>
  </si>
  <si>
    <t>Základní škola Galaxie s.r.o.</t>
  </si>
  <si>
    <t>Základní škola Gaudi, s.r.o.</t>
  </si>
  <si>
    <t>Základní škola Labyrint Lhota s.r.o.</t>
  </si>
  <si>
    <t>Základní škola logopedická s.r.o.</t>
  </si>
  <si>
    <t>Základní škola PRIGO, s.r.o.</t>
  </si>
  <si>
    <t>Základní škola, Ostrava-Výškovice, s.r.o.</t>
  </si>
  <si>
    <t>Základní umělecká škola  A PLUS, spol. s r.o.</t>
  </si>
  <si>
    <t>ZÁKLADNÍ UMĚLECKÁ ŠKOLA  s.r.o.</t>
  </si>
  <si>
    <t>Zdravá vařečka - školní jídelna - vývařovna s.r.o.</t>
  </si>
  <si>
    <t>ŽEBŘÍK obecně prospěšná společnost, Ostrava</t>
  </si>
  <si>
    <t>Příjemce (příspěvková organizace obce)</t>
  </si>
  <si>
    <t>Přímé náklady
na vzdělávání</t>
  </si>
  <si>
    <r>
      <t>Ostatní financované projekty</t>
    </r>
    <r>
      <rPr>
        <b/>
        <vertAlign val="superscript"/>
        <sz val="8"/>
        <rFont val="Tahoma"/>
        <family val="2"/>
        <charset val="238"/>
      </rPr>
      <t xml:space="preserve"> *)</t>
    </r>
  </si>
  <si>
    <r>
      <t>Schváleno</t>
    </r>
    <r>
      <rPr>
        <b/>
        <vertAlign val="superscript"/>
        <sz val="8"/>
        <rFont val="Tahoma"/>
        <family val="2"/>
        <charset val="238"/>
      </rPr>
      <t xml:space="preserve"> 1)</t>
    </r>
  </si>
  <si>
    <r>
      <t>Čerpáno</t>
    </r>
    <r>
      <rPr>
        <b/>
        <vertAlign val="superscript"/>
        <sz val="8"/>
        <rFont val="Tahoma"/>
        <family val="2"/>
        <charset val="238"/>
      </rPr>
      <t xml:space="preserve"> 2)</t>
    </r>
  </si>
  <si>
    <t>ASTERIX - středisko volného času Havířov, příspěvková organizace</t>
  </si>
  <si>
    <t>ASTRA, centrum volného času, Frenštát p. R., příspěvková organizace</t>
  </si>
  <si>
    <t>Centrum volného času Kravaře, příspěvková organizace</t>
  </si>
  <si>
    <t>Dům dětí a mládeže Bílovec, Tovární 188, příspěvková organizace</t>
  </si>
  <si>
    <t>Dům dětí a mládeže Bohumín, příspěvková organizace</t>
  </si>
  <si>
    <t>Dům dětí a mládeže Bystřice 106, okr. Frýdek-Místek, příspěvková organizace</t>
  </si>
  <si>
    <t>Dům dětí a mládeže Hlučín, příspěvková organizace</t>
  </si>
  <si>
    <t>Dům dětí a mládeže Kopřivnice, Kpt. Jaroše 1077, příspěvková organizace</t>
  </si>
  <si>
    <t>Dům dětí a mládeže Ostrava-Poruba, příspěvková organizace</t>
  </si>
  <si>
    <t>Dům dětí a mládeže Rychvald, Školní 1600, příspěvková organizace</t>
  </si>
  <si>
    <t>Dům dětí a mládeže, Jablunkov, Dukelská 145, příspěvková organizace</t>
  </si>
  <si>
    <t>Dům dětí a mládeže, Orlová, příspěvková organizace</t>
  </si>
  <si>
    <t>Dům dětí a mládeže, Třinec, příspěvková organizace</t>
  </si>
  <si>
    <t>Firemní školka města Ostravy, příspěvková organizace</t>
  </si>
  <si>
    <t>Jubilejní Masarykova základní škola a mateřská škola Sedliště</t>
  </si>
  <si>
    <t>Jubilejní Masarykova základní škola a mateřská škola, Třinec, příspěvková organizace</t>
  </si>
  <si>
    <t>Jubilejní základní škola prezidenta Masaryka a Mateřská škola Trojanovice, okres Nový Jičín, příspěvková organizace</t>
  </si>
  <si>
    <t>Křesťanská mateřská škola Ostrava - Mariánské Hory, U Dvoru 22, příspěvková organizace</t>
  </si>
  <si>
    <t>LUNA Příbor, středisko volného času, příspěvková organizace</t>
  </si>
  <si>
    <t>Masarykova základní škola a Mateřská škola Bohumín, Seifertova 601, okres Karviná, příspěvková organizace</t>
  </si>
  <si>
    <t>Masarykova základní škola a mateřská škola Český Těšín</t>
  </si>
  <si>
    <t>Masarykova Základní škola a mateřská škola Hnojník 120,okres Frýdek-Místek, příspěvková organizace</t>
  </si>
  <si>
    <t>Masarykova základní škola a mateřská škola Melč, okres Opava, příspěvková organizace</t>
  </si>
  <si>
    <t>Masarykova základní škola Návsí, příspěvková organizace</t>
  </si>
  <si>
    <t>Mateřská škola - Przedszkole Jablunkov, Školní 800, příspěvková organizace</t>
  </si>
  <si>
    <t>Mateřská škola - Przedszkole Vendryně č.1, okres Frýdek-Místek, příspěvková organizace</t>
  </si>
  <si>
    <t>Mateřská škola - Przedszkole, Vendryně, Zaolší 615, okres Frýdek-Místek, příspěvková organizace</t>
  </si>
  <si>
    <t>Mateřská škola „U kamarádů“, Havířov - Podlesí, Čelakovského 4/1240, příspěvková organizace</t>
  </si>
  <si>
    <t>Mateřská škola Bartošovice okres Nový Jičín, příspěvková organizace</t>
  </si>
  <si>
    <t>Mateřská škola Beruška Frýdek-Místek, Nad Lipinou 2318</t>
  </si>
  <si>
    <t>Mateřská škola Bílá, okres Frýdek-Místek, příspěvková organizace</t>
  </si>
  <si>
    <t>Mateřská škola Bocanovice 19, okres Frýdek-Místek, příspěvková organizace</t>
  </si>
  <si>
    <t>Mateřská škola Bordovice, příspěvková organizace</t>
  </si>
  <si>
    <t>Mateřská škola Bruntál, Komenského 7, příspěvková organizace</t>
  </si>
  <si>
    <t>Mateřská škola Bruntál, Okružní 23, příspěvková organizace</t>
  </si>
  <si>
    <t>Mateřská škola Bruntál, Pionýrská 9, příspěvková organizace</t>
  </si>
  <si>
    <t>Mateřská škola Bruntál, U Rybníka 3, příspěvková organizace</t>
  </si>
  <si>
    <t>Mateřská škola Brušperk, Sportovní 520, příspěvková organizace</t>
  </si>
  <si>
    <t>Mateřská škola Břidličná,Hřbitovní 439,okres Bruntál,příspěvková organizace</t>
  </si>
  <si>
    <t>Mateřská škola Budišov nad Budišovkou, okres Opava, příspěvková organizace</t>
  </si>
  <si>
    <t>Mateřská škola Čeladenská beruška, příspěvková organizace</t>
  </si>
  <si>
    <t>Mateřská škola Čeladná, příspěvková organizace</t>
  </si>
  <si>
    <t>Mateřská škola Čtyřlístek Ostrava-Poruba, Skautská 1082, příspěvková organizace</t>
  </si>
  <si>
    <t>Mateřská škola Čtyřlístek, Třinec, Oldřichovice 670, příspěvková organizace</t>
  </si>
  <si>
    <t>Mateřská škola Dívčí Hrad s odloučeným pracovištěm Hlinka, příspěvková organizace</t>
  </si>
  <si>
    <t>Mateřská škola Dobrá, okres Frýdek-Místek, příspěvková organizace</t>
  </si>
  <si>
    <t>Mateřská škola Dobroslavice, příspěvková organizace</t>
  </si>
  <si>
    <t>Mateřská škola Dolní Benešov, Osada míru, příspěvková oganizace</t>
  </si>
  <si>
    <t>Mateřská škola Dolní Lhota, příspěvková organizace</t>
  </si>
  <si>
    <t>Mateřská škola Doubrava, okres Karviná, příspěvková organizace</t>
  </si>
  <si>
    <t>Mateřská škola Fryčovice 451, příspěvková organizace</t>
  </si>
  <si>
    <t>Mateřská škola Frýdek-Místek, Anenská 656, příspěvková organizace</t>
  </si>
  <si>
    <t>Mateřská škola Frýdek-Místek, Josefa Myslivečka 1883</t>
  </si>
  <si>
    <t>Mateřská škola Frýdlant nad Ostravicí, ul. Janáčkova 1444, okres Frýdek-Místek, příspěvková organizace</t>
  </si>
  <si>
    <t>Mateřská škola Háj ve Slezsku, příspěvková organizace</t>
  </si>
  <si>
    <t>Mateřská škola Harmonie Ostrava - Hrabůvka, Zlepšovatelů 27, příspěvková organizace</t>
  </si>
  <si>
    <t>Mateřská škola Havířov - Město, Čs. armády 5/201</t>
  </si>
  <si>
    <t>Mateřská škola Havířov - Město, Horymírova 7/1194</t>
  </si>
  <si>
    <t>Mateřská škola Havířov - Město, Lípová 15</t>
  </si>
  <si>
    <t>Mateřská škola Havířov - Město, Puškinova 7a/908</t>
  </si>
  <si>
    <t>Mateřská škola Havířov - Město, Radniční 7/619</t>
  </si>
  <si>
    <t>Mateřská škola Havířov - Město, Sukova 2a</t>
  </si>
  <si>
    <t>Mateřská škola Havířov - Město, Švabinského 7/993, příspěvková organizace</t>
  </si>
  <si>
    <t>Mateřská škola Havířov - Město, U Stromovky 60</t>
  </si>
  <si>
    <t>Mateřská škola Havířov - Podlesí, E.Holuba 7/1403, příspěvková organizace</t>
  </si>
  <si>
    <t>Mateřská škola Havířov - Podlesí, Přímá 8/1333, příspěvková organizace</t>
  </si>
  <si>
    <t>Mateřská škola Havířov - Prostřední Suchá, U Topolů 3/688, příspěvková organizace</t>
  </si>
  <si>
    <t>Mateřská škola Havířov - Šumbark, Mládí 23/1147</t>
  </si>
  <si>
    <t>Mateřská škola Havířov - Šumbark, Petřvaldská 32/262</t>
  </si>
  <si>
    <t>Mateřská škola Havířov- Šumbark, Okružní 1a/1070, příspěvková organizace</t>
  </si>
  <si>
    <t>Mateřská škola Hlučín, Cihelní, příspěvková organizace</t>
  </si>
  <si>
    <t>Mateřská škola Hlučín, Severní, příspěvková organizace</t>
  </si>
  <si>
    <t>Mateřská škola Holasovice, příspěvková organizace</t>
  </si>
  <si>
    <t>Mateřská škola Horní Domaslavice, příspěvková organizace</t>
  </si>
  <si>
    <t>Mateřská škola Horní Životice, okres Bruntál, příspěvková organizace</t>
  </si>
  <si>
    <t>Mateřská škola Hradec nad Moravicí, okres Opava, příspěvková organizace</t>
  </si>
  <si>
    <t>Mateřská škola Jablunkov, Školní 800, příspěvková organizace</t>
  </si>
  <si>
    <t>Mateřská škola Jakartovice, příspěvková organizace</t>
  </si>
  <si>
    <t>Mateřská škola Jezdkovice</t>
  </si>
  <si>
    <t>Mateřská škola Jistebník, okres Nový Jičín, příspěvková organizace</t>
  </si>
  <si>
    <t>Mateřská škola Kamarád, Příbor, Frenštátská 1370</t>
  </si>
  <si>
    <t>Mateřská škola Karla Čapka 12a Krnov, okres Bruntál, příspěvková organizace</t>
  </si>
  <si>
    <t>Mateřská škola Kaštánek Návsí, příspěvková organizace</t>
  </si>
  <si>
    <t>Mateřská škola Kateřinice, příspěvková organizace</t>
  </si>
  <si>
    <t>Mateřská škola Klimkovice, příspěvková organizace</t>
  </si>
  <si>
    <t>Mateřská škola Klubíčko Ostrava-Hrabová, Příborská 28, příspěvková organizace</t>
  </si>
  <si>
    <t>Mateřská škola Kravaře, Petra z Kravař, příspěvková organizace</t>
  </si>
  <si>
    <t>Mateřská škola Kravaře-Kouty, příspěvková organizace</t>
  </si>
  <si>
    <t>Mateřská škola Krmelín, příspěvková organizace</t>
  </si>
  <si>
    <t>Mateřská škola Krnov, Hlubčická 89, okres Bruntál, příspěvková organizace</t>
  </si>
  <si>
    <t>Mateřská škola Krnov, Jiráskova 43, okres Bruntál, příspěvková organizace</t>
  </si>
  <si>
    <t>Mateřská škola Krnov, Maxima Gorkého 22, okres Bruntál, příspěvková organizace</t>
  </si>
  <si>
    <t>Mateřská škola Krnov, náměstí Míru 12, okres Bruntál, příspěvková organizace</t>
  </si>
  <si>
    <t>Mateřská škola Krnov, Žižkova 34, okres Bruntál, příspěvková organizace</t>
  </si>
  <si>
    <t>Mateřská škola křesťanská Opava, Mnišská - příspěvková organizace</t>
  </si>
  <si>
    <t>Mateřská škola Lhotka, příspěvková organizace</t>
  </si>
  <si>
    <t>Mateřská škola Litultovice, příspěvková organizace</t>
  </si>
  <si>
    <t>Mateřská škola Máj Nový Jičín, K. Čapka 6</t>
  </si>
  <si>
    <t>Mateřská škola Malá Morávka, okres Bruntál, příspěvková organizace</t>
  </si>
  <si>
    <t>Mateřská škola Markvartovice, příspěvková organizace</t>
  </si>
  <si>
    <t>Mateřská škola Mateřídouška Frýdek-Místek, J. Božana 3141</t>
  </si>
  <si>
    <t>Mateřská škola Milotice nad Opavou, okres Bruntál, příspěvková organizace</t>
  </si>
  <si>
    <t>Mateřská škola Mokré Lazce, příspěvková organizace</t>
  </si>
  <si>
    <t>Mateřská škola Moravskoslezský Kočov, příspěvková organizace</t>
  </si>
  <si>
    <t>Mateřská škola Oborná, příspěvková organizace</t>
  </si>
  <si>
    <t>Mateřská škola Oldřišov, okres Opava, příspěvková organizace</t>
  </si>
  <si>
    <t>Mateřská škola Opava, 17. listopadu, příspěvková organizace</t>
  </si>
  <si>
    <t>Mateřská škola Opava, Edvarda Beneše - příspěvková organizace</t>
  </si>
  <si>
    <t>Mateřská škola Opava, Havlíčkova - příspěvková organizace</t>
  </si>
  <si>
    <t>Mateřská škola Opava, Heydukova - příspěvková organizace</t>
  </si>
  <si>
    <t>Mateřská škola Opava, Na Pastvisku - příspěvková organizace</t>
  </si>
  <si>
    <t>Mateřská škola Opava, Pekařská - příspěvková organizace</t>
  </si>
  <si>
    <t>Mateřská škola Opava, Riegerova - příspěvková organizace</t>
  </si>
  <si>
    <t>Mateřská škola Opava, Šrámkova, příspěvková organizace</t>
  </si>
  <si>
    <t>Mateřská škola Orlová - Lutyně K. Dvořáčka 1228 okres Karviná, příspěvková organizace</t>
  </si>
  <si>
    <t>Mateřská škola Orlová - Lutyně Na Vyhlídce 1143 okres Karviná, příspěvková organizace</t>
  </si>
  <si>
    <t>Mateřská škola Orlová - Lutyně Okružní 917 okres Karviná, příspěvková organizace</t>
  </si>
  <si>
    <t>Mateřská škola Ostrava - Dubina, A. Gavlase 12A, příspěvková organizace</t>
  </si>
  <si>
    <t>Mateřská škola Ostrava - Dubina, F. Formana 13, příspěvková organizace</t>
  </si>
  <si>
    <t>Mateřská škola Ostrava - Hrabůvka, Adamusova 7, příspěvková organizace</t>
  </si>
  <si>
    <t>Mateřská škola Ostrava - Zábřeh, Volgogradská 4, příspěvková organizace</t>
  </si>
  <si>
    <t>Mateřská škola Ostrava, Blahoslavova 6, příspěvková organizace</t>
  </si>
  <si>
    <t>Mateřská škola Ostrava, Dvořákova 4, příspěvková organizace</t>
  </si>
  <si>
    <t>Mateřská škola Ostrava, Hornická 43A, příspěvková organizace</t>
  </si>
  <si>
    <t>Mateřská škola Ostrava, Křižíkova 18, příspěvková organizace</t>
  </si>
  <si>
    <t>Mateřská škola Ostrava, Lechowiczova 8, příspěvková organizace</t>
  </si>
  <si>
    <t>Mateřská škola Ostrava, Poděbradova 19, příspěvková organizace</t>
  </si>
  <si>
    <t>Mateřská škola Ostrava, Repinova 19, příspěvková organizace</t>
  </si>
  <si>
    <t>Mateřská škola Ostrava, Šafaříkova 9, příspěvková organizace</t>
  </si>
  <si>
    <t>Mateřská škola Ostrava, Špálova 32, příspěvková organizace</t>
  </si>
  <si>
    <t>Mateřská škola Ostrava, Varenská 2a, příspěvková organizace</t>
  </si>
  <si>
    <t>Mateřská škola Ostrava-Bartovice, Za Ještěrkou 8, příspěvková organizace</t>
  </si>
  <si>
    <t>Mateřská škola Ostrava-Mariánské Hory, Gen. Janka 1/1236, příspěvková organizace</t>
  </si>
  <si>
    <t>Mateřská škola Ostrava-Mariánské Hory, Zelená 73/A, příspěvková organizace</t>
  </si>
  <si>
    <t>Mateřská škola Ostrava-Martinov, příspěvková organizace</t>
  </si>
  <si>
    <t>Mateřská škola Ostrava-Michálkovice, Sládečkova 80, příspěvková organizace</t>
  </si>
  <si>
    <t>Mateřská škola Ostrava-Nová Bělá, Na Pláni 2, příspěvková organizace</t>
  </si>
  <si>
    <t>Mateřská škola Ostrava-Petřkovice, U Kaple 670, příspěvková organizace</t>
  </si>
  <si>
    <t>Mateřská škola Ostrava-Plesná, příspěvková organizace</t>
  </si>
  <si>
    <t>Mateřská škola Ostrava-Poruba, Čs. exilu 670, příspěvková organizace</t>
  </si>
  <si>
    <t>Mateřská škola Ostrava-Poruba, Dětská 920, příspěvková organizace</t>
  </si>
  <si>
    <t>Mateřská škola Ostrava-Poruba, Dvorní 763, příspěvková organizace</t>
  </si>
  <si>
    <t>Mateřská škola Ostrava-Poruba, Jana Šoupala 1611, příspěvková organizace</t>
  </si>
  <si>
    <t>Mateřská škola Ostrava-Poruba, Nezvalovo nám. 856, příspěvková organizace</t>
  </si>
  <si>
    <t>Mateřská škola Ostrava-Poruba, Oty Synka 1834, příspěvková organizace</t>
  </si>
  <si>
    <t>Mateřská škola Ostrava-Poruba, Sokolovská 1168, příspěvková organizace</t>
  </si>
  <si>
    <t>Mateřská škola Ostrava-Poruba, Ukrajinská 1530-1531, příspěvková organizace</t>
  </si>
  <si>
    <t>Mateřská škola Ostrava-Poruba, V. Makovského 4429, příspěvková organizace</t>
  </si>
  <si>
    <t>Mateřská škola Ostrava-Radvanice, Těšínská 279, příspěvková organizace</t>
  </si>
  <si>
    <t>Mateřská škola Ostrava-Stará Bělá, příspěvková organizace</t>
  </si>
  <si>
    <t>Mateřská škola Ostrava-Vítkovice, Prokopa Velikého 37, příspěvková organizace</t>
  </si>
  <si>
    <t>Mateřská škola Ostrava-Výškovice, Staňkova 2, příspěvková organizace</t>
  </si>
  <si>
    <t>Mateřská škola Ostrava-Zábřeh, Za Školou 1, příspěvková organizace</t>
  </si>
  <si>
    <t>Mateřská škola Petřvald, 2. května 1654, příspěvková organizace</t>
  </si>
  <si>
    <t>Mateřská škola Pohádka Frýdek-Místek, Třanovského 404</t>
  </si>
  <si>
    <t>Mateřská škola Pohoda Sviadnov</t>
  </si>
  <si>
    <t>Mateřská škola Pražmo, příspěvková organizace, okres Frýdek-Místek</t>
  </si>
  <si>
    <t>Mateřská škola Příbor, Pionýrů 1519, okres Nový Jičín, příspěvková organizace</t>
  </si>
  <si>
    <t>Mateřská škola Rohov, příspěvková organizace</t>
  </si>
  <si>
    <t>Mateřská škola Rybí, okres Nový Jičín, příspěvková organizace</t>
  </si>
  <si>
    <t>Mateřská škola Rychvald, Mírová 1744, okres Karviná, příspěvková organizace</t>
  </si>
  <si>
    <t>Mateřská škola Rýmařov, Jelínkova 3, příspěvková organizace</t>
  </si>
  <si>
    <t xml:space="preserve">Mateřská škola Sady Nový Jičín, Revoluční 52 </t>
  </si>
  <si>
    <t>Mateřská škola Sedmikrásky, Opava, příspěvková organizace</t>
  </si>
  <si>
    <t>Mateřská škola Skotnice, příspěvková organizace</t>
  </si>
  <si>
    <t>Mateřská škola Slezská Ostrava, Bohumínská 68, příspěvková organizace</t>
  </si>
  <si>
    <t>Mateřská škola Slezská Ostrava, Komerční 22a, příspěvková organizace</t>
  </si>
  <si>
    <t>Mateřská škola Slezská Ostrava, Požární 8, příspěvková organizace</t>
  </si>
  <si>
    <t>Mateřská škola Slezská Ostrava, Zámostní 31, příspěvková organizace</t>
  </si>
  <si>
    <t>Mateřská škola Slunečnice, Krnov, příspěvková organizace</t>
  </si>
  <si>
    <t>Mateřská škola Sluníčko Opava, Krnovská - příspěvková organizace</t>
  </si>
  <si>
    <t>Mateřská škola Sněženka Frýdek-Místek, Josefa Lady 1790</t>
  </si>
  <si>
    <t>Mateřská škola Srdíčko Opava, Zborovská - příspěvková organizace</t>
  </si>
  <si>
    <t>Mateřská škola Staré Heřminovy, okres Bruntál, příspěvková organizace</t>
  </si>
  <si>
    <t>Mateřská škola Staré Město, okres Bruntál, příspěvková organizace</t>
  </si>
  <si>
    <t>Mateřská škola Starý Jičín, příspěvková organizace</t>
  </si>
  <si>
    <t>Mateřská škola Stěbořice, příspěvková organizace</t>
  </si>
  <si>
    <t>Mateřská škola Studénka</t>
  </si>
  <si>
    <t>Mateřská škola Šenov, příspěvková organizace</t>
  </si>
  <si>
    <t>Mateřská škola Trojlístek Nový Jičín, Trlicova 8</t>
  </si>
  <si>
    <t>Mateřská škola Velká Štáhle, příspěvková organizace</t>
  </si>
  <si>
    <t>Mateřská škola Velké Hoštice, okres Opava, příspěvková organizace</t>
  </si>
  <si>
    <t>Mateřská škola Vendryně č.1, okres Frýdek-Místek, příspěvková organizace</t>
  </si>
  <si>
    <t>Mateřská škola Vratimov, Na Vyhlídce 25</t>
  </si>
  <si>
    <t>Mateřská škola Vrbno pod Pradědem, Jesenická 448, okres Bruntál, příspěvková organizace</t>
  </si>
  <si>
    <t>Mateřská škola Vrbno pod Pradědem, Ve Svahu 578, okres Bruntál, příspěvková organizace</t>
  </si>
  <si>
    <t>Mateřská škola Vyšní Lhoty, okres Frýdek-Místek, příspěvková organizace</t>
  </si>
  <si>
    <t>Mateřská škola, Na Jízdárně 19a, příspěvková organizace</t>
  </si>
  <si>
    <t>Mateřská škola, Třinec, Nerudova 313, příspěvková organizace</t>
  </si>
  <si>
    <t>Mateřská škola, Třinec, Slezská 778, příspěvková organizace</t>
  </si>
  <si>
    <t>Mateřské školy Kopřivnice okres Nový Jičín, příspěvková organizace</t>
  </si>
  <si>
    <t>Polská základní škola - Polska Szkoła Podstawowa im. Wisławy Szymborskiej, Vendryně, příspěvková organizace</t>
  </si>
  <si>
    <t>Středisko volného času Amos, Český Těšín, příspěvková organizace</t>
  </si>
  <si>
    <t>Středisko volného času Bruntál, příspěvková organizace</t>
  </si>
  <si>
    <t>Středisko volného času Budišov nad Budišovkou, příspěvková organizace</t>
  </si>
  <si>
    <t>Středisko volného času Fokus, Nový Jičín</t>
  </si>
  <si>
    <t>Středisko volného času Klíč, příspěvková organizace</t>
  </si>
  <si>
    <t>Středisko volného času Korunka Ostrava-Mariánské Hory, příspěvková organizace</t>
  </si>
  <si>
    <t>Středisko volného času Méďa, Krnov, Dobrovského 16, příspěvková organizace</t>
  </si>
  <si>
    <t>Středisko volného času Odry, příspěvková organizace</t>
  </si>
  <si>
    <t>Středisko volného času Ostrava-Moravská Ostrava, příspěvková organizace</t>
  </si>
  <si>
    <t>Středisko volného času Ostrava-Zábřeh, příspěvková organizace</t>
  </si>
  <si>
    <t>Středisko volného času Rýmařov, okres Bruntál</t>
  </si>
  <si>
    <t>Středisko volného času Vítkov, příspěvková organizace</t>
  </si>
  <si>
    <t>Středisko volného času, Opava, příspěvková organizace</t>
  </si>
  <si>
    <t>Školní jídelna Jablunkov, Lesní 190, příspěvková organizace</t>
  </si>
  <si>
    <t>Školní jídelna Komenského, Příbor, ul. Komenského čp. 458</t>
  </si>
  <si>
    <t>Školní jídelna Krnov, Albrechtická 2, okres Bruntál, příspěvková organizace</t>
  </si>
  <si>
    <t>Školní jídelna Krnov, náměstí Hrdinů 1, okres Bruntál, příspěvková organizace</t>
  </si>
  <si>
    <t>Školní jídelna Slavkov, příspěvková organizace</t>
  </si>
  <si>
    <t>Waldorfská základní škola a mateřská škola Ostrava, příspěvková organizace</t>
  </si>
  <si>
    <t>Základní škola  a Mateřská škola Cihelní, Karviná, příspěvková organizace</t>
  </si>
  <si>
    <t>Základní škola a gymnázium Vítkov, příspěvková organizace</t>
  </si>
  <si>
    <t>Základní škola a Mateřská škola Albrechtice</t>
  </si>
  <si>
    <t>Základní škola a Mateřská škola Albrechtičky, příspěvková organizace</t>
  </si>
  <si>
    <t>Základní škola a Mateřská škola Aloise Jiráska Dolní Lutyně Komenského 1000 okres Karviná, příspěvková organizace</t>
  </si>
  <si>
    <t>Základní škola a Mateřská škola Andělská Hora, okres Bruntál</t>
  </si>
  <si>
    <t>Základní škola a mateřská škola Bělá, okres Opava, příspěvková organizace</t>
  </si>
  <si>
    <t>Základní škola a Mateřská škola Bernartice nad Odrou, příspěvková organizace</t>
  </si>
  <si>
    <t>Základní škola a Mateřská škola Bílov, okres Nový Jičín, příspěvková organizace</t>
  </si>
  <si>
    <t>Základní škola a Mateřská škola Bílovec, Komenského 701/3, příspěvková organizace</t>
  </si>
  <si>
    <t>Základní škola a Mateřská škola Bohumín - Skřečoň, 1. máje 217, okres Karviná, příspěvková organizace</t>
  </si>
  <si>
    <t>Základní škola a Mateřská škola Bohumín Bezručova 190 okres Karviná, příspěvková organizace</t>
  </si>
  <si>
    <t>Základní škola a Mateřská škola Bohumín, Čs. armády 1026, okres Karviná, příspěvková organizace</t>
  </si>
  <si>
    <t>Základní škola a Mateřská škola Bohumín, tř. Dr. E. Beneše 456, okres Karviná, příspěvková organizace</t>
  </si>
  <si>
    <t>Základní škola a mateřská škola Bohuslavice, příspěvková organizace</t>
  </si>
  <si>
    <t>Základní škola a Mateřská škola Bolaticce, příspěvková organizace</t>
  </si>
  <si>
    <t>Základní škola a Mateřská škola Branka u Opavy, příspěvková organizace</t>
  </si>
  <si>
    <t>Základní škola a Mateřská škola Brantice, okres Bruntál, příspěvková organizace</t>
  </si>
  <si>
    <t>Základní škola a Mateřská škola Bravantice, příspěvková organizace</t>
  </si>
  <si>
    <t>Základní škola a Mateřská škola Brumovice, okres Opava, příspěvková organizace</t>
  </si>
  <si>
    <t>Základní škola a Mateřská škola Bruzovice</t>
  </si>
  <si>
    <t>Základní škola a Mateřská škola Březová, okres Opava, příspěvková organizace</t>
  </si>
  <si>
    <t>Základní škola a Mateřská škola Bukovec, příspěvková organizace</t>
  </si>
  <si>
    <t>Základní škola a mateřská škola Bystřice 848, okres Frýdek-Místek, příspěvková organizace</t>
  </si>
  <si>
    <t>Základní škola a Mateřská škola Český Těšín Hrabina, příspěvková organizace</t>
  </si>
  <si>
    <t>Základní škola a mateřská škola Český Těšín Kontešinec, příspěvková organizace</t>
  </si>
  <si>
    <t>Základní škola a mateřská škola Český Těšín Pod Zvonek, příspěvková organizace</t>
  </si>
  <si>
    <t>Základní škola a Mateřská škola Darkovice, příspěvková organizace</t>
  </si>
  <si>
    <t>Základní škola a Mateřská škola Dělnická, Karviná, příspěvková organizace</t>
  </si>
  <si>
    <t>Základní škola a Mateřská škola Dětřichov nad Bystřicí, okres Bruntál, příspěvková organizace</t>
  </si>
  <si>
    <t>Základní škola a mateřská škola Dobratice, okres Frýdek-Místek, příspěvková organizace</t>
  </si>
  <si>
    <t>Základní škola a Mateřská škola Dolní Domaslavice, okres Frýdek-Místek, příspěvková organizace</t>
  </si>
  <si>
    <t>Základní škola a Mateřská škola Dolní Lomná 149, příspěvková organizace</t>
  </si>
  <si>
    <t>Základní škola a Mateřská škola Dolní Moravice, okres Bruntál, příspěvková organizace</t>
  </si>
  <si>
    <t>Základní škola a Mateřská škola Dolní Životice, příspěvková organizace</t>
  </si>
  <si>
    <t>Základní škola a Mateřská škola Družby, Karviná, příspěvková organizace</t>
  </si>
  <si>
    <t>Základní škola a mateřská škola Dvorce, okres Bruntál, příspěvková organizace</t>
  </si>
  <si>
    <t>Základní škola a Mateřská škola Františka Palackého Hodslavice, příspěvková organizace</t>
  </si>
  <si>
    <t>Základní škola a Mateřská škola Frenštát pod Radhoštěm, Tyršova 913, okres Nový Jičín</t>
  </si>
  <si>
    <t>Základní škola a Mateřská škola Frenštát pod Radhoštěm, Záhuní 408, okres Nový Jičín</t>
  </si>
  <si>
    <t>Základní škola a mateřská škola Frýdek-Místek - Skalice 192, příspěvková organizace</t>
  </si>
  <si>
    <t>Základní škola a mateřská škola Frýdek-Místek, El. Krásnohorské 2254</t>
  </si>
  <si>
    <t>Základní škola a mateřská škola Frýdek-Místek, Jana Čapka 2555</t>
  </si>
  <si>
    <t>Základní škola a mateřská škola Frýdek-Místek, Lískovec, K Sedlištím 320</t>
  </si>
  <si>
    <t>Základní škola a mateřská škola Frýdek-Místek-Chlebovice, Pod Kabáticí 107, příspěvková organizace</t>
  </si>
  <si>
    <t>Základní škola a mateřská škola Gustawa Przeczka s polským jazykem vyučovacím, Třinec, Nádražní 10, příspěvková organizace</t>
  </si>
  <si>
    <t>Základní škola a mateřská škola Hať, příspěvková organizace</t>
  </si>
  <si>
    <t>Základní škola a Mateřská škola Havířov - Bludovice, Frýdecká, příspěvková organizace</t>
  </si>
  <si>
    <t>Základní škola a Mateřská škola Havířov - Město, Na Nábřeží, příspěvková organizace</t>
  </si>
  <si>
    <t>Základní škola a Mateřská škola Havířov - Životice, Zelená, příspěvková organizace</t>
  </si>
  <si>
    <t>Základní škola a Mateřská škola Hladké Životice, příspěvková organizace</t>
  </si>
  <si>
    <t>Základní škola a Mateřská škola Hlavnice, okres Opava, příspěvková organizace</t>
  </si>
  <si>
    <t>Základní škola a mateřská škola Hlučín - Bobrovníky, příspěvková organizace</t>
  </si>
  <si>
    <t>Základní škola a mateřská škola Hlučín-Darkovičky, příspěvková organizace</t>
  </si>
  <si>
    <t>Základní škola a Mateřská škola Hněvošice, okres Opava, příspěvková organizace</t>
  </si>
  <si>
    <t>Základní škola a Mateřská škola Horní Benešov, okres Bruntál, příspěvková organizace</t>
  </si>
  <si>
    <t>Základní škola a Mateřská škola Horní Bludovice, příspěvková organizace</t>
  </si>
  <si>
    <t>Základní škola a Mateřská škola Horní Město, okres Bruntál, příspěvková organizace</t>
  </si>
  <si>
    <t>Základní škola a mateřská škola Horní Suchá, příspěvková organizace</t>
  </si>
  <si>
    <t>Základní škola a Mateřská škola Hostašovice, příspěvková organizace</t>
  </si>
  <si>
    <t>Základní škola a Mateřská škola Hošťálkovy, okres Bruntál, příspěvková organizace</t>
  </si>
  <si>
    <t>Základní škola a Mateřská škola Hrabyně, okres Opava, příspěvková organizace</t>
  </si>
  <si>
    <t>Základní škola a Mateřská škola Hrádek 144, okres Frýdek-Místek, příspěvková organizace</t>
  </si>
  <si>
    <t>Základní škola a Mateřská škola Chlebičov, příspěvková organizace</t>
  </si>
  <si>
    <t>Základní škola a Mateřská škola Chotěbuz, příspěvková organizace</t>
  </si>
  <si>
    <t>Základní škola a Mateřská škola Chuchelná, příspěvková organizace</t>
  </si>
  <si>
    <t>Základní škola a Mateřská škola Jakubčovice nad Odrou okres Nový Jičín, příspěvková organizace</t>
  </si>
  <si>
    <t>Základní škola a Mateřská škola Janovice, okres Frýdek-Místek, příspěvková organizace</t>
  </si>
  <si>
    <t>Základní škola a Mateřská škola Jindřichov, okres Bruntál</t>
  </si>
  <si>
    <t>Základní škola a mateřská škola Karla Svolinského, Kunčice pod Ondřejníkem</t>
  </si>
  <si>
    <t>Základní škola a Mateřská škola Karlova Studánka, okres Bruntál, příspěvková organizace</t>
  </si>
  <si>
    <t>Základní škola a Mateřská škola Karlovice, okres Bruntál</t>
  </si>
  <si>
    <t>Základní škola a mateřská škola Kobeřice, okres Opava, příspěvková organizace</t>
  </si>
  <si>
    <t>Základní škola a Mateřská škola Kopřivnice, 17. listopadu 1225 okres Nový Jičín, příspěvková organizace</t>
  </si>
  <si>
    <t>Základní škola a Mateřská škola Kozlovice, příspěvková organizace</t>
  </si>
  <si>
    <t>Základní škola a mateřská škola Kozmice, okres Opava, příspěvková organizace</t>
  </si>
  <si>
    <t>Základní škola a Mateřská škola Kujavy, okres Nový Jičín, příspěvková organizace</t>
  </si>
  <si>
    <t>Základní škola a Mateřská škola Kunín, okres Nový Jičín, příspěvková organizace</t>
  </si>
  <si>
    <t>Základní škola a Mateřská škola Kyjovice, příspěvková organizace</t>
  </si>
  <si>
    <t>Základní škola a Mateřská škola Leoše Janáčka Hukvaldy, příspěvková organizace</t>
  </si>
  <si>
    <t>Základní škola a Mateřská škola Lichnov, okres Nový Jičín, příspěvková organizace</t>
  </si>
  <si>
    <t>Základní škola a Mateřská škola Litultovice, okres Opava, příspěvková organizace</t>
  </si>
  <si>
    <t>Základní škola a Mateřská škola Lomnice, okres Bruntál, příspěvková organizace</t>
  </si>
  <si>
    <t>Základní škola a mateřská škola Lučina, okres Frýdek-Místek, příspěvková organizace</t>
  </si>
  <si>
    <t>Základní škola a mateřská škola Ludgeřovice, příspěvková organizace</t>
  </si>
  <si>
    <t>Základní škola a Mateřská škola Majakovského, Karviná, příspěvková organizace</t>
  </si>
  <si>
    <t>Základní škola a Mateřská škola Mankovice, příspěvková organizace</t>
  </si>
  <si>
    <t>Základní škola a Mateřská škola Mendelova, Karviná, příspěvková organizace</t>
  </si>
  <si>
    <t>Základní škola a Mateřská škola Milíkov, příspěvková organizace</t>
  </si>
  <si>
    <t>Základní škola a mateřská škola Morávka, příspěvková organizace</t>
  </si>
  <si>
    <t>Základní škola a Mateřská škola Mořkov okres Nový Jičín, příspěvková organizace</t>
  </si>
  <si>
    <t>Základní škola a mateřská škola Mosty u Jablunkova 750, příspěvková organizace</t>
  </si>
  <si>
    <t>Základní škola a Mateřská škola Mošnov, příspěvková organizace</t>
  </si>
  <si>
    <t>Základní škola a mateřská škola MUDr. Emílie Lukášové Ostrava-Hrabůvka, Klegova 29, příspěvková organizace</t>
  </si>
  <si>
    <t>Základní škola a mateřská škola Naděje Frýdek-Místek, Škarabelova 562</t>
  </si>
  <si>
    <t>Základní škola a Mateřská škola Neplachovice, okres Opava, příspěvková organizace</t>
  </si>
  <si>
    <t>Základní škola a mateřská škola Nošovice, příspěvková organizace</t>
  </si>
  <si>
    <t>Základní škola a mateřská škola Nýdek, příspěvková organizace</t>
  </si>
  <si>
    <t>Základní škola a mateřská škola obce Zbyslavice, příspěvková organizace</t>
  </si>
  <si>
    <t>Základní škola a mateřská škola Olbramice, příspěvková organizace</t>
  </si>
  <si>
    <t>Základní škola a Mateřská škola Opava - Komárov - příspěvková organizace</t>
  </si>
  <si>
    <t>Základní škola a Mateřská škola Opava - Suché Lazce - příspěvková organizace</t>
  </si>
  <si>
    <t>Základní škola a Mateřská škola Opava - Vávrovice - příspěvková organizace</t>
  </si>
  <si>
    <t>Základní škola a Mateřská škola Opava-Malé Hoštice - příspěvková organizace</t>
  </si>
  <si>
    <t>Základní škola a Mateřská škola Osoblaha, příspěvková organizace</t>
  </si>
  <si>
    <t>Základní škola a mateřská škola Ostrava, Ostrčilova 1, příspěvková organizace</t>
  </si>
  <si>
    <t>Základní škola a mateřská škola Ostrava-Bělský Les, B. Dvorského 1, příspěvková organizace</t>
  </si>
  <si>
    <t>Základní škola a mateřská škola Ostrava-Dubina, V. Košaře 6, příspěvková organizace</t>
  </si>
  <si>
    <t>Základní škola a mateřská škola Ostrava-Hošťálkovice, Výhledy 210, příspěvková organizace</t>
  </si>
  <si>
    <t>Základní škola a mateřská škola Ostrava-Hrabůvka, A. Kučery 20, příspěvková organizace</t>
  </si>
  <si>
    <t>Základní škola a mateřská škola Ostrava-Hrabůvka, Krestova 36, příspěvková organizace</t>
  </si>
  <si>
    <t>Základní škola a mateřská škola Ostrava-Hrabůvka, Mitušova 16, příspěvková organizace</t>
  </si>
  <si>
    <t>Základní škola a mateřská škola Ostrava-Krásné Pole, Družební 336, příspěvková organizace</t>
  </si>
  <si>
    <t>Základní škola a mateřská škola Ostrava-Lhotka, příspěvková organizace</t>
  </si>
  <si>
    <t>Základní škola a Mateřská škola Ostrava-Proskovice, Staroveská 62, příspěvková organizace</t>
  </si>
  <si>
    <t>Základní škola a mateřská škola Ostrava-Svinov, příspěvková organizace</t>
  </si>
  <si>
    <t>Základní škola a mateřská škola Ostrava-Výškovice, Šeříková 33, příspěvková organizace</t>
  </si>
  <si>
    <t>Základní škola a mateřská škola Ostrava-Zábřeh, Březinova 52, příspěvková organizace</t>
  </si>
  <si>
    <t>Základní škola a mateřská škola Ostrava-Zábřeh, Horymírova 100, příspěvková organizace</t>
  </si>
  <si>
    <t>Základní škola a mateřská škola Ostrava-Zábřeh, Kosmonautů 13, příspěvková organizace</t>
  </si>
  <si>
    <t>Základní škola a mateřská škola Ostrava-Zábřeh, Kosmonautů 15, příspěvková organizace</t>
  </si>
  <si>
    <t>Základní škola a mateřská škola Ostrava-Zábřeh, Volgogradská 6B, příspěvková organizace</t>
  </si>
  <si>
    <t>Základní škola a Mateřská škola Ostravice, příspěvková organizace</t>
  </si>
  <si>
    <t>Základní škola a Mateřská škola Otice - příspěvková organizace</t>
  </si>
  <si>
    <t>Základní škola a mateřská škola Palkovice, okres Frýdek-Místek, příspěvková organizace</t>
  </si>
  <si>
    <t>Základní škola a Mateřská škola Petrovice u Karviné, příspěvková organizace</t>
  </si>
  <si>
    <t>Základní škola a Mateřská škola Písečná, příspěvková organizace</t>
  </si>
  <si>
    <t>Základní škola a mateřská škola Písek, příspěvková organizace</t>
  </si>
  <si>
    <t>Základní škola a Mateřská škola Píšť, příspěvková organizace</t>
  </si>
  <si>
    <t>Základní škola a Mateřská škola Prameny, Karviná, příspěvková organizace</t>
  </si>
  <si>
    <t>Základní škola a Mateřská škola Pržno, okres Frýdek-Místek, příspěvková organizace</t>
  </si>
  <si>
    <t>Základní škola a mateřská škola Pstruží, příspěvková organizace</t>
  </si>
  <si>
    <t>Základní škola a Mateřská škola Pustá Polom, příspěvková organizace</t>
  </si>
  <si>
    <t>Základní škola a mateřská škola Pustějov, příspěvková organizace</t>
  </si>
  <si>
    <t>Základní škola a Mateřská škola Raduň, příspěvková organizace</t>
  </si>
  <si>
    <t>Základní škola a mateřská škola Raškovice</t>
  </si>
  <si>
    <t>Základní škola a Mateřská škola Razová, příspěvková organizace</t>
  </si>
  <si>
    <t>Základní škola a Mateřská škola Ropice, příspěvková organizace</t>
  </si>
  <si>
    <t>Základní škola a Mateřská škola Rudná pod Pradědem, příspěvková organizace</t>
  </si>
  <si>
    <t>Základní škola a Mateřská škola Ryžoviště, okres Bruntál, příspěvková organizace</t>
  </si>
  <si>
    <t>Základní škola a Mateřská škola Řepiště, příspěvková organizace</t>
  </si>
  <si>
    <t>Základní škola a mateřská škola s polským jazykem vyučovacím - Szkoła Podstawowa i Przedszkole, Karviná Fryštát, Dr. Olszaka 156</t>
  </si>
  <si>
    <t>Základní škola a mateřská škola s polským jazykem vyučovacím Albrechtice, Školní 11, okres Karviná, příspěvková organizace</t>
  </si>
  <si>
    <t>Základní škola a Mateřská škola s polským jazykem vyučovacím Bukovec, příspěvková organizace</t>
  </si>
  <si>
    <t>Základní škola a Mateřská škola s polským jazykem vyučovacím Dolní Lutyně Koperníkova 652 okres Karviná, příspěvková organizace</t>
  </si>
  <si>
    <t>Základní škola a Mateřská škola s polským jazykem vyučovacím Havířov - Bludovice, Selská, příspěvková organizace</t>
  </si>
  <si>
    <t>Základní škola a mateřská škola s polským jazykem vyučovacím Horní Suchá, příspěvková organizace</t>
  </si>
  <si>
    <t>Základní škola a mateřská škola s polským jazykem vyučovacím Jana Kubisze, Szkoła Podstawowa i Przedszkole im. Jana Kubisza Hnojník, příspěvková organizace</t>
  </si>
  <si>
    <t>Základní škola a mateřská škola s polským jazykem vyučovacím Návsí, příspěvková organizace</t>
  </si>
  <si>
    <t>Základní škola a mateřská škola s polským jazykem vyučovacím Szkoła Podstawowa i Przedszkole příspěvková organizace 739 98 Mosty u Jablunkova 750</t>
  </si>
  <si>
    <t>Základní škola a mateřská škola s polským vyučovacím jazykem Orlová, příspěvková organizace</t>
  </si>
  <si>
    <t>Základní škola a Mateřská škola s polským vyučovacím jazykem Zwirki i Wigury Těrlicko, příspěvková organizace</t>
  </si>
  <si>
    <t>Základní škola a Mateřská škola Sedlnice</t>
  </si>
  <si>
    <t>Základní škola a Mateřská škola Skřipov, okres Opava, příspěvková organizace</t>
  </si>
  <si>
    <t>Základní škola a Mateřská škola Slatina, okres Nový Jičín, příspěvková organizace</t>
  </si>
  <si>
    <t>Základní škola a Mateřská škola Slavkov, okres Opava, příspěvková organizace</t>
  </si>
  <si>
    <t>Základní škola a Mateřská škola Slezské Rudoltice, příspěvková organizace</t>
  </si>
  <si>
    <t>Základní škola a Mateřská škola Slovenská, Karviná, příspěvková organizace</t>
  </si>
  <si>
    <t>Základní škola a Mateřská škola Služovice, okr. Opava, příspěvková organizace</t>
  </si>
  <si>
    <t>Základní škola a Mateřská škola Smilovice, okres Frýdek-Místek, příspěvková organizace</t>
  </si>
  <si>
    <t>Základní škola a Mateřská škola Soběšovice, okres Frýdek-Místek, příspěvková organizace</t>
  </si>
  <si>
    <t>Základní škola a Mateřská škola Spálov, příspěvková organizace</t>
  </si>
  <si>
    <t>Základní škola a mateřská škola Stanisława Hadyny s polským jazykem vyučovacím Bystřice 366 okres Frýdek-Místek, příspěvková organizace</t>
  </si>
  <si>
    <t>Základní škola a Mateřská škola Stará Ves nad Ondřejnicí, příspěvková organizace</t>
  </si>
  <si>
    <t>Základní škola a mateřská škola Stará Ves, okres Bruntál, příspěvková organizace</t>
  </si>
  <si>
    <t>Základní škola a mateřská škola Staré Město, okres Frýdek-Místek, příspěvková organizace</t>
  </si>
  <si>
    <t>Základní škola a Mateřská škola Staříč, okres Frýdek-Místek, příspěvková organizace</t>
  </si>
  <si>
    <t>Základní škola a Mateřská škola Stonava</t>
  </si>
  <si>
    <t>Základní škola a Mateřská škola Strahovice, příspěvková organizace</t>
  </si>
  <si>
    <t>Základní škola a Mateřská škola Střítež, okres Frýdek-Místek, příspěvková organizace</t>
  </si>
  <si>
    <t>Základní škola a Mateřská škola Sudice, příspěvková organizace</t>
  </si>
  <si>
    <t>Základní škola a mateřská škola Suchdol nad Odrou, příspěvková organizace</t>
  </si>
  <si>
    <t>Základní škola a Mateřská škola Šenov u Nového Jičína, příspěvková organizace</t>
  </si>
  <si>
    <t>Základní škola a mateřská škola Šilheřovice, příspěvková organizace</t>
  </si>
  <si>
    <t>Základní škola a Mateřská škola Široká Niva, okres Bruntál, příspěvková organizace</t>
  </si>
  <si>
    <t>Základní škola a Mateřská škola Školská, Karviná, příspěvková organizace</t>
  </si>
  <si>
    <t>Základní škola a mateřská škola Štěpánkovice, příspěvková organizace</t>
  </si>
  <si>
    <t>Základní škola a Mateřská škola Štramberk</t>
  </si>
  <si>
    <t>Základní škola a Mateřská škola T. G. Masaryka Bílovec, Ostravská 658/28, příspěvková organizace</t>
  </si>
  <si>
    <t>Základní škola a Mateřská škola T. G. Masaryka Fulnek, příspěvková organizace</t>
  </si>
  <si>
    <t>Základní škola a Mateřská škola Těrllicko, příspěvková organizace</t>
  </si>
  <si>
    <t>Základní škola a Mateřská škola Těškovice, příspěvková organizace</t>
  </si>
  <si>
    <t>Základní škola a mateřská škola Tichá, příspěvková organizace</t>
  </si>
  <si>
    <t>Základní škola a Mateřská škola Tísek, příspěvková organizace</t>
  </si>
  <si>
    <t>Základní škola a mateřská škola Třanovice, příspěvková organizace</t>
  </si>
  <si>
    <t>Základní škola a Mateřská škola Třemešná</t>
  </si>
  <si>
    <t>Základní škola a Mateřská škola U Lesa, Karviná, příspěvková organizace</t>
  </si>
  <si>
    <t>Základní škola a Mateřská škola U Studny, Karviná, příspěvková organizace</t>
  </si>
  <si>
    <t>Základní škola a Mateřská škola Úvalno, okres Bruntál, příspěvková organizace</t>
  </si>
  <si>
    <t>Základní škola a Mateřská škola Václavovice, příspěvková organizace</t>
  </si>
  <si>
    <t>Základní škola a Mateřská škola Velká Polom, příspěvková organizace</t>
  </si>
  <si>
    <t>Základní škola a Mateřská škola Velké Heraltice, příspěvková organizace</t>
  </si>
  <si>
    <t>Základní škola a Mateřská škola Veřovice, příspěvková organizace</t>
  </si>
  <si>
    <t>Základní škola a Mateřská škola Větřkovice okres Opava, příspěvková organizace</t>
  </si>
  <si>
    <t>Základní škola a mateřská škola Vřesina, okres Opava - příspěvková organizace</t>
  </si>
  <si>
    <t>Základní škola a Mateřská škola Vřesina, okres Ostrava-město, příspěvková organizace</t>
  </si>
  <si>
    <t>Základní škola a Mateřská škola Zátor, příspěvková organizace</t>
  </si>
  <si>
    <t>Základní škola a Mateřská škola Závišice, příspěvková organizace</t>
  </si>
  <si>
    <t>Základní škola a mateřská škola Žabeň, příspěvková organizace</t>
  </si>
  <si>
    <t>Základní škola a Mateřská škola Ženklava příspěvková organizace</t>
  </si>
  <si>
    <t>Základní škola a Mateřská škola Žimrovice</t>
  </si>
  <si>
    <t>Základní škola a Mateřská škola Životice u Nového Jičína, příspěvková organizace</t>
  </si>
  <si>
    <t>Základní škola a Mateřská škola, Baška, příspěvková organizace</t>
  </si>
  <si>
    <t>Základní škola a Mateřská škola, Libhošť 90, příspěvková organizace</t>
  </si>
  <si>
    <t>Základní škola a Mateřská škola, Szkoła Podstawowa, Przedszkole Košařiska, příspěvková organizace</t>
  </si>
  <si>
    <t>Základní škola a mateřská škola, Třinec, Kaštanová 412, příspěvková organizace</t>
  </si>
  <si>
    <t>Základní škola a mateřská škola, Třinec, Koperníkova 696, příspěvková organizace</t>
  </si>
  <si>
    <t>Základní škola a mateřská škola, Třinec, Míru 247, příspěvková organizace</t>
  </si>
  <si>
    <t>Základní škola a mateřská škola, Třinec, Oldřichovice 275, příspěvková organizace</t>
  </si>
  <si>
    <t>Základní škola a Mateřská školaVelké Albrechtice, příspěvková organizace</t>
  </si>
  <si>
    <t>Základní škola a waldorfská základní škola, Ostrava-Poruba, příspěvková organizace</t>
  </si>
  <si>
    <t>Základní škola a Základní umělecká škola Petřvald, Školní 246, příspěvková organizace</t>
  </si>
  <si>
    <t>Základní škola Adolfa Zábranského Rybí, příspěvková organizace</t>
  </si>
  <si>
    <t>Základní škola Bartošovice okres Nový Jičín, příspěvková organizace</t>
  </si>
  <si>
    <t>Základní škola Borovského</t>
  </si>
  <si>
    <t>Základní škola Bruntál, Cihelní 6, příspěvková organizace</t>
  </si>
  <si>
    <t>Základní škola Bruntál, Jesenická 10, příspěvková organizace</t>
  </si>
  <si>
    <t>Základní škola Bruntál, Okružní 38, příspěvková organizace</t>
  </si>
  <si>
    <t>Základní škola Bruntál, Školní 2, příspěvková organizace</t>
  </si>
  <si>
    <t>Základní škola Břidličná</t>
  </si>
  <si>
    <t>Základní škola Budišov nad Budišovkou, okres Opava, příspěvková organizace</t>
  </si>
  <si>
    <t>Základní škola Čeladná, příspěvková organizace</t>
  </si>
  <si>
    <t>Základní škola Dany a Emila Zátopkových, Třinec, příspěvková organizace</t>
  </si>
  <si>
    <t>Základní škola Děhylov, okres Opava, příspěvková organizace</t>
  </si>
  <si>
    <t>Základní škola Dětmarovice,okres Karviná příspěvková organizace</t>
  </si>
  <si>
    <t>Základní škola Dobrá, příspěvková organizace</t>
  </si>
  <si>
    <t>Základní škola Dolní Benešov, příspěvková organizace</t>
  </si>
  <si>
    <t>Základní škola Dolní Lhota, příspěvková organizace</t>
  </si>
  <si>
    <t>Základní škola Doubrava, okres Karviná, příspěvková organizace</t>
  </si>
  <si>
    <t>Základní škola dr. Milady Horákové Kopřivnice, Obránců míru 369 okres Nový Jičín</t>
  </si>
  <si>
    <t>Základní škola dr. Miroslava Tyrše, Hlučín, Tyršova 2, okres Opava, příspěvková organizace</t>
  </si>
  <si>
    <t>Základní škola Emila Zátopka Kopřivnice, Pionýrská 791 okres Nový Jičín</t>
  </si>
  <si>
    <t>Základní škola Františka kardinála Tomáška Studénka, příspěvková organizace</t>
  </si>
  <si>
    <t>Základní škola Fryčovice, okres Frýdek-Místek, příspěvková organizace</t>
  </si>
  <si>
    <t>Základní škola Frýdek-Místek, 1. máje 1700</t>
  </si>
  <si>
    <t>Základní škola Frýdek-Místek, Československé armády 570</t>
  </si>
  <si>
    <t>Základní škola Frýdek-Místek, Jiřího z Poděbrad 3109</t>
  </si>
  <si>
    <t>Základní škola Frýdek-Místek, Komenského 402</t>
  </si>
  <si>
    <t>Základní škola Frýdek-Místek, Pionýrů 400</t>
  </si>
  <si>
    <t>Základní škola Frýdlant nad Ostravicí, Komenského 420, okres Frýdek-Místek, příspěvková organizace</t>
  </si>
  <si>
    <t>Základní škola Frýdlant nad Ostravicí, náměstí T. G. Masaryka 1260, okres Frýdek-Místek, příspěvková organizace</t>
  </si>
  <si>
    <t>Základní škola generála Heliodora Píky a Mateřská škola Štítina, okres Opava, příspěvková organizace</t>
  </si>
  <si>
    <t>Základní škola generála Zdeňka Škarvady, Ostrava-Poruba, příspěvková organizace</t>
  </si>
  <si>
    <t>Základní škola H. Sienkiewicze s polským jazykem vyučovacím Jablunkov, příspěvková organizace</t>
  </si>
  <si>
    <t>Základní škola Háj ve Slezsku, okres Opava, příspěvková organizace</t>
  </si>
  <si>
    <t>Základní škola Havířov - Město, 1. máje 10a, okres Karviná, příspěvková organizace</t>
  </si>
  <si>
    <t>Základní škola Havířov - Město, Gorkého 1/329, okres Karviná</t>
  </si>
  <si>
    <t>Základní škola Havířov - Město, M. Kudeříkové 14, okres Karviná, příspěvková organizace</t>
  </si>
  <si>
    <t>Základní škola Havířov - Město, Žákovská 1/1006, okres Karviná</t>
  </si>
  <si>
    <t>Základní škola Havířov - Podlesí, K.Světlé 1/1372, okres Karviná</t>
  </si>
  <si>
    <t>Základní škola Havířov - Podlesí, Mládežnická 11/1564, okres Karviná, příspěvková organizace</t>
  </si>
  <si>
    <t>Základní škola Havířov - Šumbark, Gen. Svobody 16/284, okres Karviná</t>
  </si>
  <si>
    <t>Základní škola Havířov - Šumbark, M.Pujmanové 17/1151, okres Karviná</t>
  </si>
  <si>
    <t>Základní škola Havířov-Šumbark, Jarošova 33/851, okres Karviná, příspěvková organizace</t>
  </si>
  <si>
    <t>Základní škola Heleny Salichové, Ostrava-Polanka nad Odrou, Heleny Salichové 816, příspěvková organizace</t>
  </si>
  <si>
    <t>Základní škola Heřmanice u Oder okres Nový Jičín,  příspěvková organizace</t>
  </si>
  <si>
    <t>Základní škola Hlučín, Hornická 7, okres Opava, příspěvková organizace</t>
  </si>
  <si>
    <t>Základní škola Hlučín-Rovniny, okres Opava</t>
  </si>
  <si>
    <t>Základní škola Holčovice, okres Bruntál, příspěvková organizace</t>
  </si>
  <si>
    <t>Základní škola Hradec nad Moravicí, okres Opava, příspěvková organizace</t>
  </si>
  <si>
    <t>Základní škola Ilji Hurníka Opava, Ochranova 6 - příspěvková organizace</t>
  </si>
  <si>
    <t>Základní škola J. A. Komenského Fulnek, Česká 339, příspěvková organizace</t>
  </si>
  <si>
    <t>Základní škola J. Šlosara Sviadnov</t>
  </si>
  <si>
    <t>Základní škola Jablunkov, Lesní 190, příspěvková organizace</t>
  </si>
  <si>
    <t>Základní škola Jeseník nad Odrou, okres Nový Jičín, příspěvková organizace</t>
  </si>
  <si>
    <t>Základní škola Kapitána Jasioka, Havířov - Prostřední Suchá, Kpt. Jasioka 57, okres Karviná</t>
  </si>
  <si>
    <t>Základní škola Klimkovice, příspěvková organizace</t>
  </si>
  <si>
    <t>Základní škola Kopřivnice, Alšova 1123 okres Nový Jičín</t>
  </si>
  <si>
    <t>Základní škola Kopřivnice-Lubina okres Nový Jičín, příspěvková organizace</t>
  </si>
  <si>
    <t>Základní škola Kopřivnice-Mniší okres Nový Jičín, příspěvková organizace</t>
  </si>
  <si>
    <t>Základní škola Kravaře, příspěvková organizace</t>
  </si>
  <si>
    <t>Základní škola Kravaře-Kouty, příspěvková organizace</t>
  </si>
  <si>
    <t>Základní škola Krnov, Dvořákův okruh 2, okres Bruntál, příspěvková organizace</t>
  </si>
  <si>
    <t>Základní škola Krnov, Janáčkovo náměstí 17, okres Bruntál, příspěvková organizace</t>
  </si>
  <si>
    <t>Základní škola Krnov, Smetanův okruh 4, okres Bruntál, příspěvková organizace</t>
  </si>
  <si>
    <t>Základní škola Krnov, Žižkova 3, okres Bruntál, příspěvková organizace</t>
  </si>
  <si>
    <t>Základní škola Malá Morávka, okres Bruntál, příspěvková organizace</t>
  </si>
  <si>
    <t>Základní škola Markvartovice, okres Opava, příspěvková organizace</t>
  </si>
  <si>
    <t>Základní škola Město Albrechtice, okres Bruntál</t>
  </si>
  <si>
    <t>Základní škola Mjr. Ambrože Bílka a Mateřská škola Metylovice, příspěvková organizace</t>
  </si>
  <si>
    <t>Základní škola Mladecko, okres Opava, příspěvková organizace</t>
  </si>
  <si>
    <t>Základní škola Mokré Lazce, okres Opava, příspěvková organizace</t>
  </si>
  <si>
    <t>Základní škola národního umělce Petra Bezruče Frýdek-Místek, tř. T. G. Masaryka 454</t>
  </si>
  <si>
    <t>Základní škola Nový Jičín, Jubilejní 3</t>
  </si>
  <si>
    <t>Základní škola Nový Jičín, Komenského 66, příspěvková organizace</t>
  </si>
  <si>
    <t>Základní škola Nový Jičín, Komenského 68</t>
  </si>
  <si>
    <t>Základní škola Nový Jičín, Tyršova 1</t>
  </si>
  <si>
    <t>Základní škola Nový svět, Opava, příspěvková organizace</t>
  </si>
  <si>
    <t>Základní škola Npor. Loma Příbor, Školní 1510, okres Nový Jičín, příspěvková organizace</t>
  </si>
  <si>
    <t>Základní škola Odry, Komenského 6, příspěvková organizace</t>
  </si>
  <si>
    <t>Základní škola Odry, Pohořská 8, příspěvková organizace</t>
  </si>
  <si>
    <t>Základní škola Oldřišov, okres Opava, příspěvková organizace</t>
  </si>
  <si>
    <t>Základní škola Opava - Kylešovice</t>
  </si>
  <si>
    <t>Základní škola Opava, Boženy Němcové 2 - příspěvková organizace</t>
  </si>
  <si>
    <t>Základní škola Opava, Edvarda Beneše 2 - příspěvková organizace</t>
  </si>
  <si>
    <t>Základní škola Opava, Englišova 82 - příspěvková organizace</t>
  </si>
  <si>
    <t>Základní škola Opava, Mařádkova 15 - příspěvková organizace</t>
  </si>
  <si>
    <t>Základní škola Opava, Otická 18 - příspěvková organizace</t>
  </si>
  <si>
    <t>Základní škola Opava, Šrámkova 4 - příspěvková organizace</t>
  </si>
  <si>
    <t>Základní škola Opava, Vrchní 19 - příspěvková organizace</t>
  </si>
  <si>
    <t>Základní škola Orlová - Lutyně K. Dvořáčka 1230 okres Karviná, příspěvková organizace</t>
  </si>
  <si>
    <t>Základní škola Orlová - Lutyně Ke Studánce 1050 okres Karviná, příspěvková organizace</t>
  </si>
  <si>
    <t>Základní škola Orlová - Lutyně Mládí 726 okres Karviná, příspěvková organizace</t>
  </si>
  <si>
    <t>Základní škola Orlová - Lutyně Školní 862 okres Karviná, příspěvková organizace</t>
  </si>
  <si>
    <t>Základní škola Orlová - Lutyně U Kapličky 959 okres Karviná, příspěvková organizace</t>
  </si>
  <si>
    <t>Základní škola Orlová - Poruba Jarní 400 okres Karviná, příspěvková organizace</t>
  </si>
  <si>
    <t>Základní škola Ostrava, Gajdošoa 9, příspěvková organizace</t>
  </si>
  <si>
    <t>Základní škola Ostrava, Gebauerova 8, příspěvková organizace</t>
  </si>
  <si>
    <t>Základní škola Ostrava, Gen. Píky 13A, příspěvková organizace</t>
  </si>
  <si>
    <t>Základní škola Ostrava, Matiční 5, příspěvková organizace</t>
  </si>
  <si>
    <t>Základní škola Ostrava, Nádražní 117, příspěvková organizace</t>
  </si>
  <si>
    <t>Základní škola Ostrava, Zelená 42, příspěvková organizace</t>
  </si>
  <si>
    <t>Základní škola Ostrava-Dubina, Františka Formana 45, příspěvková organizace</t>
  </si>
  <si>
    <t>Základní škola Ostrava-Hrabová, Paskovská 46, příspěvková organizace</t>
  </si>
  <si>
    <t>Základní škola Ostrava-Hrabůvka, Provaznická 64, příspěvková organizace</t>
  </si>
  <si>
    <t>Základní škola Ostrava-Mariánské Hory, Gen. Janka 1208, příspěvková organizace</t>
  </si>
  <si>
    <t>Základní škola Ostrava-Michálkovice, U Kříže 28, příspěvková organizace</t>
  </si>
  <si>
    <t>Základní škola Ostrava-Nová Bělá, Mitrovická 389, příspěvková organizace</t>
  </si>
  <si>
    <t>Základní škola Ostrava-Petřkovice, Hlučínská 136</t>
  </si>
  <si>
    <t>Základní škola Ostrava-Poruba, A. Hrdličky 1638, příspěvková organizace</t>
  </si>
  <si>
    <t>Základní škola Ostrava-Poruba, Bulharská 1532, příspěvková organizace</t>
  </si>
  <si>
    <t>Základní škola Ostrava-Poruba, Dětská 915, příspěvková organizace</t>
  </si>
  <si>
    <t>Základní škola Ostrava-Poruba, I. Sekaniny 1804, příspěvková organizace</t>
  </si>
  <si>
    <t>Základní škola Ostrava-Poruba, J. Šoupala 1609, příspěvková organizace</t>
  </si>
  <si>
    <t>Základní škola Ostrava-Poruba, J. Valčíka 4411, příspěvková organizace</t>
  </si>
  <si>
    <t>Základní škola Ostrava-Poruba, K. Pokorného 1382, příspěvková organizace</t>
  </si>
  <si>
    <t>Základní škola Ostrava-Poruba, Komenského 668, příspěvková organizace</t>
  </si>
  <si>
    <t>Základní škola Ostrava-Poruba, Porubská 832, příspěvková organizace</t>
  </si>
  <si>
    <t>Základní škola Ostrava-Poruba, Ukrajinská 1533, příspěvková organizace</t>
  </si>
  <si>
    <t>Základní škola Ostrava-Radvanice, Vrchlického 5, příspěvková organizace</t>
  </si>
  <si>
    <t>Základní škola Ostrava-Stará Bělá</t>
  </si>
  <si>
    <t>Základní škola Ostrava-Vítkovice, Šalounova 56, příspěvková organizace</t>
  </si>
  <si>
    <t>Základní škola Ostrava-Výškovice, Srbská 2, příspěvková organizace</t>
  </si>
  <si>
    <t>Základní škola Ostrava-Zábřeh, Chrjukinova 12, příspěvková organizace</t>
  </si>
  <si>
    <t>Základní škola Ostrava-Zábřeh, Jugoslávská 23, příspěvková organizace</t>
  </si>
  <si>
    <t>Základní škola Paskov, okres Frýdek-Místek, příspěvková organizace</t>
  </si>
  <si>
    <t>Základní škola Petra Bezruče a mateřská škola, Třinec, příspěvková organizace</t>
  </si>
  <si>
    <t>Základní škola Petřvald, okres Nový Jičín, příspěvková organizace</t>
  </si>
  <si>
    <t>Základní škola Příbor, Jičínská 486, okres Nový Jičín</t>
  </si>
  <si>
    <t>Základní škola Rychvald, okres Karviná, příspěvková organizace</t>
  </si>
  <si>
    <t>Základní škola Rýmařov, Jelínkova 1, okres Bruntál</t>
  </si>
  <si>
    <t>Základní škola s polským jazykem vyučovacím a Mateřská škola - Przedszkole Milíkov, příspěvková organizace</t>
  </si>
  <si>
    <t>Základní škola s polským jazykem vyučovacím a Mateřská škola s polským jazykem vyučovacím Český Těšín Havlíčkova 13 okres Karviná</t>
  </si>
  <si>
    <t>Základní škola s polským vyučovacím jazykem a Mateřská škola s polským vyučovacím jazykem Hrádek 77, okres Frýdek-Místek, příspěvková organizace</t>
  </si>
  <si>
    <t>Základní škola Slezská Ostrava, Bohumínská 72, příspěvková organizace</t>
  </si>
  <si>
    <t>Základní škola Slezská Ostrava, Chrustova 24, příspěvková organizace</t>
  </si>
  <si>
    <t>Základní škola Slezská Ostrava, Pěší 1, příspěvková organizace</t>
  </si>
  <si>
    <t>Základní škola Slezská Ostrava, Škrobálkova 51, příspěvková organizace</t>
  </si>
  <si>
    <t>Základní škola Staré Hamry, okres Frýdek-Místek, příspěvková organizace</t>
  </si>
  <si>
    <t>Základní škola Starý Jičín, příspěvková organizace</t>
  </si>
  <si>
    <t>Základní škola Stěbořice</t>
  </si>
  <si>
    <t>Základní škola Studénka, Butovická 346, okres Nový Jičín</t>
  </si>
  <si>
    <t>Základní škola Studénka, Sjednocení 650, příspěvková organizace</t>
  </si>
  <si>
    <t>Základní škola Svobodné Heřmanice, okres Bruntál</t>
  </si>
  <si>
    <t>Základní škola Šenov, Radniční náměstí 1040</t>
  </si>
  <si>
    <t>Základní škola T. G. Masaryka a Mateřská škola Komorní Lhotka, příspěvková organizace</t>
  </si>
  <si>
    <t>Základní škola T. G. Masaryka Bohumín - Pudlov, Trnková 280, okres Karviná, příspěvková organizace</t>
  </si>
  <si>
    <t>Základní škola T. G. Masaryka Jistebník, okres Nový Jičín, příspěvková organizace</t>
  </si>
  <si>
    <t>Základní škola T. G. Masaryka Krmelín, příspěvková organizace</t>
  </si>
  <si>
    <t>Základní škola T. G. Masaryka Opava, Riegrova 13 - příspěvková organizace</t>
  </si>
  <si>
    <t>Základní škola Trnávka, okres Nový Jičín, příspěvková organizace</t>
  </si>
  <si>
    <t>Základní škola Velké Hoštice, okres Opava, příspěvková organizace</t>
  </si>
  <si>
    <t>Základní škola Vendryně 236, okres Frýdek-Místek, příspěvková organizace</t>
  </si>
  <si>
    <t>Základní škola Vojtěcha Martínka Brušperk, okres Frýdek-Místek</t>
  </si>
  <si>
    <t>Základní škola Vratimov, Datyňská 690</t>
  </si>
  <si>
    <t>Základní škola Vratimov, Masarykovo náměstí 192</t>
  </si>
  <si>
    <t>Základní škola Vražné okres Nový Jičín, příspěvková organizace</t>
  </si>
  <si>
    <t>Základní škola Vrbno pod Pradědem, okres Bruntál</t>
  </si>
  <si>
    <t>Základní škola, Třinec, Slezská 773, příspěvková organizace</t>
  </si>
  <si>
    <t>Základní umělecká škola Dobroslava Lidmily Ostrava-Svinov</t>
  </si>
  <si>
    <t>Základní umělecká škola Frýdek-Místek, Hlavní třída 11</t>
  </si>
  <si>
    <t>Základní umělecká škola Ivo Žídka, Kravaře, Ivana Kubince 5, příspěvková organizace</t>
  </si>
  <si>
    <t>Základní umělecká škola Viléma Wünsche, Zámecká 2</t>
  </si>
  <si>
    <t>Základní umělecká škola Vratimov, Strmá 9</t>
  </si>
  <si>
    <t>Základní umělecká škola, Brušperk, příspěvková organizace</t>
  </si>
  <si>
    <t>Zařízení školního stravování Krnov, Žižkova 1, okres Bruntál, příspěvková organizace</t>
  </si>
  <si>
    <t>Zařízení školního stravování Opava, příspěvková organizace</t>
  </si>
  <si>
    <t>Přehled poskytnutých finančních prostředků příspěvkovým organizacím kraje</t>
  </si>
  <si>
    <r>
      <t xml:space="preserve">Schváleno </t>
    </r>
    <r>
      <rPr>
        <b/>
        <vertAlign val="superscript"/>
        <sz val="8"/>
        <rFont val="Tahoma"/>
        <family val="2"/>
        <charset val="238"/>
      </rPr>
      <t>1)</t>
    </r>
  </si>
  <si>
    <r>
      <t xml:space="preserve">Čerpáno </t>
    </r>
    <r>
      <rPr>
        <b/>
        <vertAlign val="superscript"/>
        <sz val="8"/>
        <rFont val="Tahoma"/>
        <family val="2"/>
        <charset val="238"/>
      </rPr>
      <t>2)</t>
    </r>
  </si>
  <si>
    <t>Účel použití</t>
  </si>
  <si>
    <t>Příspěvkové organizace v odvětví kultury</t>
  </si>
  <si>
    <t>Celkový součet - příspěvkové organizace
v odvětví kultury</t>
  </si>
  <si>
    <t>Příspěvkové organizace v odvětví sociálních věcí</t>
  </si>
  <si>
    <t>Celkový součet - příspěvkové organizace
v odvětví sociálních věcí</t>
  </si>
  <si>
    <t>Příspěvkové organizace v odvětví školství</t>
  </si>
  <si>
    <t>Celkový součet - příspěvkové organizace
v odvětví školství</t>
  </si>
  <si>
    <t>Příspěvkové organizace v odvětví zdravotnictví</t>
  </si>
  <si>
    <t>Celkový součet - příspěvkové organizace
v odvětví zdravotnictví</t>
  </si>
  <si>
    <r>
      <t>1)</t>
    </r>
    <r>
      <rPr>
        <sz val="8"/>
        <rFont val="Tahoma"/>
        <family val="2"/>
        <charset val="238"/>
      </rPr>
      <t xml:space="preserve"> Schválený rozpočet dotace je snížen o částku vrácených prostředků do rozpočtu kraje, která byla následně použita v rozpočtu výdajů (opětovně v daném roce).</t>
    </r>
  </si>
  <si>
    <t>Přehled poskytnutých finančních prostředků obcím, dobrovolným svazkům obcí, krajům a jiným veřejným rozpočtům</t>
  </si>
  <si>
    <t>Celkový součet - kraje</t>
  </si>
  <si>
    <t>Jiné veřejné rozpočty</t>
  </si>
  <si>
    <t>Celkový součet - jiné veřejné rozpočty</t>
  </si>
  <si>
    <t>Zahraničí</t>
  </si>
  <si>
    <t>Celkový součet - zahraničí</t>
  </si>
  <si>
    <t>Vypořádání finančních vztahů k ostatním fyzickým a právnickým osobám (včetně prostředků poskytnutých soukromým školám)</t>
  </si>
  <si>
    <t>Přehled poskytnutých finančních prostředků příspěvkovým organizacím obcí dle zákona č. 561/2004 Sb., o předškolním, základním, středním, vyšším odborném a jiném vzdělávání (školský zákon), v platném znění</t>
  </si>
  <si>
    <t>*) prostředky na:</t>
  </si>
  <si>
    <t>Rok 2020</t>
  </si>
  <si>
    <t>Dopravní obslužnost veřejnými službami - linková</t>
  </si>
  <si>
    <t>Dopravní obslužnost veřejnými službami - drážní</t>
  </si>
  <si>
    <t>Střední školy</t>
  </si>
  <si>
    <t/>
  </si>
  <si>
    <t>Tísňová péče</t>
  </si>
  <si>
    <t>Vratky transferů poskytnutých z veřejných rozpočtů</t>
  </si>
  <si>
    <t>Základní příděl fondu kulturních a sociálních potřeb a sociálnímu fondu obcí a krajů</t>
  </si>
  <si>
    <t>Letiště Leoše Janáčka Ostrava, výstavba odbavovací plochy APN S3</t>
  </si>
  <si>
    <t>Okružní křižovatka silnic III/46611 x III/4697, Ludgeřovice (Správa silnic Moravskoslezského kraje, příspěvková organizace, Ostrava)</t>
  </si>
  <si>
    <t>Energetické úspory SSMSK - CM Rýmařov</t>
  </si>
  <si>
    <t>Modernizace silnice II/477, II/647 Ostrava, ul. Bohumínská - III. etapa</t>
  </si>
  <si>
    <t>Silnice II/479 Ostrava, ulice Opavská, mosty 479-004 přes vodní tok Odra</t>
  </si>
  <si>
    <t>Modernizace silnice II/473 Šenov - Frýdek-Místek</t>
  </si>
  <si>
    <t>Městečko bezpečí</t>
  </si>
  <si>
    <t>Opatření proti šíření nákazy koronavirem COVID-19</t>
  </si>
  <si>
    <t>Zajištění činnosti krizového štábu a odborná příprava orgánů krizového řízení</t>
  </si>
  <si>
    <t>SR - Podpora expozičních a výstavních projektů</t>
  </si>
  <si>
    <t>Odvodnění budovy Těšínského divadla (Těšínské divadlo Český Těšín, příspěvková organizace)</t>
  </si>
  <si>
    <t>Zámek Bruntál - revitalizace objektu (Muzeum v Bruntále, příspěvková organizace)</t>
  </si>
  <si>
    <t>SR - ISO II/D preventivní ochrana před nepříznivými vlivy prostředí - neinvestiční</t>
  </si>
  <si>
    <t>Dotační program – Podpora natáčení audiovizuálních děl v Moravskoslezském kraji</t>
  </si>
  <si>
    <t>Dotační program – Program na podporu komunitní práce a na zmírňování následků sociálního vyloučení v Moravskoslezském kraji</t>
  </si>
  <si>
    <t>Dotační program - Program na podporu aktivit sociálního podnikání v Moravskoslezském kraji</t>
  </si>
  <si>
    <t>Zpracování odborných posudků - psychologická vyšetření, včetně dalších aktivit v odvětví sociálních věcí</t>
  </si>
  <si>
    <t>Transformace a humanizace pobytových zařízení v sociální oblasti</t>
  </si>
  <si>
    <t>Zateplení a stavební úpravy správní budovy, pavilonu E a F Domova Březiny</t>
  </si>
  <si>
    <t xml:space="preserve">Dotační program – Podpora volnočasových aktivit pro mládež </t>
  </si>
  <si>
    <t>Řešení dopadů optimalizačních změn a změny financování regionálního školství v oblasti pedagogické i nepedagogické práce</t>
  </si>
  <si>
    <t>Stavební úpravy části školy pro potřeby Vzdělávacího a výcvikového střediska a umístění sídla Správy silnic MSK v Ostravě-Zábřehu (Střední škola stavební a dřevozpracující, Ostrava, příspěvková organizace)</t>
  </si>
  <si>
    <t>Rekonstrukce školního dvora (Matiční gymnázium, Ostrava, příspěvková organizace)</t>
  </si>
  <si>
    <t>Rekonstrukce obálky budovy a podhledu sálu (Základní umělecká škola Leoše Janáčka, Ostrava - Vítkovice, příspěvková organizace)</t>
  </si>
  <si>
    <t>Propojení budovy školy a jídelny a instalace výtahu (Základní škola, Ostrava-Poruba, Čkalovova 942, příspěvková organizace)</t>
  </si>
  <si>
    <t>Rekonstrukce nádvoří (Střední zdravotnická škola a Vyšší odborná škola zdravotnická, Ostrava, příspěvková organizace)</t>
  </si>
  <si>
    <t>Rekonstrukce školní kuchyně a výdejny (Základní škola, Ostrava-Poruba, Čkalovova 942, příspěvková organizace)</t>
  </si>
  <si>
    <t>Výuka pro Průmysl 4.0 II</t>
  </si>
  <si>
    <t>Supporting attractivness of health and social care professions in regions</t>
  </si>
  <si>
    <t>Modernizace Odborného léčebného ústavu Metylovice (Odborný léčebný ústav Metylovice - Moravskoslezské sanatorium, příspěvková organizace)</t>
  </si>
  <si>
    <t>Dotační program -  Podpora odpadového hospodářství</t>
  </si>
  <si>
    <t>Dotační program - Kotlíkové dotace v Moravskoslezském kraji 3. grantové schéma (AMO)</t>
  </si>
  <si>
    <t>Podpora činností v oblasti ochrany životního prostředí</t>
  </si>
  <si>
    <t>Plán rozvoje vodovodů a kanalizací Moravskoslezského kraje-webová aplikace</t>
  </si>
  <si>
    <t>Výdaje spojené s projektem Finanční zdraví obcí</t>
  </si>
  <si>
    <t>Rezerva na mimořádné akce a akce s nedořešeným financováním</t>
  </si>
  <si>
    <t>Vstřícný a kompetentní KÚ MSK</t>
  </si>
  <si>
    <t xml:space="preserve">Obec Bítov </t>
  </si>
  <si>
    <t>Římskokatolická farnost Kunčice pod Ondřejníkem, Kunčice pod Ondřejníkem</t>
  </si>
  <si>
    <t>Římskokatolická farnost Strahovice, Strahovice</t>
  </si>
  <si>
    <t>"Sdružení válečných veteránů ČR" , Praha</t>
  </si>
  <si>
    <t>Moravskoslezský pakt zaměstnanosti, z.s., Ostrava Mariánské Hory a Hulváky</t>
  </si>
  <si>
    <t>Obec Prostřední Bečva</t>
  </si>
  <si>
    <t>Sportovní klub ve Vrbně pod Pradědem, z.s.</t>
  </si>
  <si>
    <t>UAX s.r.o., Bernartice nad Odrou</t>
  </si>
  <si>
    <t>Automoto klub v AČR, Ludvíkov</t>
  </si>
  <si>
    <t>Parahokej Havířov z.s.</t>
  </si>
  <si>
    <t>PIERRO FORTE, z.s., Ostrava Muglinov</t>
  </si>
  <si>
    <t>SKI &amp; BIKE MANIC, spolek, Bílá</t>
  </si>
  <si>
    <t xml:space="preserve">Vodní lyžování a wakeboarding Havířov z.s., Těrlicko </t>
  </si>
  <si>
    <t>Neinvestiční nedávkové transfery podle zákona č. 108/2006 Sb., o sociálních službách (§ 101, § 102 a § 103)</t>
  </si>
  <si>
    <t>Řešení naléhavých potřeb při zabezpečení provozu sociálních služeb zřízených a provozovaných obcemi</t>
  </si>
  <si>
    <t>Podpora expozičních a výstavních projektů</t>
  </si>
  <si>
    <t>ISO II/D preventivní ochrana před nepříznivými vlivy prostředí - neinvestiční</t>
  </si>
  <si>
    <t>Podpora koordinátorů romských poradců</t>
  </si>
  <si>
    <t>číslo akce</t>
  </si>
  <si>
    <t>Očekávaná výše dotace v %</t>
  </si>
  <si>
    <t>Digitální technická mapa Moravskoslezského kraje</t>
  </si>
  <si>
    <t xml:space="preserve">         (3)  Rozdílná očekávaná výše dotace ve dvou částech projektu - xx % zateplení/xx % vzduchotechnika.</t>
  </si>
  <si>
    <t>Odvodnění budovy Těšínského divadla</t>
  </si>
  <si>
    <t>Vybudování dílen pro praktické vyučování</t>
  </si>
  <si>
    <t>Stavební úpravy části školy pro potřeby Vzdělávacího a výcvikového střediska a umístění sídla Správy silnic MSK v Ostravě-Zábřehu</t>
  </si>
  <si>
    <t>Rekonstrukce nádvoří</t>
  </si>
  <si>
    <t>Propojení budovy školy a jídelny a instalace výtahu</t>
  </si>
  <si>
    <t>Rekonstrukce školní kuchyně a výdejny</t>
  </si>
  <si>
    <t>Rekonstrukce obálky budovy a podhledu sálu</t>
  </si>
  <si>
    <t>Modernizace Odborného léčebného ústavu Metylovice</t>
  </si>
  <si>
    <t xml:space="preserve">Obec Bravantice </t>
  </si>
  <si>
    <t xml:space="preserve">Obec Dolní Domaslavice </t>
  </si>
  <si>
    <t xml:space="preserve">Obec Hodslavice </t>
  </si>
  <si>
    <t>Obec Jiříkov</t>
  </si>
  <si>
    <t xml:space="preserve">Obec Karlovice </t>
  </si>
  <si>
    <t>Obec Kunčice pod Ondřejníkem</t>
  </si>
  <si>
    <t xml:space="preserve">Obec Luboměř </t>
  </si>
  <si>
    <t>Obec Rudná pod Pradědem</t>
  </si>
  <si>
    <t xml:space="preserve">Obec Vražné </t>
  </si>
  <si>
    <t>Obec Vřesina</t>
  </si>
  <si>
    <t>Svazek obcí mikroregionu Hlučínska-Západ</t>
  </si>
  <si>
    <t>Stichting BVE Oost-Gelderland</t>
  </si>
  <si>
    <t>Stichting Regionaal Opleidingen Centrum Rivor</t>
  </si>
  <si>
    <t>Anděl Strážný, z.ú., Praha</t>
  </si>
  <si>
    <t>Asociace TOM ČR, Turistický oddíl mládeže 9901 Čmoudík, Ostrava-Jih</t>
  </si>
  <si>
    <t>Centrum sociálních služeb Ostrava, o.p.s.,Ostrava, Mariánské Hory a Hulváky</t>
  </si>
  <si>
    <t>Cesta bez barier, spolek, Staříč</t>
  </si>
  <si>
    <t>DHC Sokol Poruba z.s., Ostrava Poruba</t>
  </si>
  <si>
    <t>EquiRelax Slezská Harta, z.s., Razová</t>
  </si>
  <si>
    <t>Ergon - sociální podnik, z.s.</t>
  </si>
  <si>
    <t>FC Baník Ostrava, a.s., Ostrava-Slezská Ostrava</t>
  </si>
  <si>
    <t>HC VÍTKOVICE RIDERA a.s., Ostrava-Jih</t>
  </si>
  <si>
    <t>Institut prevence, z. s., Ostrava Poruba</t>
  </si>
  <si>
    <t>Jezdecký klub Opava - Kateřinky, z.s. , Opava</t>
  </si>
  <si>
    <t>Junák - český skaut, středisko Ludgeřovice, z. s., Ludgeřovice</t>
  </si>
  <si>
    <t>Junák - český skaut, středisko Polanka nad Odrou, z. s., Polanka nad Odrou</t>
  </si>
  <si>
    <t>Junák - český skaut, středisko Příbor, z. s., Příbor</t>
  </si>
  <si>
    <t>Klub SPORTU FIT-GYM z.s., Havířov</t>
  </si>
  <si>
    <t>KOLA PRO AFRIKU obecně prospěšná společnost, Ostrava - Jih</t>
  </si>
  <si>
    <t>Krizové a kontaktní centrum "Pod slunečníkem" o.p.s., Opava</t>
  </si>
  <si>
    <t xml:space="preserve">Lesní mateřská škola Vrabčí hnízdo </t>
  </si>
  <si>
    <t>Lukáš Sudolský, Ostrava Třebovice</t>
  </si>
  <si>
    <t>Maraton klub Seitl Ostrava</t>
  </si>
  <si>
    <t>MAS Hrubý Jeseník, z.s., Bruntál</t>
  </si>
  <si>
    <t>MasterFilm, s.r.o., Praha</t>
  </si>
  <si>
    <t>Mgr. Halina Františáková, Ostrava-Moravská Ostrava a Přívoz</t>
  </si>
  <si>
    <t>Místní akční skupina Opavsko, Hradec nad Moravicí</t>
  </si>
  <si>
    <t>MOS technik s.r.o., Odry</t>
  </si>
  <si>
    <t>Nová šance, z. s.,  Ostrava-Koblov</t>
  </si>
  <si>
    <t>Regionální sdružení územní spolupráce Těšínského Slezska, Český Těšín</t>
  </si>
  <si>
    <t>SH ČMS - Okresní sdružení hasičů Frýdek-Místek, Frýdek-Místek</t>
  </si>
  <si>
    <t>SH ČMS - Okrsek Heřmánky, Heřmánky</t>
  </si>
  <si>
    <t>SH ČMS - Sbor dobrovolných hasičů Baška, Baška</t>
  </si>
  <si>
    <t>SH ČMS - Sbor dobrovolných hasičů Bolatice, Bolatice</t>
  </si>
  <si>
    <t>SH ČMS - Sbor dobrovolných hasičů Bordovice, Bordovice</t>
  </si>
  <si>
    <t>SH ČMS - Sbor dobrovolných hasičů Bukovec, Bukovec</t>
  </si>
  <si>
    <t>SH ČMS - Sbor dobrovolných hasičů Frenštát pod Radhoštěm, Frenštát pod Radhoštěm</t>
  </si>
  <si>
    <t>SH ČMS - Sbor dobrovolných hasičů Fulnek, Fulnek</t>
  </si>
  <si>
    <t>SH ČMS - Sbor dobrovolných hasičů Jezdkovice, Jezdkovice</t>
  </si>
  <si>
    <t>SH ČMS - Sbor dobrovolných hasičů Lichnov, Lichnov</t>
  </si>
  <si>
    <t>SH ČMS - Sbor dobrovolných hasičů Martinov, Ostrava Martinov</t>
  </si>
  <si>
    <t>SH ČMS - Sbor dobrovolných hasičů Návsí, Návsí</t>
  </si>
  <si>
    <t>SH ČMS - Sbor dobrovolných hasičů Oldřišov, Oldřišov</t>
  </si>
  <si>
    <t>SH ČMS - Sbor dobrovolných hasičů Písek, Písek</t>
  </si>
  <si>
    <t>SH ČMS - Sbor dobrovolných hasičů Píšť, Píšť</t>
  </si>
  <si>
    <t>SH ČMS - Sbor dobrovolných hasičů Pražmo, Pražmo</t>
  </si>
  <si>
    <t>SH ČMS - Sbor dobrovolných hasičů Třinec-Guty, Třinec</t>
  </si>
  <si>
    <t>SH ČMS - Sbor dobrovolných hasičů Veřovice, Veřovice</t>
  </si>
  <si>
    <t>SH ČMS - Sbor dobrovolných hasičů Vlaštovičky, Opava</t>
  </si>
  <si>
    <t>SH ČMS - Sbor dobrovolných hasičů Vyšní Lhoty, Vyšní Lhoty</t>
  </si>
  <si>
    <t>SH ČMS - Sbor dobrovolných hasičů Zátor, Zátor</t>
  </si>
  <si>
    <t>SH ČMS - Sbor dobrovolných hasičů Zlatníky, Opava</t>
  </si>
  <si>
    <t>Slamka Consulting, s.r.o., Ostrava Moravská Ostrava a Přívoz</t>
  </si>
  <si>
    <t>SOBIC - Smart &amp; Open Base for Innovations in European Cities and Regions, z.ú., Třinec</t>
  </si>
  <si>
    <t>Spirála Ostrava, z.ú., Ostrava-Jih</t>
  </si>
  <si>
    <t>Sportovní klub policie Frýdek-Místek, Frýdek-Místek</t>
  </si>
  <si>
    <t>Svaz tělesně postižených v České republice z. s. místní organizace Bílovec, Bílovec</t>
  </si>
  <si>
    <t>Tesla Medical, s.r.o., Ostrava Hulváky</t>
  </si>
  <si>
    <t>THeatr ludem, Ostrava-Moravská Ostrava a Přívoz</t>
  </si>
  <si>
    <t>ÚAMK - VR Vsetín, Vsetín</t>
  </si>
  <si>
    <t>Univerzita Palackého v Olomouci, Olomouc</t>
  </si>
  <si>
    <t xml:space="preserve">Základní škola Erazim </t>
  </si>
  <si>
    <t>Základní škola Mezi stromy s.r.o.</t>
  </si>
  <si>
    <t>Zdeněk Tofel , Ostrava</t>
  </si>
  <si>
    <t>Mateřská škola Čavisov, příspěvková organizace</t>
  </si>
  <si>
    <t>Středisko volného času JUVENTUS, Karviná, příspěvková organizace</t>
  </si>
  <si>
    <t xml:space="preserve">Město Albrechtice </t>
  </si>
  <si>
    <t>Obce a města v MSK</t>
  </si>
  <si>
    <t>Celkový součet - obce a města v MSK</t>
  </si>
  <si>
    <t>Dobrovolné svazky obcí v MSK</t>
  </si>
  <si>
    <t>Celkový součet - dobrovolné svazky obcí v MSK</t>
  </si>
  <si>
    <t>Muzeum Novojičínska, příspěvková organizace, Nový Jičín</t>
  </si>
  <si>
    <t>Muzeum Těšínska, příspěvková organizace, Český Těšín</t>
  </si>
  <si>
    <t>Příspěvkové organizace v odvětví kultury celkem</t>
  </si>
  <si>
    <t>Příspěvkové organizace v odvětví školství celkem</t>
  </si>
  <si>
    <t>Očekávaná výše dotace
v %</t>
  </si>
  <si>
    <t>Jedná se o celkové náklady na realizaci investičních opatření, včetně úhrady úroků a služeb za energetický management.</t>
  </si>
  <si>
    <t>Daňové příjmy celkem</t>
  </si>
  <si>
    <t xml:space="preserve">Nedaňové příjmy celkem        </t>
  </si>
  <si>
    <t>Kapitálové příjmy celkem</t>
  </si>
  <si>
    <t>Přijaté transfery celkem</t>
  </si>
  <si>
    <t>×</t>
  </si>
  <si>
    <t>Ostatní přijaté vratky transferů a podobné příjmy</t>
  </si>
  <si>
    <t>Finanční vypořádání</t>
  </si>
  <si>
    <t>Neinvestiční přijaté transfery ze státních fondů</t>
  </si>
  <si>
    <t>Investiční přijaté transfery z všeobecné pokladní správy státního rozpočtu</t>
  </si>
  <si>
    <t>Konsolidace příjmů</t>
  </si>
  <si>
    <t>Příjmy celkem</t>
  </si>
  <si>
    <t>Odstupné</t>
  </si>
  <si>
    <t>ODVĚTVÍ DOPRAVY</t>
  </si>
  <si>
    <t xml:space="preserve">Podpora řešení kůrovcové kalamity </t>
  </si>
  <si>
    <t>Ostatní individuální dotace v odvětví dopravy</t>
  </si>
  <si>
    <t>Odvětví dopravy celkem</t>
  </si>
  <si>
    <t>ODVĚTVÍ CHYTRÉHO REGIONU</t>
  </si>
  <si>
    <t>Ostatní individuální dotace v odvětví chytrého regionu</t>
  </si>
  <si>
    <t>Odvětví chytrého regionu celkem</t>
  </si>
  <si>
    <t>Vodní záchranná služba ČČK Bruntál-Slezská Harta, pobočný spolek, Bruntál</t>
  </si>
  <si>
    <t>Biskupství ostravsko-opavské, Ostrava - Moravská Ostrava a Přívoz</t>
  </si>
  <si>
    <t>Janáčkův máj, o.p.s., Ostrava - Moravská Ostrava a Přívoz</t>
  </si>
  <si>
    <t>Kamera Oko s.r.o., Praha</t>
  </si>
  <si>
    <t>Místní skupina Polského kulturně-osvětového svazu v Jablunkově z.s., Jablunkov</t>
  </si>
  <si>
    <t>Svatováclavský hudební festival, z.s., Ostrava - Moravská Ostrava a Přívoz</t>
  </si>
  <si>
    <t>Římskokatolická farnost Čeladná, Čeladná</t>
  </si>
  <si>
    <t>Římskokatolická farnost Ostrava - Zábřeh, Ostrava Zábřeh</t>
  </si>
  <si>
    <t>Divadelní společnost Petra Bezruče s.r.o., Ostrava - Moravská Ostrava a Přívoz</t>
  </si>
  <si>
    <t>Beskydský slavík z.s., Frýdek-Místek</t>
  </si>
  <si>
    <t xml:space="preserve">Cestami proměn, z.s., Praha 2 </t>
  </si>
  <si>
    <t>Člověk na hranici, z.s., Český Těšín</t>
  </si>
  <si>
    <t>Klub žen Lhotka</t>
  </si>
  <si>
    <t>Místní skupina Polského kulturně-osvětového svazu v Karviné-Fryštátě, Karviná</t>
  </si>
  <si>
    <t>Taneční klub HAPPY dance z.s., Střítež</t>
  </si>
  <si>
    <t>Technické muzeum Olomouc 1. ČSTOB z. s., Nová Pláň</t>
  </si>
  <si>
    <t>TRDLA - divadelní společnost absolutních neherců, Havířov</t>
  </si>
  <si>
    <t>Valašský folklorní spolek, Frenštát pod Radhoštěm</t>
  </si>
  <si>
    <t>FEMININE s.r.o., Bruntál</t>
  </si>
  <si>
    <t>ODVĚTVÍ PREZENTACE KRAJE A EDIČNÍHO PLÁNU</t>
  </si>
  <si>
    <t>Mediální publicita MSK</t>
  </si>
  <si>
    <t>JAGELLO 2000, Ostrava - Mariánské Hory a Hulváky</t>
  </si>
  <si>
    <t>Odvětví prezentace kraje a edičního plánu celkem</t>
  </si>
  <si>
    <t>BP Action s.r.o., Praha</t>
  </si>
  <si>
    <t>Dračí lodě Brno, z.s., Brno</t>
  </si>
  <si>
    <t>Happy Forest z.s., Frýdek-Místek</t>
  </si>
  <si>
    <t>Rotary klub Frýdek-Místek a Kopřivnice, z.s., Kopřivnice</t>
  </si>
  <si>
    <t>Služby Leskovec n. M. s.r.o., Leskovec nad Moravicí</t>
  </si>
  <si>
    <t>AKORD &amp; POKLAD, s.r.o., Ostrava-Jih, Zábřeh</t>
  </si>
  <si>
    <t>Mobilní hospic Ondrášek, o.p.s., Ostrava - Poruba</t>
  </si>
  <si>
    <t>TRIANON, z.s. Český Těšín</t>
  </si>
  <si>
    <t>Rekordy handicapovaných hrdinů, z.s., Ostrava Vítkovice</t>
  </si>
  <si>
    <t>Sociální akademie BN, z.ú., Ostrava-Moravská Ostrava</t>
  </si>
  <si>
    <t>Terapeutická linka Sluchátko, z.ú., Praha 3 Žižkov</t>
  </si>
  <si>
    <t>TONI - MOSTY, s.r.o., Jablunkov</t>
  </si>
  <si>
    <t xml:space="preserve">B.O.CHANCE OSTRAVA SPORTCLUB z.s., Klimkovice </t>
  </si>
  <si>
    <t>BK OPAVA z.s., Opava</t>
  </si>
  <si>
    <t>CENTRUM INDIVIDUÁLNÍCH SPORTŮ OSTRAVA, Ostrava - Moravská Ostrava a Přívoz</t>
  </si>
  <si>
    <t>KRAJSKÁ ATLETICKÁ AKADEMIE OSTRAVA, z.s., Ostrava</t>
  </si>
  <si>
    <t>Krajský svaz lyžařů Moravskoslezského kraje p.s., Ostrava</t>
  </si>
  <si>
    <t>Nadační fond MY, Ostrava Radvanice a Bartovice</t>
  </si>
  <si>
    <t>PARA HOCKEY OSTRAVA z. s., Ostrava</t>
  </si>
  <si>
    <t>Spolek H10, Albrechtice</t>
  </si>
  <si>
    <t>Sportovní klub JANTAR Opava, z.s., Opava</t>
  </si>
  <si>
    <t>Sportovní klub SIPA SPORT Opava, z.s., Opava</t>
  </si>
  <si>
    <t>Tělovýchovná jednota Háj ve Slezsku, z.s., Háj ve Slezsku</t>
  </si>
  <si>
    <t>TJ Slezan Jindřichov, z.s.</t>
  </si>
  <si>
    <t>Nadační fond GAUDEAMUS, Cheb</t>
  </si>
  <si>
    <t>Významné akce kraje v oblasti volného času dětí a mládeže a další významné akce</t>
  </si>
  <si>
    <t>Junák - český skaut, středisko Stará Bělá, z. s., Ostrava, Stará Bělá</t>
  </si>
  <si>
    <t>Sportovní klub Kletné, z.s., Suchdol nad Odrou</t>
  </si>
  <si>
    <t>MAYFAIR, s.r.o., Horní Bludovice</t>
  </si>
  <si>
    <t>Stabilizace zdravotnického personálu a vzdělávání</t>
  </si>
  <si>
    <t>Diakonie Valašské Meziříčí, Valašské Meziříčí</t>
  </si>
  <si>
    <t>ARCADIA PRAHA s.r.o., Praha 4</t>
  </si>
  <si>
    <t xml:space="preserve">ASEKOL s.r.o., Praha </t>
  </si>
  <si>
    <t>ZO ČSOP NOVÝ JIČÍN 70/02, Nový Jičín</t>
  </si>
  <si>
    <t>BUVI Promotion s.r.o., Opava</t>
  </si>
  <si>
    <t>Český rybářský svaz, z. s., místní organizace Ostrava, Ostrava</t>
  </si>
  <si>
    <t>Moravský lesnický klastr, z.s., Ostrava-Jih, Zábřeh</t>
  </si>
  <si>
    <t>Český rybářský svaz, z. s., územní svaz pro Severní Moravu a Slezsko, Ostrava-Mariánské Hory</t>
  </si>
  <si>
    <t>Územní sdružení Českého zahrádkářského svazu Karviná</t>
  </si>
  <si>
    <t>ODVĚTVÍ FINANCÍ A SPRÁVY MAJETKU</t>
  </si>
  <si>
    <t>Odvětví financí a správy majetku celkem</t>
  </si>
  <si>
    <t>Rekonstrukce a modernizace silnice II/478 Klimkovice – Polanka nad Odrou – Stará Bělá</t>
  </si>
  <si>
    <t>Žerotínský zámek – centrum relaxace a poznání</t>
  </si>
  <si>
    <t>Energetické úspory - Gymnázium Havířov-Podlesí</t>
  </si>
  <si>
    <t>Energetické úspory - Gymnázium Ostrava-Zábřeh (Volgogradská 6a)</t>
  </si>
  <si>
    <t>Energetické úspory - Matiční gymnázium Ostrava</t>
  </si>
  <si>
    <t>Energetické úspory - Sportovní Gymnázium Dany a Emila Zátopkových, Ostrava</t>
  </si>
  <si>
    <t>Krajský akční plán rozvoje vzdělávání Moravskoslezského kraje III</t>
  </si>
  <si>
    <t>Modernizace výuky informačních technologií II</t>
  </si>
  <si>
    <t>Odborné, kariérové a polytechnické vzdělávání II</t>
  </si>
  <si>
    <t>Poskytování bezplatné stravy dětem ohroženým chudobou ve školách z prostředků OP PMP v Moravskoslezském kraji V</t>
  </si>
  <si>
    <t>Vozidla a technika proti covidu</t>
  </si>
  <si>
    <t>Vzdělávání a nácvik proti covidu</t>
  </si>
  <si>
    <t>Záchranný komunikační systém</t>
  </si>
  <si>
    <t>Krajský akční plán pro oblast ochrany ovzduší</t>
  </si>
  <si>
    <t>Kotlíkové dotace v Moravskoslezském kraji – 4. grantové schéma</t>
  </si>
  <si>
    <t>River Continuum</t>
  </si>
  <si>
    <t xml:space="preserve">         (2)  Projekty příspěvkových organizací, u kterých se MSK zavázal hradit jejich vlastní podíl příp. předfinancovává podíl EU prostřednictvím návratné finanční výpomoci.</t>
  </si>
  <si>
    <t>Vlastní zdroje PO</t>
  </si>
  <si>
    <t>ODVĚTVÍ VLASTNÍ SPRÁVNÍ ČINNOST KRAJE A ČINNOST ZASTUPITELSTVA KRAJE CELKEM</t>
  </si>
  <si>
    <t>ODVĚTVÍ DOPRAVY:</t>
  </si>
  <si>
    <t>Osazení a správa pachových ohradníků na vybraných úsecích silnic II. a III. tříd v Moravskoslezském kraji (Správa silnic Moravskoslezského kraje, příspěvková organizace, Ostrava)</t>
  </si>
  <si>
    <t>ODVĚTVÍ DOPRAVY CELKEM</t>
  </si>
  <si>
    <t xml:space="preserve"> ODVĚTVÍ CHYTRÉHO REGIONU:</t>
  </si>
  <si>
    <t xml:space="preserve"> ODVĚTVÍ CHYTRÉHO REGIONU CELKEM</t>
  </si>
  <si>
    <t>Zámek Nová Horka - revitalizace části objektu (Muzeum Novojičínska, příspěvková organizace)</t>
  </si>
  <si>
    <t>Stabilizace zdiva hradu Hukvaldy (Muzeum Beskyd Frýdek-Místek, příspěvková organizace)</t>
  </si>
  <si>
    <t>Rekultivace sportovního areálu Gymnázia a SOŠ (Gymnázium a Střední odborná škola, Frýdek-Místek, Cihelní 410, příspěvková organizace)</t>
  </si>
  <si>
    <t>Rekonstrukce elektroinstalace a zdravotechniky (Střední škola, Základní škola a Mateřská škola, Třinec, Jablunkovská 241, příspěvková organizace)</t>
  </si>
  <si>
    <t>Celková oprava střechy (Dětský domov a Školní jídelna, Radkov-Dubová 141, příspěvková organizace)</t>
  </si>
  <si>
    <t>Rekonstrukce sportovního hřiště (Gymnázium, Ostrava-Hrabůvka, příspěvková organizace)</t>
  </si>
  <si>
    <t>Výstavba ředitelství včetně spojovacích chodeb (Střední škola technická a dopravní, Ostrava-Vítkovice, příspěvková organizace)</t>
  </si>
  <si>
    <t>Obnova movitého majetku škol a školských zařízení</t>
  </si>
  <si>
    <t>Vybavení rekonstruovaných objektů Polského gymnázia (Polské gymnázium - Polskie Gimnazjum im. Juliusza Słowackiego, Český Těšín, příspěvková organizace)</t>
  </si>
  <si>
    <t>Zpevněné plochy O. Jeremiáše (Střední škola služeb a podnikání, Ostrava-Poruba, příspěvková organizace)</t>
  </si>
  <si>
    <t>Výstavba sportovní haly pro Gymnázium a SPŠEI ve Frenštátě pod Radhoštěm (Gymnázium a Střední průmyslová škola elektrotechniky a informatiky, Frenštát pod Radhoštěm, příspěvková organizace)</t>
  </si>
  <si>
    <t>Multifunkční pavilon s možností izolačního režimu (Nemocnice ve Frýdku-Místku, příspěvková organizace)</t>
  </si>
  <si>
    <t>Přístavba a nástavba rehabilitace (Nemocnice Třinec, příspěvková organizace)</t>
  </si>
  <si>
    <t>Výstavba nadzemních koridorů (Slezská nemocnice v Opavě, příspěvková organizace)</t>
  </si>
  <si>
    <t>ODVĚTVÍ ŽIVOTNÍ PROSTŘEDÍ CELKEM</t>
  </si>
  <si>
    <t>Celkem Ministerstvo dopravy</t>
  </si>
  <si>
    <t>Celkem Ministerstvo práce a sociálních věcí</t>
  </si>
  <si>
    <t>Podpora rozvoje a obnovy materiálně technického vybavení pro řešení krizových situací - program č. 135 08 - investice</t>
  </si>
  <si>
    <t>Celkem Ministerstvo zdravotnictví</t>
  </si>
  <si>
    <t>Celkem Ministerstvo kultury</t>
  </si>
  <si>
    <t>Úřad vlády ČR</t>
  </si>
  <si>
    <t>Celkem Úřad vlády České republiky</t>
  </si>
  <si>
    <t>Celkem Státní fond dopravní infrastruktury</t>
  </si>
  <si>
    <t>Dětské centrum Pluto, příspěvková organizace, Havířov</t>
  </si>
  <si>
    <t>Střední škola, Jablunkov, příspěvková organizace</t>
  </si>
  <si>
    <t>Střední škola polytechnická, Havířov-Šumbark, příspěvková organizace</t>
  </si>
  <si>
    <t>Nemocnice Havířov, příspěvková organizace</t>
  </si>
  <si>
    <t>Příspěvková organizace v odvětví dopravy celkem</t>
  </si>
  <si>
    <t>Příspěvkové organizace v odvětví chytrého regionu celkem</t>
  </si>
  <si>
    <t>ROZVAHA PŘÍSPĚVKOVÝCH ORGANIZACÍ V ODVĚTVÍ CHYTRÉHO REGIONU (v tis. Kč)</t>
  </si>
  <si>
    <t>VÝKAZ ZISKU A ZTRÁTY PŘÍSPĚVKOVÝCH ORGANIZACÍ V ODVĚTVÍ CHYTRÉHO REGIONU (v tis. Kč)</t>
  </si>
  <si>
    <t>ROZVAHA PŘÍSPĚVKOVÉ ORGANIZACE V ODVĚTVÍ DOPRAVY (v tis. Kč)</t>
  </si>
  <si>
    <t>VÝKAZ ZISKU A ZTRÁTY PŘÍSPĚVKOVÉ ORGANIZACE V ODVĚTVÍ DOPRAVY (v tis. Kč)</t>
  </si>
  <si>
    <t>ODVĚTVÍ CHYTRÉHO REGIONU CELKEM</t>
  </si>
  <si>
    <t>ODVĚTVÍ ŽIVOTNÍHO PROSTŘEDÍ CELKEM</t>
  </si>
  <si>
    <t>Nákup budov a pozemků v Opavě (Sírius, příspěvková organizace, Opava)</t>
  </si>
  <si>
    <t>Opravy majetku realizované z pojistných náhrad v odvětví dopravy</t>
  </si>
  <si>
    <t>Osazení a správa pachových ohradníků na vybraných úsecích silnic II. a III. tříd v Moravskoslezském kraji</t>
  </si>
  <si>
    <t xml:space="preserve">Příspěvek na provoz v odvětví dopravy - příspěvkové organizace kraje </t>
  </si>
  <si>
    <t>Příspěvek na provoz v odvětví dopravy - příspěvkové organizace kraje - krytí odpisů</t>
  </si>
  <si>
    <t>Ostatní účelový příspěvek na provoz v odvětví chytrého regionu  - příspěvkové organizace kraje</t>
  </si>
  <si>
    <t xml:space="preserve">Příspěvek na provoz v odvětví chytrého regionu - příspěvkové organizace kraje </t>
  </si>
  <si>
    <t>Černá kostka – Centrum digitalizace, vědy a inovací</t>
  </si>
  <si>
    <t>Příspěvek na provoz v odvětví chytrého regionu - příspěvkové organizace kraje - krytí odpisů</t>
  </si>
  <si>
    <t>Zámek Nová Horka - revitalizace části objektu</t>
  </si>
  <si>
    <t>Žerotínský zámek - revitalizace objektu</t>
  </si>
  <si>
    <t>Vybudování ČOV Sovinec</t>
  </si>
  <si>
    <t>Dětské centrum Pluto, příspěvková organizace</t>
  </si>
  <si>
    <t>Výstavba administrativní budovy</t>
  </si>
  <si>
    <t>Celková oprava střechy</t>
  </si>
  <si>
    <t>Rekultivace sportovního areálu Gymnázia a SOŠ</t>
  </si>
  <si>
    <t>Výstavba sportovní haly pro Gymnázium a SPŠEI ve Frenštátě pod Radhoštěm</t>
  </si>
  <si>
    <t>Gymnázium Hladnov a Jazyková škola s právem státní jazykové zkoušky, Ostrava, příspěvková organizace706</t>
  </si>
  <si>
    <t>Významné akce kraje v oblasti volného času dětí a mládeže a další významné akce – příspěvkové organizace MSK</t>
  </si>
  <si>
    <t>Rekonstrukce sportovního hřiště</t>
  </si>
  <si>
    <t>Vybavení rekonstruovaných objektů Polského gymnázia</t>
  </si>
  <si>
    <t>Přístavba tělocvičny Sportovního gymnázia Dany a Emila Zátopkových</t>
  </si>
  <si>
    <t>Stavební úpravy tělocvičny</t>
  </si>
  <si>
    <t>Zpevněné plochy O. Jeremiáše</t>
  </si>
  <si>
    <t>Výstavba ředitelství včetně spojovacích chodeb</t>
  </si>
  <si>
    <t>Novostavba školní družiny</t>
  </si>
  <si>
    <t>Instalace sálavého vytápění a obložení stěn tělocvičny</t>
  </si>
  <si>
    <t>Rekonstrukce kotelny</t>
  </si>
  <si>
    <t>Modernizace a rekonstrukce pavilonu psychiatrie Nemocnice s poliklinikou Havířov, p. o.</t>
  </si>
  <si>
    <t>Multifunkční pavilon s možností izolačního režimu</t>
  </si>
  <si>
    <t xml:space="preserve">Kybernetická bezpečnost - příspěvkové organizace kraje </t>
  </si>
  <si>
    <t>Rozvoj a modernizace pracovišť navazujících na urgentní příjem 2. typu Sdruženého zdravotnického zařízení Krnov, příspěvková organizace</t>
  </si>
  <si>
    <t>Pavilon L – stavební úpravy</t>
  </si>
  <si>
    <t>Výstavba nadzemních koridorů</t>
  </si>
  <si>
    <t xml:space="preserve">Obec Březová </t>
  </si>
  <si>
    <t xml:space="preserve">Obec Hladké Životice </t>
  </si>
  <si>
    <t xml:space="preserve">Obec Ludgeřovice </t>
  </si>
  <si>
    <t xml:space="preserve">Obec Ludvíkov </t>
  </si>
  <si>
    <t xml:space="preserve">Obec Mezina </t>
  </si>
  <si>
    <t xml:space="preserve">Obec Nové Lublice </t>
  </si>
  <si>
    <t xml:space="preserve">Obec Slezské Pavlovice </t>
  </si>
  <si>
    <t xml:space="preserve">Obec Vysoká </t>
  </si>
  <si>
    <t>Částečná kompenzace nákladů spojených s převodem činnosti Střední odborné školy waldorfská, Ostrava, příspěvková organizace</t>
  </si>
  <si>
    <t>Ostrava, Radvanice a Bartovice</t>
  </si>
  <si>
    <t>1. Jinačí s.r.o., Krnov</t>
  </si>
  <si>
    <t>1st Baby School - Mateřská škola s.r.o.</t>
  </si>
  <si>
    <t>Adámkova vila, Domov se zvláštním režimem, z. ú., Raškovice</t>
  </si>
  <si>
    <t>Adéla Kresová, Dolní Životice</t>
  </si>
  <si>
    <t>Alena Nováková, Chvalíkovice</t>
  </si>
  <si>
    <t>AquaKlim, s.r.o., Ostrava-Moravská Ostrava  a Přívoz</t>
  </si>
  <si>
    <t>Asociace rodičů a přátel zdravotně postižených dětí v ČR, z. s. Klub Stonožka Ostrava</t>
  </si>
  <si>
    <t>ASOCIACE ŘECKÝCH OBCÍ V ČESKÉ REPUBLICE, z.s. - Řecká obec Karviná, pobočný spolek</t>
  </si>
  <si>
    <t>Asociace TOM ČR, TOM 4334 Bludný kruh, Ostrava-Jih</t>
  </si>
  <si>
    <t>Ateliér pro děti a mládež při Národním divadle moravskoslezském, spolek, Ostrava</t>
  </si>
  <si>
    <t>AVE Soft s.r.o., Ostrava</t>
  </si>
  <si>
    <t>AZ ENVI s.r.o., Vřesina</t>
  </si>
  <si>
    <t>BabySamien Little School, z.ú.</t>
  </si>
  <si>
    <t>Beskydská šachová škola, Frýdek-Místek</t>
  </si>
  <si>
    <t>BIKE SPORT CLUB, Opava</t>
  </si>
  <si>
    <t>BLACK KALE s.r.o., Ostrava</t>
  </si>
  <si>
    <t>BrainBrush, z. s., Ostrava - Moravská Ostrava a Přívoz</t>
  </si>
  <si>
    <t>breAd. &amp; edible labels s.r.o., Staré Město</t>
  </si>
  <si>
    <t>Celé Česko čte dětem o.p.s., Ostrava-Moravská Ostrava</t>
  </si>
  <si>
    <t>CENTROM z. s., Ostrava-Jih</t>
  </si>
  <si>
    <t>Centrum rodiny BOBEŠ z.s., Bohumín</t>
  </si>
  <si>
    <t>Dotační program – Program na podporu neinvestičních aktivit z oblasti  prevence kriminality</t>
  </si>
  <si>
    <t>České dráhy, a.s., Praha 1</t>
  </si>
  <si>
    <t>Český svaz ochránců přírody Pramenička, Havířov</t>
  </si>
  <si>
    <t>DigiDay Czech s.r.o., Ostrava</t>
  </si>
  <si>
    <t>Dimitra Prousali Or Prusali, Ostrava-Poruba</t>
  </si>
  <si>
    <t>Dohodneme se, z.s. Úvalno</t>
  </si>
  <si>
    <t>Eva Baštrnáková, Dolní Moravice</t>
  </si>
  <si>
    <t>Eva Kozubková, Bruzovice</t>
  </si>
  <si>
    <t>FARMA VENDOLSKÝ s.r.o., Bohušov</t>
  </si>
  <si>
    <t>Hana Nowická, Svobodné Heřmanice</t>
  </si>
  <si>
    <t>HEGAs, s.r.o., Třinec</t>
  </si>
  <si>
    <t>Helena Konvičková, Osoblaha</t>
  </si>
  <si>
    <t>HOBBY CHOV s.r.o., Smilovice</t>
  </si>
  <si>
    <t xml:space="preserve">HoSt - Home-Start Česká republika, z.ú., Praha </t>
  </si>
  <si>
    <t>Huu Toan Nguyen, Přerov</t>
  </si>
  <si>
    <t>Ilias Jalamas, Třemešná</t>
  </si>
  <si>
    <t>Ing. Martin Limanovský, Bílovec</t>
  </si>
  <si>
    <t>Ing. Mojmír Stachovec, Frýdek-Místek</t>
  </si>
  <si>
    <t>Iveta Králová, Luboměř</t>
  </si>
  <si>
    <t>Jednota, spotřební družstvo v Hodoníně, Hodonín</t>
  </si>
  <si>
    <t>JEDNOTA, spotřební družstvo Zábřeh, Zábřeh</t>
  </si>
  <si>
    <t>JINAK, z.ú., Brantice</t>
  </si>
  <si>
    <t>Junák - český skaut, přístav Černý čáp Opava, z. s., Opava</t>
  </si>
  <si>
    <t>Junák - český skaut, středisko Klimkovice, z. s., Klimkovice</t>
  </si>
  <si>
    <t>Junák - český skaut, středisko Svatý Jiří, z. s., Staříč</t>
  </si>
  <si>
    <t>Junák - svaz skautů a skautek ČR, středisko Strážci Ostrava, Ostrava-Svinov</t>
  </si>
  <si>
    <t>Junák-svaz skautů a skautek ČR, středisko Kopřivnice, Kopřivnice</t>
  </si>
  <si>
    <t>Kongres Poláků v České republice, Český Těšín</t>
  </si>
  <si>
    <t>Korálky Katlas s.r.o., Ostrava</t>
  </si>
  <si>
    <t>KORU Hope, z. ú., Ostrava - Martinov</t>
  </si>
  <si>
    <t>Květoslava Raganová, Lhotka</t>
  </si>
  <si>
    <t xml:space="preserve">Lesní mateřská škola Malina z. s.  </t>
  </si>
  <si>
    <t>Magdaléna Horváthová, Jeseník</t>
  </si>
  <si>
    <t>MAREL, spol. s r.o., Jablunkov</t>
  </si>
  <si>
    <t>Mateřská škola Montessori Opava, z. ú.</t>
  </si>
  <si>
    <t>MFK Karviná a.s., Karviná</t>
  </si>
  <si>
    <t>Mgr. Miroslav Biedrawa, Vendryně</t>
  </si>
  <si>
    <t>MH stolní tenis Ostrava, z.s., Ostrava</t>
  </si>
  <si>
    <t>Monika Baranová, Krasov</t>
  </si>
  <si>
    <t>Naděžda Cihlářová, Březová</t>
  </si>
  <si>
    <t>Nemocnice AGEL Podhorská a.s., Rýmařov</t>
  </si>
  <si>
    <t>OASA nezisková o.p.s., Raduň</t>
  </si>
  <si>
    <t>Pavel Plášil, Rýmařov</t>
  </si>
  <si>
    <t>Pavlína Jahnová, Březová</t>
  </si>
  <si>
    <t>Plavecký klub Nový Jičín, z.s., Nový Jičín</t>
  </si>
  <si>
    <t>Rostislav Krč, Janov</t>
  </si>
  <si>
    <t>Římskokatolická farnost Hlučín</t>
  </si>
  <si>
    <t>Římskokatolická farnost Holčovice, Holčovice</t>
  </si>
  <si>
    <t>Římskokatolická farnost Ludgeřovice</t>
  </si>
  <si>
    <t>Římskokatolická farnost Ostravice, Ostravice</t>
  </si>
  <si>
    <t>S.T.O.P., z.s., Ostrava-Moravská Ostrava a Přívoz</t>
  </si>
  <si>
    <t>SH ČMS - Sbor dobrovolných hasičů Brušperk, Brušperk</t>
  </si>
  <si>
    <t>SH ČMS - Sbor dobrovolných hasičů Horní Suchá, Horní Suchá</t>
  </si>
  <si>
    <t>SH ČMS - Sbor dobrovolných hasičů Jamnice, Stěbořice</t>
  </si>
  <si>
    <t>SH ČMS - Sbor dobrovolných hasičů Koblov, Ostrava Koblov</t>
  </si>
  <si>
    <t>SH ČMS - Sbor dobrovolných hasičů Ludgeřovice, Ludgeřovice</t>
  </si>
  <si>
    <t>SH ČMS - Sbor dobrovolných hasičů Neplachovice, Neplachovice</t>
  </si>
  <si>
    <t>SH ČMS - Sbor dobrovolných hasičů Nová Ves, Ostrava</t>
  </si>
  <si>
    <t>SH ČMS - Sbor dobrovolných hasičů Příbor, Příbor</t>
  </si>
  <si>
    <t>SH ČMS - Sbor dobrovolných hasičů Staré Město, Staré Město</t>
  </si>
  <si>
    <t>SH ČMS - Sbor dobrovolných hasičů Těrlicko-Hradiště, Těrlicko Hradiště</t>
  </si>
  <si>
    <t>Slezská lilie z.s., Ostrava Kunčičky</t>
  </si>
  <si>
    <t>Slezský soubor Heleny Salichové, Ostrava-Poruba</t>
  </si>
  <si>
    <t>Spolek Madleine, Frýdek-Místek</t>
  </si>
  <si>
    <t>Spolek N.O.B.L, Ostrava</t>
  </si>
  <si>
    <t>Spolek POSEJDON, Dolní Lutyně</t>
  </si>
  <si>
    <t>Spolkový dům Mariany Berlové - zapsaný spolek, Bruntál</t>
  </si>
  <si>
    <t>STP Group, s.r.o., Ostrava</t>
  </si>
  <si>
    <t>Svépomocná společnost Mlýnek, z.s., Ostrava</t>
  </si>
  <si>
    <t>Šárka Cimbálová, Krasov</t>
  </si>
  <si>
    <t>TEMPO, obchodní družstvo, Opava</t>
  </si>
  <si>
    <t>Van Quyet Nguyen, Ostrava Moravská Ostrava a Přívoz</t>
  </si>
  <si>
    <t>Xuan Nguyen Dang, Dvorce</t>
  </si>
  <si>
    <t>Zlatuše Prawdová, Krnov</t>
  </si>
  <si>
    <t>Mateřská škola Čryřlístek Odry, příspěvková organizace</t>
  </si>
  <si>
    <t>Středisko volného času Vratimov, příspěvková organizace</t>
  </si>
  <si>
    <t>Základní škola Via Montessori, příspěvková organizace</t>
  </si>
  <si>
    <t>Příspěvkové organizace v odvětví chytrého regionu</t>
  </si>
  <si>
    <t>Celkový součet - příspěvkové organizace
v odvětví chytrého regionu</t>
  </si>
  <si>
    <t>Příspěvková organizace v odvětví dopravy</t>
  </si>
  <si>
    <t>Celkový součet - příspěvková organizace
v odvětví dopravy</t>
  </si>
  <si>
    <t>Rok 2021</t>
  </si>
  <si>
    <t>Ostatní výdaje v odvětví dopravy</t>
  </si>
  <si>
    <t>Technická údržba, podpora a služby k software v odvětví dopravy</t>
  </si>
  <si>
    <t>Finanční prostředky byly určeny na výkup pozemků za účelem majetkoprávního vypořádání pod stavbami silnic II. a III. třídy. Nevyčerpané finanční prostředky představují neúčelovou úsporu na akci.</t>
  </si>
  <si>
    <t>Finanční prostředky byly určeny na nezbytné opravy majetku a na řešení havarijních stavů v areálu letiště souvisejících se zajištěním jeho provozu a rozvoje. Nevyčerpané finanční prostředky představují neúčelovou úsporu na akci.</t>
  </si>
  <si>
    <t>Certifikace ISO 50001 (certifikovaný systém hospodaření s energií), včetně dozorových auditů</t>
  </si>
  <si>
    <t>Technická údržba, podpora a služby k software v odvětví  chytrého regionu</t>
  </si>
  <si>
    <t>Dynamický systém rezervace parkovacích míst u budov KÚ MSK</t>
  </si>
  <si>
    <t>Vysokorychlostní datová síť (Moravskoslezské datové centrum, příspěvková organizace, Ostrava)</t>
  </si>
  <si>
    <t>Žerotínský zámek - revitalizace objektu (Muzeum Novojičínska, příspěvková organizace)</t>
  </si>
  <si>
    <t>Vybudování ČOV Sovinec (Muzeum v Bruntále, příspěvková organizace)</t>
  </si>
  <si>
    <t>Rozšířené zájmové území Mošnov</t>
  </si>
  <si>
    <t>Obnova techniky na Jesenické magistrále</t>
  </si>
  <si>
    <t>Rekultivace vnitrobloku a zpevněné plochy (Polské gymnázium – Polskie Gimnazjum im. Juliusza Słowackiego, Český Těšín, příspěvková organizace)</t>
  </si>
  <si>
    <t>Instalace sálavého vytápění a obložení stěn tělocvičny (Základní škola, Ostrava-Poruba, Čkalovova 942, příspěvková organizace)</t>
  </si>
  <si>
    <t>Rekonstrukce elektroinstalace (Gymnázium, Krnov, příspěvková organizace)</t>
  </si>
  <si>
    <t>Novostavba školní družiny (Střední škola, Základní škola a Mateřská škola, Karviná, příspěvková organizace)</t>
  </si>
  <si>
    <t>Zateplení budovy a výměna výplní otvorů (Základní škola, Ostrava-Hrabůvka, U Haldy 66, příspěvková organizace)</t>
  </si>
  <si>
    <t>Přístavba tělocvičny Sportovního gymnázia Dany a Emila Zátopkových (Sportovní gymnázium Dany a Emila Zátopkových, Ostrava, příspěvková organizace, Ostrava)</t>
  </si>
  <si>
    <t>SR - Podpora zajištění vybraných investičních podpůrných opatření při vzdělávání dětí, žáků a studentů se speciálními vzdělávacími potřebami – program č. 133 350</t>
  </si>
  <si>
    <t>Moravskoslezská sestra a jiné významné akce kraje v oblasti zdravotnictví</t>
  </si>
  <si>
    <t>Identitní brána MSK</t>
  </si>
  <si>
    <t>Rozvoj a modernizace pracovišť navazujících na urgentní příjem 2. typu Sdruženého zdravotnického zařízení Krnov, příspěvková organizace (Sdružené zdravotnické zařízení Krnov, příspěvková organizace)</t>
  </si>
  <si>
    <t>Implementace soustavy Natura 2000 v Moravskoslezském kraji, 2. vlna (udržitelnost)</t>
  </si>
  <si>
    <t>i-AIR REGION (udržitelnost)</t>
  </si>
  <si>
    <t>Technická údržba, podpora a služby k software v odvětví životního prostředí</t>
  </si>
  <si>
    <t>Finanční vypořádání státních dotací</t>
  </si>
  <si>
    <t xml:space="preserve">Zajištění přípravy, realizace a havárie v rámci akcí reprodukce majetku </t>
  </si>
  <si>
    <t>Chytrý region</t>
  </si>
  <si>
    <t>Doprava</t>
  </si>
  <si>
    <t>VÝKAZ ZISKU A ZTRÁTY PŘÍSPĚVKOVÝCH ORGANIZACÍ V ODVĚTVÍ ŠKOLSTVÍ (v tis. Kč)</t>
  </si>
  <si>
    <t>Příjem z daně z příjmů fyzických osob placené plátci</t>
  </si>
  <si>
    <t>Příjem z daně z příjmů fyzických osob placené poplatníky</t>
  </si>
  <si>
    <t>Příjem z daně z příjmů fyzických osob vybírané srážkou podle zvláštní sazby daně</t>
  </si>
  <si>
    <t>Příjem z daně z příjmů právnických osob</t>
  </si>
  <si>
    <t>Příjem z daně z příjmů právnických osob v případech, kdy poplatníkem je kraj, s výjimkou daně vybírané srážkou podle zvláštní sazby daně</t>
  </si>
  <si>
    <t>Příjem z daně z přidané hodnoty</t>
  </si>
  <si>
    <t>Příjem z poplatků za znečišťování ovzduší</t>
  </si>
  <si>
    <t>Příjem z poplatku za odebrané množství podzemní vody</t>
  </si>
  <si>
    <t>Příjem ze správních poplatků</t>
  </si>
  <si>
    <t>Příjem sankčních plateb přijatých od jiných osob</t>
  </si>
  <si>
    <t>Přijaté neinvestiční příspěvky a náhrady</t>
  </si>
  <si>
    <t>Příjem z prodeje krátkodobého a drobného dlouhodobého neinvestičního majetku</t>
  </si>
  <si>
    <t>Příjem z pronájmu nebo pachtu ostatních nemovitých věcí a jejich částí</t>
  </si>
  <si>
    <t>Příjem z odvodů příspěvkových organizací</t>
  </si>
  <si>
    <t>Příjem z poskytování služeb, výrobků, prací, výkonů a práv</t>
  </si>
  <si>
    <t>Příjem sankčních plateb přijatých od státu, obcí a krajů</t>
  </si>
  <si>
    <t>Příjem z pronájmu nebo pachtu pozemků</t>
  </si>
  <si>
    <t>Přijaté peněžité neinvestiční dary</t>
  </si>
  <si>
    <t>Ostatní příjmy z pronájmu nebo pachtu majetku</t>
  </si>
  <si>
    <t>Příjem z úroků</t>
  </si>
  <si>
    <t>Příjem z pojistných plnění</t>
  </si>
  <si>
    <t>Příjem z finančního vypořádání mezi kraji, obcemi a dobrovolnými svazky obcí</t>
  </si>
  <si>
    <t>Splátky půjčených prostředků od nefinančních podnikatelů - právnických osob</t>
  </si>
  <si>
    <t>Splátky půjčených prostředků od obecně prospěšných společností a obdobných osob</t>
  </si>
  <si>
    <t>Příjem z prodeje ostatního hmotného dlouhodobého majetku</t>
  </si>
  <si>
    <t>Příjem z prodeje pozemků</t>
  </si>
  <si>
    <t>Příjem z prodeje ostatních nemovitých věcí a jejich částí</t>
  </si>
  <si>
    <t>Ostatní kapitálové příjmy jinde nezařazené</t>
  </si>
  <si>
    <t>Ostatní neinvestiční přijaté transfery od rozpočtů ústřední úrovně</t>
  </si>
  <si>
    <t>Neinvestiční přijaté transfery od jiných států</t>
  </si>
  <si>
    <t>Neinvestiční přijaté transfery od mezinárodních organizací a některých zahraničních orgánů a právnických osob</t>
  </si>
  <si>
    <t>Investiční přijaté transfery od jiných států</t>
  </si>
  <si>
    <t>Neinvestiční transfery nefinančním podnikatelům - fyzickým osobám</t>
  </si>
  <si>
    <t>Rybářství a myslivost</t>
  </si>
  <si>
    <t>Energie jiná než elektrická</t>
  </si>
  <si>
    <t>Prádlo, oděv a obuv s výjimkou ochranných pomůcek</t>
  </si>
  <si>
    <t>Výdaje na věcné dary</t>
  </si>
  <si>
    <t>Neinvestiční transfery nefinančním podnikatelům - právnickým osobám</t>
  </si>
  <si>
    <t>Ostatní neinvestiční transfery podnikatelům</t>
  </si>
  <si>
    <t xml:space="preserve">Ostatní neinvestiční transfery rozpočtům územní úrovně </t>
  </si>
  <si>
    <t>Neinvestiční transfery veřejným vysokým školám</t>
  </si>
  <si>
    <t>Platby daní státnímu rozpočtu</t>
  </si>
  <si>
    <t>Ostatní neinvestiční transfery neziskovým a podobným osobám</t>
  </si>
  <si>
    <t>Pojistné na zákonné pojištění odpovědnosti zaměstnavatele za škodu při pracovním úrazu nebo nemoci z povolání</t>
  </si>
  <si>
    <t xml:space="preserve">Podlimitní programové vybavení </t>
  </si>
  <si>
    <t>Odvádění a čistění odpadních vod a nakládání s kaly</t>
  </si>
  <si>
    <t>Knihy a obdobné listinné informační prostředky</t>
  </si>
  <si>
    <t>Záležitosti zájmového vzdělávání jinde nezařazené</t>
  </si>
  <si>
    <t>Neinvestiční transfery fyzickým osobám nemající povahu daru</t>
  </si>
  <si>
    <t>Dary fyzickým osobám</t>
  </si>
  <si>
    <t>Hygienická služba a ochrana veřejného zdraví</t>
  </si>
  <si>
    <t>Studená voda včetně stočného a úplaty za odvod dešťových vod</t>
  </si>
  <si>
    <t>Účastnické úplaty na konference</t>
  </si>
  <si>
    <t>Platby daní krajům, obcím a státním fondům</t>
  </si>
  <si>
    <t>Náhrady mezd a příspěvky v době nemoci nebo karantény</t>
  </si>
  <si>
    <t>Ostatní činnosti k ochraně přírody a krajiny</t>
  </si>
  <si>
    <t>Ostatní činnosti související se službami pro fyzické osoby</t>
  </si>
  <si>
    <t>Ostatní sociální péče a pomoc ostatním skupinám fyzických osob</t>
  </si>
  <si>
    <t>Ostatní neinvestiční transfery fyzickým osobám</t>
  </si>
  <si>
    <t>Volba prezidenta republiky</t>
  </si>
  <si>
    <t>Humanitární zahraniční pomoc přímá</t>
  </si>
  <si>
    <t>Mezinárodní spolupráce jinde nezařazená</t>
  </si>
  <si>
    <t>Peněžní dary do zahraničí</t>
  </si>
  <si>
    <t>Investiční transfery nefinančním podnikatelům - fyzickým osobám</t>
  </si>
  <si>
    <t>Investiční transfery nefinančním podnikatelům - právnickým osobám</t>
  </si>
  <si>
    <t>Ostatní investiční transfery rozpočtům územní úrovně</t>
  </si>
  <si>
    <t>Investiční transfery do zahraničí</t>
  </si>
  <si>
    <t>Ostatní nákup dlouhodobého nehmotného majetku</t>
  </si>
  <si>
    <t>Informační a komunikační technologie</t>
  </si>
  <si>
    <t>Rezervy investičních výdajů</t>
  </si>
  <si>
    <t>Investiční transfery veřejným vysokým školám</t>
  </si>
  <si>
    <t>Investiční transfery jiným rozpočtům ústřední úrovně</t>
  </si>
  <si>
    <t>Rekonstrukce mostů ev. č. 486-011, 012 Hukvaldy (Správa silnic Moravskoslezského kraje, příspěvková organizace, Ostrava)</t>
  </si>
  <si>
    <t>Protihluková opatření na silnicích II. a III. tříd (Správa silnic Moravskoslezského kraje, příspěvková organizace, Ostrava)</t>
  </si>
  <si>
    <t>Vypořádání pozemků pod stavbami silnic II. a III.třídy</t>
  </si>
  <si>
    <t xml:space="preserve">Rekonstrukce vzletové a přistávací dráhy a navazujících provozních ploch Letiště Leoše Janáčka Ostrava </t>
  </si>
  <si>
    <t xml:space="preserve">Reprodukce majetku kraje v odvětví chytrého regionu </t>
  </si>
  <si>
    <t>Středisko hasičské a záchranné služby Město Albrechtice - řešení střešní konstrukce</t>
  </si>
  <si>
    <t>Reprodukce movitého hmotného majetku kraje v odvětví kultury</t>
  </si>
  <si>
    <t>Reprodukce movitého nehmotného majetku kraje v odvětví kultury</t>
  </si>
  <si>
    <t>Zvýšení požární ochrany (Domov Na zámku, příspěvková organizace, Kyjovice)</t>
  </si>
  <si>
    <t>Dotace z programu MPSV „Rozvoj a obnova materiálně-technické základny sociálních služeb“ maximálně ve výši 65.000 tis. Kč.</t>
  </si>
  <si>
    <t>Havarijní stav střech (Gymnázium Olgy Havlové, Ostrava-Poruba, příspěvková organizace)</t>
  </si>
  <si>
    <t>Vybudování systému čištění odpadních vod (Dětský domov a Školní jídelna, Radkov-Dubová 141, příspěvková organizace)</t>
  </si>
  <si>
    <t>Výměna střešní krytiny (Albrechtova střední škola, Český Těšín, příspěvková organizace)</t>
  </si>
  <si>
    <t>Oprava krovů a střešního pláště budov školního statku (Školní statek, Opava, příspěvková organizace)</t>
  </si>
  <si>
    <t>Oprava rozvodů vody (Střední škola prof. Zdeňka Matějčka, Ostrava-Poruba, příspěvková organizace)</t>
  </si>
  <si>
    <t>Rekonstrukce sociálních zařízení a zavedení teplé vody do tříd (Základní škola speciální, Ostrava-Slezská Ostrava, příspěvková organizace)</t>
  </si>
  <si>
    <t>Sanace základových a obvodových konstrukcí (Základní umělecká škola J. A. Komenského, Studénka, příspěvková organizace)</t>
  </si>
  <si>
    <t>Výměna oken a zateplení (Základní umělecká škola Eduarda Marhuly, Ostrava-Mariánské Hory, Hudební 6, příspěvková organizace)</t>
  </si>
  <si>
    <t>Rekonstrukce objektu (Základní škola, Hlučín, Gen. Svobody 8, příspěvková organizace)</t>
  </si>
  <si>
    <t>Odstranění vlhkosti zdiva (Základní škola, Ostrava-Mariánské Hory, Karasova 6, příspěvková organizace)</t>
  </si>
  <si>
    <t>Rekonstrukce kotelny (Dětský domov a Školní jídelna, Nový Jičín, Revoluční 56, příspěvková organizace)</t>
  </si>
  <si>
    <t>Sanace zdiva Sadová 29 (Základní umělecká škola Bohuslava Martinů, Havířov-Město, Na Schodech 1, příspěvková organizace)</t>
  </si>
  <si>
    <t>Rekonstrukce dešťové kanalizace (Základní škola a Praktická škola, Opava, Slezského odboje 5, příspěvková organizace)</t>
  </si>
  <si>
    <t>Zřízení nového gastrocentra (Střední škola prof. Zdeňka Matějčka, Ostrava-Poruba, příspěvková organizace)</t>
  </si>
  <si>
    <t>Rekonstrukce střechy tělocvičny (Střední škola, Havířov-Prostřední Suchá, příspěvková organizace)</t>
  </si>
  <si>
    <t>Rekonstrukce víceúčelového sportovního hřiště (Gymnázium Mikuláše Koperníka, Bílovec, příspěvková organizace)</t>
  </si>
  <si>
    <t>Komplexní rekonstrukce školní kuchyně (Střední zdravotnická škola a Vyšší odborná škola zdravotnická, Ostrava, příspěvková organizace)</t>
  </si>
  <si>
    <t>Rekonstrukce sociálního zařízení a rozvodů ZTI (Střední zdravotnická škola, Opava, příspěvková organizace)</t>
  </si>
  <si>
    <t>Rekonstrukce multifunkční místnosti (Školní statek, Opava, příspěvková organizace)</t>
  </si>
  <si>
    <t>Rekonstrukce elektroinstalace (Gymnázium, Havířov-Podlesí, příspěvková organizace)</t>
  </si>
  <si>
    <t>Výměna zateplení podlahy na půdě budovy  (Dětský domov a Školní jídelna, Melč 4, příspěvková organizace)</t>
  </si>
  <si>
    <t xml:space="preserve">Rekonstrukce elektroinstalace (Jazykové gymnázium Pavla Tigrida, Ostrava-Poruba, příspěvková organizace) </t>
  </si>
  <si>
    <t xml:space="preserve">Úprava parkovacích ploch  (Střední škola, Základní škola a Mateřská škola, Karviná, příspěvková organizace) </t>
  </si>
  <si>
    <t>Rekonstrukce školní kuchyně a výdejny (Střední škola techniky a služeb, Karviná, příspěvková organizace)</t>
  </si>
  <si>
    <t>Revitalizace Slezského gymnázia Slezské gymnázium, Opava, příspěvková organizace</t>
  </si>
  <si>
    <t>Technická a podnikatelská akademie (TPA) a Moravskoslezská Technologická Akademie (MTA)</t>
  </si>
  <si>
    <t>Fotovoltaický systém pro Střední škola řemesel, Frýdek-Místek</t>
  </si>
  <si>
    <t>Oprava zborceného potrubí – havárie (Jazykové gymnázium Pavla Tigrida, Ostrava-Poruba, příspěvková organizace)</t>
  </si>
  <si>
    <t>Energeticky úsporná opatření (Mendelova střední škola, Nový Jičín, příspěvková organizace)</t>
  </si>
  <si>
    <t>Přístavba tělocvičny (Gymnázium, Třinec, příspěvková organizace, Třinec)</t>
  </si>
  <si>
    <t>Modernizace ICT, implementace standardu konektivity a metodická podpora v oblasti ICT - příspěvkové organizace MSK</t>
  </si>
  <si>
    <t>Úprava okolí školy (Obchodní akademie a Střední odborná škola logistická, Opava, příspěvková organizace)</t>
  </si>
  <si>
    <t>Zamezení zatékání do sklepních prostor (Odborný léčebný ústav Metylovice-Moravskoslezské sanatorium, příspěvková organizace)</t>
  </si>
  <si>
    <t>Pavilon C - stavební úpravy a přístavba rehabilitace (Sdružené zdravotnické zařízení Krnov, příspěvková organizace)</t>
  </si>
  <si>
    <t>Město Albrechtice - stavební úpravy budovy OOP (Sdružené zdravotnické zařízení Krnov, příspěvková organizace)</t>
  </si>
  <si>
    <t>Město Albrechtice - stavební úpravy budovy LDN (Sdružené zdravotnické zařízení Krnov, příspěvková organizace)</t>
  </si>
  <si>
    <t>Systém potrubní pošty (Sdružené zdravotnické zařízení Krnov, příspěvková organizace)</t>
  </si>
  <si>
    <t>Výměna kogeneračních jednotek (Sdružené zdravotnické zařízení Krnov, příspěvková organizace)</t>
  </si>
  <si>
    <t>JIP pro dětské pacienty - výstavba objektu včetně zdravotní techniky (Nemocnice Havířov, příspěvková organizace)</t>
  </si>
  <si>
    <t>Parkovací plochy (Nemocnice ve Frýdku - Místku, příspěvková organizace)</t>
  </si>
  <si>
    <t>Potrubní pošta - 1.etapa (Nemocnice ve Frýdku - Místku, příspěvková organizace)</t>
  </si>
  <si>
    <t>Zřízení LDN pro pacienty se zvýšeným hygienickým režimem a přesun očního centra (Nemocnice Karviná – Ráj, příspěvková organizace)</t>
  </si>
  <si>
    <t>Pavilon T - stavební úpravy a přístavba odd. onkologie (Slezská nemocnice Opava, příspěková organizace)</t>
  </si>
  <si>
    <t>Vybavení transfúzního odběrového místa (Slezská nemocnice v Opavě, příspěvková organizace)</t>
  </si>
  <si>
    <t>Nemocnice Nový Jičín - reinvestiční část nájemného a opravy</t>
  </si>
  <si>
    <t>Manažerský informační systém</t>
  </si>
  <si>
    <t>Pořízení zdravotnických přístrojů a zdravotnické techniky</t>
  </si>
  <si>
    <t>Rekonstrukce střechy a zateplení fasády (Gymnázium, Třinec, příspěvková organizace)</t>
  </si>
  <si>
    <t>Autoškola Club Česká republika s.r.o., Ostrava</t>
  </si>
  <si>
    <t>Libor Václavík - LIBROS, Ostrava-Moravská Ostrava a Přívoz</t>
  </si>
  <si>
    <t>Maku Maku s. r. o., Praha 10 Vinohrady</t>
  </si>
  <si>
    <t>René Pajurek, Frýdek-Místek</t>
  </si>
  <si>
    <t>Integrované výjezdové centrum Kopřivnice</t>
  </si>
  <si>
    <t>Oblastní spolek Českého červeného kříže Frýdek-Místek, Frýdek-Místek</t>
  </si>
  <si>
    <t>Oblastní spolek Českého červeného kříže Opava, Opava</t>
  </si>
  <si>
    <t>Oblastní spolek Českého červeného kříže Ostrava, Ostrava - Moravská Ostrava a Přívoz</t>
  </si>
  <si>
    <t>Pomoc Ukrajině</t>
  </si>
  <si>
    <t xml:space="preserve">Obec Kateřinice </t>
  </si>
  <si>
    <t xml:space="preserve">Obec Milíkov </t>
  </si>
  <si>
    <t xml:space="preserve">Obec Sedliště </t>
  </si>
  <si>
    <t xml:space="preserve">Obec Velké Albrechtice </t>
  </si>
  <si>
    <t>SH ČMS - Sbor dobrovolných hasičů Bohumín-Starý Bohumín, Bohumín</t>
  </si>
  <si>
    <t>Open Studios Brno z.s., Brno</t>
  </si>
  <si>
    <t xml:space="preserve">Obec Krásná </t>
  </si>
  <si>
    <t>Římskokatolická farnost Hlavnice, Hlavnice</t>
  </si>
  <si>
    <t>Římskokatolická farnost Šilheřovice, Šilheřovice</t>
  </si>
  <si>
    <t>Židovská obec v Ostravě, Ostrava-Mariánské Hory</t>
  </si>
  <si>
    <t>GAUDE z.s., Šenov</t>
  </si>
  <si>
    <t>Marendi, z.s., Petrovice u Karviné</t>
  </si>
  <si>
    <t>Místní skupina Polského kulturně-osvětového svazu v Horní Suché z.s., Horní Suchá</t>
  </si>
  <si>
    <t>PETARDA PRODUCTION a.s., Ostrava-Slezská Ostrava</t>
  </si>
  <si>
    <t>Tatra Veteran Car Club Kopřivnice, z.s., Nový Jičín</t>
  </si>
  <si>
    <t>DANCE STUDIO LIKE s.r.o., Ostrava</t>
  </si>
  <si>
    <t>Dětský folklorní soubor Ostravička, Frýdek-Místek</t>
  </si>
  <si>
    <t>Iniciativa Dokořán, Karviná-Fryštát</t>
  </si>
  <si>
    <t>Jesenické infocentrum, Bruntál</t>
  </si>
  <si>
    <t>Jiří Šindler, Slatina</t>
  </si>
  <si>
    <t>Katolický lidový dům v Porubě, spolek, Ostrava</t>
  </si>
  <si>
    <t>MELTINGPOT z. s., Ostrava-Mariánské Hory a Hulváky</t>
  </si>
  <si>
    <t>Místní skupina Polského kulturně - osvětového svazu v Karviné - Ráji, Karviná-Ráj</t>
  </si>
  <si>
    <t>MOMENT Česká republika, obecně prospěšná společnost , Ostrava</t>
  </si>
  <si>
    <t>Národní zemědělské muzeum</t>
  </si>
  <si>
    <t>Navínko s.r.o., Ostrava Poruba</t>
  </si>
  <si>
    <t>Oderská chasa z.s., Odry</t>
  </si>
  <si>
    <t>ODVAZ divadlo improvizace z.s., Ostrava Poruba</t>
  </si>
  <si>
    <t>Pomůžu jak můžu, z.s., Ostrava, Moravská Ostrava a Přívoz</t>
  </si>
  <si>
    <t>Pop Academy z.s., Ostrava</t>
  </si>
  <si>
    <t>Radio Čas s.r.o., Ostrava-Plesná</t>
  </si>
  <si>
    <t>Spolek Jazz Open Ostrava, Ostrava Michálkovice</t>
  </si>
  <si>
    <t>Taneční sdružení JKO z.s., Ostrava</t>
  </si>
  <si>
    <t>Železniční muzeum moravskoslezské, o.p.s., Ostrava-Moravská Ostrava a Přívoz</t>
  </si>
  <si>
    <t>Ing. Marcela Rotter, Malá Morávka</t>
  </si>
  <si>
    <t>TATRA TRUCKS a.s., Kopřivnice</t>
  </si>
  <si>
    <t>Podpora přípravy strategických projektů</t>
  </si>
  <si>
    <t>Green Gas RE, s.r.o., Paskov</t>
  </si>
  <si>
    <t>Technoprojekt, a.s., Ostrava, Moravská Ostrava a Přívoz</t>
  </si>
  <si>
    <t>Veolia Energie ČR, a.s., Ostrava, Moravská Ostrava a Přívoz</t>
  </si>
  <si>
    <t>Chutě života, s.r.o., Ostrava-Jih</t>
  </si>
  <si>
    <t>Místní skupina Polského kulturně-osvětového svazu v Bystřici z.s., Bystřice</t>
  </si>
  <si>
    <t>Region Bílé Karpaty, Zlín</t>
  </si>
  <si>
    <t xml:space="preserve">SH ČMS - Sbor dobrovolných hasičů Větřkovice </t>
  </si>
  <si>
    <t xml:space="preserve">Spolek pro obnovu venkova Moravskoslezského kraje, Třanovice </t>
  </si>
  <si>
    <t>sunette s.r.o., Ostrava, Moravská Ostrava a Přívoz</t>
  </si>
  <si>
    <t>BYTOSLAN spol. s r.o., Třinec</t>
  </si>
  <si>
    <t>KČT, odbor Gigula, Frýdlant nad Ostravicí</t>
  </si>
  <si>
    <t>KONTAKT FEST PRODUCTION s.r.o., Veřovice</t>
  </si>
  <si>
    <t>Náš Rychvald, z.s., Rychvald</t>
  </si>
  <si>
    <t>Osoblažská úzkorozchodná dráha o.p.s., Liptaň</t>
  </si>
  <si>
    <t>Řemeslný inkubátor Ostrava z.s., Ostrava</t>
  </si>
  <si>
    <t>Spolek Přátelé Vrbenska, Vrbno pod Pradědem</t>
  </si>
  <si>
    <t>Surbanz s.r.o., Frýdek-Místek</t>
  </si>
  <si>
    <t>Žermanický park z. s., Žermanice</t>
  </si>
  <si>
    <t>Ostatní individuální dotace v odvětví cestovního ruchu</t>
  </si>
  <si>
    <t>SEN plus, z. s., Ostrava Poruba</t>
  </si>
  <si>
    <t>Podpora integrace etnických menšin</t>
  </si>
  <si>
    <t>Potravinová banka v Ostravě, z.s., Ostrava-Jih</t>
  </si>
  <si>
    <t>NIPI bezbariérové prostředí, o.p.s., Jihlava</t>
  </si>
  <si>
    <t>Mistrovství světa v ledním hokeji 2024</t>
  </si>
  <si>
    <t>Český svaz ledního hokeje, Praha</t>
  </si>
  <si>
    <t>Okresní hospodářská komora Opava</t>
  </si>
  <si>
    <t>BO OSTRAVA z.s., Ostrava</t>
  </si>
  <si>
    <t>Česká asociace stolního tenisu, Praha 6</t>
  </si>
  <si>
    <t>Česká baseballová asociace, Praha 6</t>
  </si>
  <si>
    <t>Fotbalový klub Bolatice, Bolatice</t>
  </si>
  <si>
    <t>HC AZ Havířov 2010, Havířov</t>
  </si>
  <si>
    <t>JEZDECKÝ KLUB FRANCOUZSKÉHO KLUSÁKA, z.s., Ostrava</t>
  </si>
  <si>
    <t>JUDO CLUB HAVÍŘOV z.s., Havířov</t>
  </si>
  <si>
    <t>Judo club Orlová z.s., Orlová</t>
  </si>
  <si>
    <t>Mažoretky Charlie Hradec nad Moravicí, z.s., Hradec nad Moravicí</t>
  </si>
  <si>
    <t>Organizační výbor GRACIA ČEZ-EDĚ, z.s., Orlová</t>
  </si>
  <si>
    <t>Real Top Frýdek-Místek z.s., Frýdek-Místek</t>
  </si>
  <si>
    <t>Severomoravský tenisový svaz, Ostrava-Moravská Ostrava a Přívoz</t>
  </si>
  <si>
    <t>Slezský plavecký klub z. s., Bítov</t>
  </si>
  <si>
    <t>Slovan Horní Žukov z.s., Český Těšín</t>
  </si>
  <si>
    <t>ŠERM OSTRAVA, Ostrava-Poruba</t>
  </si>
  <si>
    <t>Team Black Hill, z.s., Opava</t>
  </si>
  <si>
    <t>Tělovýchovná jednota Jiskra Jančí, z.s., Březová</t>
  </si>
  <si>
    <t>Tělovýchovná jednota Sokol Šilheřovice, z.s., Šilheřovice</t>
  </si>
  <si>
    <t>Tělovýchovná jednota Třineckých železáren, Třinec</t>
  </si>
  <si>
    <t>Tělovýchovná jednota Velká Polom, z.s., Velká Polom</t>
  </si>
  <si>
    <t>Tenisový klub TENNISPOINT ve Frýdku-Místku, Frýdek-Místek</t>
  </si>
  <si>
    <t>TJ KOVONA Karviná, z.s., Karviná</t>
  </si>
  <si>
    <t>AMCA, spol. s r.o., Praha 2 - Nové Město</t>
  </si>
  <si>
    <t>Kongresy &amp; eventy, s.r.o., Ostrava</t>
  </si>
  <si>
    <t>SANOPHARM CZ s.r.o., Ostrava-Plesná</t>
  </si>
  <si>
    <t xml:space="preserve">Unie ROSKA - reg. org. ROSKA OSTRAVA, z.p.s. </t>
  </si>
  <si>
    <t>České centrum signálních zvířat, z. s., Nový Jičín</t>
  </si>
  <si>
    <t>Svět úsměvů s.r.o., Háj ve Slezsku</t>
  </si>
  <si>
    <t>ZO ČSOP Sovinecko, Rýmařov</t>
  </si>
  <si>
    <t>Podpora předcházení vzniku odpadů a jejich třídění</t>
  </si>
  <si>
    <t>Automatizace procesů ve spisovnách úřadu</t>
  </si>
  <si>
    <t>Ochrana zálohovaných dat krajské korporace proti škodlivému kódu</t>
  </si>
  <si>
    <t>Otevřený úřad – otevřené rozhraní pro přístup k datům</t>
  </si>
  <si>
    <t>Realizace bezpečnostních opatření podle zákona o kybernetické bezpečnosti II</t>
  </si>
  <si>
    <t>Energetické úspory SSMSK - SM Rýmařov</t>
  </si>
  <si>
    <t xml:space="preserve">MOTUS-Integrating spatial planning with new green mobility solutions to enhance connectivity in rural and peripheral regions of Central Europe“ – „MOTUS- Integrace prostorového plánování s novými řešeními zelené mobility pro lepší propojení venkovských a okrajových oblastí střední Evropy“ </t>
  </si>
  <si>
    <t>Rekonstrukce a modernizace silnice II/442 VD Kružberk – Svatoňovice – Čermná ve Slezsku</t>
  </si>
  <si>
    <t>Rekonstrukce a modernizace silnice II/443 Štáblovice – Otice</t>
  </si>
  <si>
    <t>Rekonstrukce a modernizace silnice II/470H Severní spoj (Ostrava)</t>
  </si>
  <si>
    <t>Rekonstrukce a modernizace silnice II/472 Karviná, ul. Borovského</t>
  </si>
  <si>
    <t>Rekonstrukce a modernizace silnice II/475 v Karviné, ul. Rudé Armády</t>
  </si>
  <si>
    <t xml:space="preserve">Rekonstrukce a modernizace silnice II/478 Klimkovice – Polanka nad Odrou – Stará Bělá </t>
  </si>
  <si>
    <t>Rekonstrukce a modernizace silnice II/648 Český Těšín, ul. Frýdecká</t>
  </si>
  <si>
    <t>Rekonstrukce silnic II/445 a II/370 (Rýmařov)</t>
  </si>
  <si>
    <t>Silnice II/483 průtah Frenštát p. R. – hr. okresu FM</t>
  </si>
  <si>
    <t>Centrum veřejných energetiků (Moravskoslezské energetické centrum, příspěvková organizace, Ostrava) (2)</t>
  </si>
  <si>
    <t>Černá kostka - Centrum digitalizace, vědy a inovací</t>
  </si>
  <si>
    <t>Digitalizace kulturního dědictví Moravskoslezského kraje</t>
  </si>
  <si>
    <t>Digitální transformace kultury Moravskoslezského kraje</t>
  </si>
  <si>
    <t xml:space="preserve">Jednotný systém pro evidenci sbírek muzejní povahy pro Moravskoslezský kraj </t>
  </si>
  <si>
    <t>Novostavba depozitáře Muzeum v Bruntále</t>
  </si>
  <si>
    <t>Rekonstrukce depozitáře Muzea Beskyd Frýdek-Místek</t>
  </si>
  <si>
    <t xml:space="preserve">Restaurování kulturního dědictví Moravskoslezského kraje </t>
  </si>
  <si>
    <t>Revitalizace NKP Zámek Bruntál a nové expozice</t>
  </si>
  <si>
    <t>Těšínské divadelní a kulturní centrum</t>
  </si>
  <si>
    <t>Podpora aktivit v rámci Programu Interreg V-A ČR-PL III</t>
  </si>
  <si>
    <t>Podpora činnosti sekretariátu Regionální stálé konference Moravskoslezského kraje IV</t>
  </si>
  <si>
    <t>Gastro vybavení Domova Březiny v Petřvaldě</t>
  </si>
  <si>
    <t>Chráněné bydlení Okrajová</t>
  </si>
  <si>
    <t>Podpora (Ne)formální péče v Moravskoslezském kraji</t>
  </si>
  <si>
    <t>Podpora duše III</t>
  </si>
  <si>
    <t>Podpora komunitní práce v MSK III</t>
  </si>
  <si>
    <t>Podpora procesu plánování sociálních služeb na území MSK</t>
  </si>
  <si>
    <t>Podpora procesu transformace zařízení pro děti a posílení kvality péče o děti se specifickými potřebami</t>
  </si>
  <si>
    <t>Podpora služeb sociální prevence 2022+</t>
  </si>
  <si>
    <t>Profesionalizace systému péče o ohrožené děti v Moravskoslezském kraji</t>
  </si>
  <si>
    <t>Rekonstrukce a výstavba objektů ve Skotnici</t>
  </si>
  <si>
    <t>Rozvoj služeb v Ostravě – ul. Dr. Malého</t>
  </si>
  <si>
    <t>Transformace Zámku Dolní Životice</t>
  </si>
  <si>
    <t>Výstavba domova se zvláštním režimem (Domov Hortenzie, Frenštát)</t>
  </si>
  <si>
    <t>Žít normálně II</t>
  </si>
  <si>
    <t>Energetické úspory ve VOŠ zdravotnická Ostrava</t>
  </si>
  <si>
    <t>Modernizace Školního statku Opava II</t>
  </si>
  <si>
    <t>Modernizace výuky informačních technologii III</t>
  </si>
  <si>
    <t>Modernizace zázemí pro výuku zemědělských a polygrafických oborů na Albrechtově SŠ Český Těšín</t>
  </si>
  <si>
    <t>Novostavba a přístavba objektu dílen a učeben praktického vyučování ve Středním odborném učilišti stavebním Opava</t>
  </si>
  <si>
    <t>Novostavba dílen a venkovní sportoviště pro Střední školu technickou Opava</t>
  </si>
  <si>
    <t>Odborné, kariérové a polytechnické vzdělávání v MSK II</t>
  </si>
  <si>
    <t>Rozšíření a modernizace výukových prostor na JG PT Ostrava-Poruba</t>
  </si>
  <si>
    <t>Supporting mental health of young people in the era of coronavirus</t>
  </si>
  <si>
    <t>TPA – Inovační centrum pro transformaci vzdělávání</t>
  </si>
  <si>
    <t>Revitalizace parku Nemocnice s poliklinikou Karviná-Ráj – Karviná (Nemocnice Karviná-Ráj, příspěvková organizace) (2)</t>
  </si>
  <si>
    <t>Revitalizace parku Nemocnice s poliklinikou Karviná-Ráj – Orlová (Nemocnice Karviná-Ráj, příspěvková organizace) (2)</t>
  </si>
  <si>
    <t>Clear AIR and Climate adaptation in Ostrava and other cities</t>
  </si>
  <si>
    <t>IP LIFE for Coal Mining Landscape Adaptation (IP LIFE pro adaptaci pohornické krajiny)</t>
  </si>
  <si>
    <t>Kotlíkové dotace v Moravskoslezském kraji - 3. grantové schéma</t>
  </si>
  <si>
    <t>Kotlíkové dotace v Moravskoslezském kraji - 4. grantové schéma</t>
  </si>
  <si>
    <t>ODVĚTVÍ REGIONÁLNÍHO ROZVOJE CELKEM</t>
  </si>
  <si>
    <t>ODVĚTVÍ ÚZEMNÍHO PLÁNOVÁNÍ A STAVEBNÍHO ŘÁDU CELKEM</t>
  </si>
  <si>
    <t xml:space="preserve">ODVĚTVÍ VLASTNÍ SPRÁVNÍ ČINNOST KRAJE A ČINNOST ZASTUPITELSTVA KRAJE </t>
  </si>
  <si>
    <t>ODVĚTVÍ ÚZEMNÍHO PLÁNOVÁNÍ A STAVEBNÍHO ŘÁDU</t>
  </si>
  <si>
    <t>Název položky</t>
  </si>
  <si>
    <t>Komentář</t>
  </si>
  <si>
    <t>Příjem z daně z příjmů fyzických osob placené plátci (ze závislé činnosti a funkčních požitků) - na základě zákona č. 243/2000 Sb., o rozpočtovém určení daní.</t>
  </si>
  <si>
    <t>Příjem z daně z příjmů fyzických osob placené poplatníky (ze samostatné výdělečné činnosti) - na základě zákona č. 243/2000 Sb., o rozpočtovém určení daní.</t>
  </si>
  <si>
    <t>Příjem z daně z příjmů fyzických osob vybírané srážkou - na základě zákona č. 243/2000 Sb., o rozpočtovém určení daní.</t>
  </si>
  <si>
    <t>Příjem z daně z příjmů právnických osob - na základě zákona č. 243/2000 Sb., o rozpočtovém určení daní.</t>
  </si>
  <si>
    <t>Příjem z daně z příjmů právnických osob za kraj - na základě zákona č. 243/2000 Sb., o rozpočtovém určení daní.</t>
  </si>
  <si>
    <t>Příjem z daně z přidané hodnoty -  na základě zákona č. 243/2000 Sb., o rozpočtovém určení daní.</t>
  </si>
  <si>
    <t>Příjem z poplatků za znečišťování ovzduší - poplatky vybírané na základě zákona č. 201/2012 Sb., o ochraně ovzduší, ve znění pozdějších předpisů. Výnos z poplatků za znečišťování ve výši 25 % je příjmem kraje, na jehož území se stacionární zdroj nachází.</t>
  </si>
  <si>
    <t>Příjem z poplatku za odebrané množství podzemní vody dle § 88 zákona 254/2001 Sb. o vodách a o změně některých zákonů (vodní zákon) - část poplatků za odběr podzemní vody ve výši 50 % je příjmem rozpočtu kraje, na jehož území se odběr podzemní vody uskutečňuje.</t>
  </si>
  <si>
    <t>Příjem ze správních poplatků - poplatky vybírané převážně na základě zákona č. 634/2004 Sb., o správních poplatcích, zákona č. 160/1992 Sb., o zdravotní péči v nestátních zdravotnických zařízeních, zákona č. 13/1997 Sb., o pozemních komunikacích, zákona 254/2001 Sb. o vodách a o změně některých zákonů (vodní zákon) a zákona č. 183/2006 Sb., o územním plánování a stavebním řádu (stavební zákon).</t>
  </si>
  <si>
    <t>Příjmy za věcná břemena - dle obecně platných právních předpisů.</t>
  </si>
  <si>
    <t>Kurzový zisk z přijatých zahraničních plateb nebo při nákupu cizích měn.</t>
  </si>
  <si>
    <t>Příjem sankčních plateb přijatých od jiných subjektů</t>
  </si>
  <si>
    <t>Nedaňové příjmy celkem</t>
  </si>
  <si>
    <t>Příspěvek od společnosti Hyundai Motor Manufacturing Czech s.r.o., na úhradu nákladů na reprodukci techniky potřebné pro zabezpečení úkolů jednotky požární ochrany – stanice Hasičského záchranného sboru Moravskoslezského kraje Integrovaného výjezdového centra v Nošovicích.</t>
  </si>
  <si>
    <t>Dotace ze Všeobecné pokladní správy v odvětví ostatní</t>
  </si>
  <si>
    <t>Souhrnný dotační vztah - na základě zákona o státním rozpočtu</t>
  </si>
  <si>
    <t>Dotační program - Podpora provozu venkovských prodejen v Moravskoslezském kraji</t>
  </si>
  <si>
    <t>Dotace z Úřadu vlády České republiky</t>
  </si>
  <si>
    <t>Dotace z Ministerstva práce a sociálních věcí ČR</t>
  </si>
  <si>
    <t>Dotace z Ministerstva školství, mládeže a tělovýchovy ČR</t>
  </si>
  <si>
    <t>Dotace z Ministerstva kultury ČR</t>
  </si>
  <si>
    <t>Dotace z Ministerstva zdravotnictví ČR</t>
  </si>
  <si>
    <t>Profesionalizace systému péče o ohrožené děti v Moravskoslezském kraji</t>
  </si>
  <si>
    <t>Zvýšení kvality poskytované zdravotní péče v Nemocnici ve Frýdku-Místku, p. o. (Nemocnice Frýdek-Místek, příspěvková organizace)</t>
  </si>
  <si>
    <t>Operační program Jan Amos Komenský – Priorita 2 - Vzdělávání</t>
  </si>
  <si>
    <t>Modernizace pracovišť v Nemocnici s poliklinikou Karviná-Ráj (Nemocnice Karviná-Ráj, příspěvková organizace)</t>
  </si>
  <si>
    <t>Výstavba a modernizace akutních pracovišť v návaznosti na urgentní příjem II. typu (Nemocnice Havířov, příspěvková organizace)</t>
  </si>
  <si>
    <t>Ostatní účelový příspěvek v odvětví kultury pro příspěvkové organizace kraje – Národní plán obnovy</t>
  </si>
  <si>
    <t>Dotace MŠMT - Národní plán obnovy</t>
  </si>
  <si>
    <t>RESOLVE - Sustainable mobility and the transition to a low-carbon retailing economy - RESOLVE - Udržitelná mobilita a přechod k nízkouhlíkové ekonomice služeb (obchodu)</t>
  </si>
  <si>
    <t>Supporting mental health of young people in the era of coronavirus (Podpora duševního zdraví mládeže v době koronaviru)</t>
  </si>
  <si>
    <t>Dotace z Ministerstva zemědělství ČR</t>
  </si>
  <si>
    <t>Rozvoj a modernizace pracovišť navazujících na urgentní příjem Slezské nemocnice v Opavě</t>
  </si>
  <si>
    <t>PŘÍJMY CELKEM</t>
  </si>
  <si>
    <t>Účelový znak</t>
  </si>
  <si>
    <t>Vráceno 
z příjmu 2023</t>
  </si>
  <si>
    <t>Národní plán obnovy - doučování</t>
  </si>
  <si>
    <t>Národní plán obnovy – digitální učební pomůcky</t>
  </si>
  <si>
    <t>Národní plán obnovy – prevence digitální propasti</t>
  </si>
  <si>
    <t>Program sociální prevence a prevence kriminality</t>
  </si>
  <si>
    <t>Soutěže</t>
  </si>
  <si>
    <t>Podpora zajištění vybraných investičních podpůrných opatření při vzdělávání dětí, žáků a studentů se speciálními vzdělávacími potřebami - program č. 133 350</t>
  </si>
  <si>
    <t>Operační program potravinové a materiální pomoci</t>
  </si>
  <si>
    <t>Účelové dotace na výdaje spojené s volbou prezidenta ČR</t>
  </si>
  <si>
    <t>Dotační program pro poskytovatele zdravotnické záchranné služby s cílem zajištění provozu jednotného informačního systému v letecké záchranné službě v České republice</t>
  </si>
  <si>
    <t>5060010011 Podpora standardizovaných veřejných služeb muzeí a galerií</t>
  </si>
  <si>
    <t>5060010013 Podpora výchovně vzdělávacích aktivit v muzejnictví</t>
  </si>
  <si>
    <t>Národní plán obnovy – neinvestice</t>
  </si>
  <si>
    <t>Program restaurování movitých kulturních památek</t>
  </si>
  <si>
    <t>Poznámky:</t>
  </si>
  <si>
    <r>
      <t>33063</t>
    </r>
    <r>
      <rPr>
        <b/>
        <vertAlign val="superscript"/>
        <sz val="8"/>
        <rFont val="Tahoma"/>
        <family val="2"/>
        <charset val="238"/>
      </rPr>
      <t>1)</t>
    </r>
  </si>
  <si>
    <r>
      <t>33086</t>
    </r>
    <r>
      <rPr>
        <b/>
        <vertAlign val="superscript"/>
        <sz val="8"/>
        <rFont val="Tahoma"/>
        <family val="2"/>
        <charset val="238"/>
      </rPr>
      <t>1)</t>
    </r>
  </si>
  <si>
    <r>
      <t>33087</t>
    </r>
    <r>
      <rPr>
        <b/>
        <vertAlign val="superscript"/>
        <sz val="8"/>
        <rFont val="Tahoma"/>
        <family val="2"/>
        <charset val="238"/>
      </rPr>
      <t>1)</t>
    </r>
  </si>
  <si>
    <r>
      <t>33088</t>
    </r>
    <r>
      <rPr>
        <b/>
        <vertAlign val="superscript"/>
        <sz val="8"/>
        <rFont val="Tahoma"/>
        <family val="2"/>
        <charset val="238"/>
      </rPr>
      <t>1)</t>
    </r>
  </si>
  <si>
    <r>
      <t>33504</t>
    </r>
    <r>
      <rPr>
        <b/>
        <vertAlign val="superscript"/>
        <sz val="8"/>
        <rFont val="Tahoma"/>
        <family val="2"/>
        <charset val="238"/>
      </rPr>
      <t>2)</t>
    </r>
  </si>
  <si>
    <r>
      <t>13013</t>
    </r>
    <r>
      <rPr>
        <b/>
        <vertAlign val="superscript"/>
        <sz val="8"/>
        <rFont val="Tahoma"/>
        <family val="2"/>
        <charset val="238"/>
      </rPr>
      <t>1)</t>
    </r>
  </si>
  <si>
    <r>
      <t>13014</t>
    </r>
    <r>
      <rPr>
        <b/>
        <vertAlign val="superscript"/>
        <sz val="8"/>
        <rFont val="Tahoma"/>
        <family val="2"/>
        <charset val="238"/>
      </rPr>
      <t>1)</t>
    </r>
  </si>
  <si>
    <r>
      <t>34033</t>
    </r>
    <r>
      <rPr>
        <b/>
        <vertAlign val="superscript"/>
        <sz val="8"/>
        <rFont val="Tahoma"/>
        <family val="2"/>
        <charset val="238"/>
      </rPr>
      <t>1)</t>
    </r>
  </si>
  <si>
    <t>převod do rezervního fondu s následným posílením fondu investic ve výši 2.100 tis. Kč</t>
  </si>
  <si>
    <t>Návrh organizací o použití výsledku hospodaření</t>
  </si>
  <si>
    <t>Návrh organizací na použití výsledku hospodaření</t>
  </si>
  <si>
    <t xml:space="preserve">převod do rezervního fondu </t>
  </si>
  <si>
    <t>převod do rezervního fondu s následným posílením fondu investic</t>
  </si>
  <si>
    <t>převod do rezervního fondu</t>
  </si>
  <si>
    <t>Základní škola a Mateřská škola pro sluchově postižené a vady řeči, Ostrava-Poruba, příspěvková organizace</t>
  </si>
  <si>
    <t>Gymnázium Cihelní, Frýdek-Místek, příspěvková organizace</t>
  </si>
  <si>
    <t>Návrh organizací na použití/vypořádání výsledku hospodaření</t>
  </si>
  <si>
    <t>převod na účet Výsledek hospodaření předcházejících účetních období</t>
  </si>
  <si>
    <t>Nemocnice Karviná - Ráj, příspěvková organizace</t>
  </si>
  <si>
    <t>Okružní křižovatka silnic III/46611 x III/4697, Ludgeřovice</t>
  </si>
  <si>
    <t>Opěrné zdi na silnici III/48312 Čeladná - Podolanky</t>
  </si>
  <si>
    <t>Rekonstrukce mostů ev. č. 486-011, 012 Hukvaldy</t>
  </si>
  <si>
    <t>Silnice II/450 – rekonstrukce mostu ev. č. 450-005 mezi obcemi Rudná pod Pradědem a Podlesí</t>
  </si>
  <si>
    <t>Souvislá oprava silnice III/45820 Krnov, ul. Partyzánů</t>
  </si>
  <si>
    <t>Zpevnění svahu na ul. 26.dubna v k. ú. Stará Plesná, obec Ostrava</t>
  </si>
  <si>
    <t>Centrum veřejných energetiků</t>
  </si>
  <si>
    <t>Pomoc Ukrajině v odvětví krizového řízení - příspěvkové organizace kraje</t>
  </si>
  <si>
    <t>Nákup a ochrana knihovního fondu, nákup licencí k databázím a zajištění výpůjčních služeb k e-knihám, discovery systém</t>
  </si>
  <si>
    <t>Národní plán obnovy - neinvestice</t>
  </si>
  <si>
    <t>Podpora výchovně vzdělávacích aktivit v muzejnictví</t>
  </si>
  <si>
    <t>Oprava havarijního stavu střechy Kotulovy dřevěnky</t>
  </si>
  <si>
    <t>Podpora standardizovaných veřejných služeb muzeí a galerií</t>
  </si>
  <si>
    <t>Podpora environmentálního vzdělávání, výchovy a osvěty (EVVO) - příspěvkové organizace MSK</t>
  </si>
  <si>
    <t>Kulturní akce krajského a nadregionálního významu v příspěvkových organizacích MSK</t>
  </si>
  <si>
    <t>Venkovní úpravy ploch, ul. Rybářská</t>
  </si>
  <si>
    <t>Pomoc Ukrajině v odvětví sociálních věcí - příspěvkové organizace kraje</t>
  </si>
  <si>
    <t>Provedení sanace 1.PP objektů správní budovy a pavilonu E</t>
  </si>
  <si>
    <t>Revitalizace suterénu pavilonu E</t>
  </si>
  <si>
    <t>Výstavba domova se zvláštním režimem</t>
  </si>
  <si>
    <t>Zvýšení požární ochrany</t>
  </si>
  <si>
    <t>Humanizace Domova Odry - půdní vestavba</t>
  </si>
  <si>
    <t>Požárně bezpečnostní řešení objektu Domova Odry</t>
  </si>
  <si>
    <t>Rekonstrukce objektu Na Pomezí</t>
  </si>
  <si>
    <t>Národní plán obnovy - prevence digitální propasti</t>
  </si>
  <si>
    <t>Výměna střešní krytiny</t>
  </si>
  <si>
    <t>Výměna zateplení podlahy na půdě budovy</t>
  </si>
  <si>
    <t>Vybudování systému čištění odpadních vod</t>
  </si>
  <si>
    <t>Pomoc Ukrajině v odvětví školství - příspěvkové organizace kraje</t>
  </si>
  <si>
    <t>Národní plán obnovy - digitální učební pomůcky</t>
  </si>
  <si>
    <t>Rekonstrukce prostor školní kuchyně</t>
  </si>
  <si>
    <t>Rekonstrukce víceúčelového sportovního hřiště</t>
  </si>
  <si>
    <t>Havarijní stav střech</t>
  </si>
  <si>
    <t>Výměna střešních oken</t>
  </si>
  <si>
    <t>Oprava povrchu venkovního hřiště a běžecké dráhy</t>
  </si>
  <si>
    <t>Oprava zborceného potrubí – havárie</t>
  </si>
  <si>
    <t>Modernizace ICT, implementace standardu konektivity a metodická podpora v oblasti ICT</t>
  </si>
  <si>
    <t>Centra odborné přípravy – program č. 129710</t>
  </si>
  <si>
    <t>Energeticky úsporná opatření</t>
  </si>
  <si>
    <t>Úprava okolí školy</t>
  </si>
  <si>
    <t>Rekonstrukce objektů Polského gymnázia</t>
  </si>
  <si>
    <t>Revitalizace Slezského gymnázia</t>
  </si>
  <si>
    <t>Rekonstrukce objektu na ul. B. Němcové, Opava</t>
  </si>
  <si>
    <t>Fotovoltaický systém pro Střední průmyslovou školu a OA v Bruntále</t>
  </si>
  <si>
    <t>Rekonstrukce auly Střední průmyslové školy</t>
  </si>
  <si>
    <t>Havárie kanalizace</t>
  </si>
  <si>
    <t>Národní plán obnovy - podpora škol s nadprůměrným zastoupením sociálně znevýhodněných žáků</t>
  </si>
  <si>
    <t>Podpora zajištění vybraných investičních podpůrných opatření při vzdělávání dětí, žáků a studentů se speciálními vzdělávacími potřebami – program č. 133 350</t>
  </si>
  <si>
    <t>Nabíjecí stanice pro elektromobily</t>
  </si>
  <si>
    <t>Oprava rozvodů vody</t>
  </si>
  <si>
    <t>Vybudování hřiště</t>
  </si>
  <si>
    <t>Zřízení nového gastrocentra</t>
  </si>
  <si>
    <t>Vybudování workoutového hřiště</t>
  </si>
  <si>
    <t>Zateplení spojovacího koridoru</t>
  </si>
  <si>
    <t>Novostavba školních dílen</t>
  </si>
  <si>
    <t>Úprava parkovacích ploch</t>
  </si>
  <si>
    <t>Komplexní rekonstrukce školní kuchyně</t>
  </si>
  <si>
    <t>Rekonstrukce sociálního zařízení a rozvodů ZTI</t>
  </si>
  <si>
    <t>Modernizace Školního statku Opava II.</t>
  </si>
  <si>
    <t>Oprava krovů a střešního pláště budov školního statku</t>
  </si>
  <si>
    <t>Rekonstrukce multifunkční místnosti</t>
  </si>
  <si>
    <t>Rekonstrukce dešťové kanalizace</t>
  </si>
  <si>
    <t>Rekonstrukce sociálních zařízení a zavedení teplé vody do tříd</t>
  </si>
  <si>
    <t>Rekonstrukce objektu</t>
  </si>
  <si>
    <t>Rekonstrukce budovy na ulici Praskova čp. 411 v Opavě</t>
  </si>
  <si>
    <t>Odstranění vlhkosti zdiva</t>
  </si>
  <si>
    <t>Oprava střešní krytiny, oplechování atiky a střešních svodů</t>
  </si>
  <si>
    <t>Sanace zdiva Sadová 29</t>
  </si>
  <si>
    <t>Výměna oken a zateplení</t>
  </si>
  <si>
    <t>Sanace základových a obvodových konstrukcí</t>
  </si>
  <si>
    <t>JIP pro dětské pacienty - výstavba objektu včetně zdravotní techniky</t>
  </si>
  <si>
    <t>Rekonstrukce a modernizace infekčního oddělení</t>
  </si>
  <si>
    <t>Výstavba a modernizace akutních pracovišť v návaznosti na urgentní příjem II. typu</t>
  </si>
  <si>
    <t>Zajištění lékařské pohotovostní služby - příspěvkové organizace kraje</t>
  </si>
  <si>
    <t>Nemocnice Karviná-Ráj, příspěvková organizace</t>
  </si>
  <si>
    <t>Doplnění náhradního zdroje elektro - Karviná</t>
  </si>
  <si>
    <t>Magnetická rezonance</t>
  </si>
  <si>
    <t>Modernizace pracovišť v Nemocnici s poliklinikou Karviná-Ráj</t>
  </si>
  <si>
    <t>Rekonstrukce kanalizace - Karviná</t>
  </si>
  <si>
    <t>Rekonstrukce vestibulu - Karviná</t>
  </si>
  <si>
    <t>Revitalizace parku Nemocnice s poliklinikou Karviná-Ráj – Karviná</t>
  </si>
  <si>
    <t>Revitalizace parku Nemocnice s poliklinikou Karviná-Ráj – Orlová</t>
  </si>
  <si>
    <t>Výstavba JIP dětského oddělení a boxu ARO a rekonstrukce dětského oddělení v křídle A1</t>
  </si>
  <si>
    <t>Zřízení LDN pro pacienty se zvýšeným hygienickým režimem a přesun očního centra</t>
  </si>
  <si>
    <t>Modernizace Nemocnice Třinec</t>
  </si>
  <si>
    <t>Rekonstrukce operačních sálů č. 6 a 7</t>
  </si>
  <si>
    <t>Parkovací plochy</t>
  </si>
  <si>
    <t>Rekonstrukce dětského oddělení vč. DIP</t>
  </si>
  <si>
    <t>Zvýšení kvality poskytované zdravotní péče v Nemocnici ve Frýdku-Místku, p. o.</t>
  </si>
  <si>
    <t>Město Albrechtice - rozvod medicinálních plynů pro COVID-pacienty</t>
  </si>
  <si>
    <t>Město Albrechtice - stavební úpravy budovy LDN</t>
  </si>
  <si>
    <t>Město Albrechtice - stavební úpravy budovy OOP</t>
  </si>
  <si>
    <t>Pavilon C - stavební úpravy a přístavba rehabilitace</t>
  </si>
  <si>
    <t>Systém potrubní pošty</t>
  </si>
  <si>
    <t>Transfery pro poskytovatele služby péče o dítě v dětské skupině</t>
  </si>
  <si>
    <t>Výměna kogeneračních jednotek</t>
  </si>
  <si>
    <t>Pavilon T - stavební úpravy a přístavba odd. onkologie</t>
  </si>
  <si>
    <t>Rozvoj infektologického pracoviště Slezské nemocnice v Opavě</t>
  </si>
  <si>
    <t>Vybavení transfúzního odběrového místa</t>
  </si>
  <si>
    <t>Integrované bezpečnostní centrum Moravskoslezského kraje</t>
  </si>
  <si>
    <t>Krajský tým psychosociální intervenční služby</t>
  </si>
  <si>
    <t>Protialkoholní záchytná stanice - příspěvkové organizace kraje</t>
  </si>
  <si>
    <t>Rekonstrukce elektrorozvodů výjezdového stanoviště Havířov</t>
  </si>
  <si>
    <t>Dotační program – Podpora významných sportovních akcí v Moravskoslezském kraji</t>
  </si>
  <si>
    <t xml:space="preserve">Obec Býkov-Láryšov </t>
  </si>
  <si>
    <t xml:space="preserve">Obec Dolní Tošanovice </t>
  </si>
  <si>
    <t xml:space="preserve">Obec Hněvošice </t>
  </si>
  <si>
    <t xml:space="preserve">Obec Horní Suchá </t>
  </si>
  <si>
    <t xml:space="preserve">Obec Hrčava </t>
  </si>
  <si>
    <t xml:space="preserve">Obec Lhotka </t>
  </si>
  <si>
    <t>Obec Lichnov (okres Bruntál)</t>
  </si>
  <si>
    <t>Obec Lichnov (okres Nový Jičín)</t>
  </si>
  <si>
    <t xml:space="preserve">Obec Mankovice </t>
  </si>
  <si>
    <t xml:space="preserve">Obec Moravice </t>
  </si>
  <si>
    <t xml:space="preserve">Obec Nové Sedlice </t>
  </si>
  <si>
    <t xml:space="preserve">Obec Oborná </t>
  </si>
  <si>
    <t xml:space="preserve">Obec Petřvald </t>
  </si>
  <si>
    <t xml:space="preserve">Obec Raduň </t>
  </si>
  <si>
    <t xml:space="preserve">Obec Slatina </t>
  </si>
  <si>
    <t>Obec Šenov u Nového Jičína</t>
  </si>
  <si>
    <t xml:space="preserve">Obec Trnávka </t>
  </si>
  <si>
    <t xml:space="preserve">Obec Velké Heraltice </t>
  </si>
  <si>
    <t xml:space="preserve">Obec Veřovice </t>
  </si>
  <si>
    <t>Obec Vřesina (okres Opava)</t>
  </si>
  <si>
    <t>Obec Vřesina (okres Ostrava)</t>
  </si>
  <si>
    <t xml:space="preserve">Obec Žabeň </t>
  </si>
  <si>
    <t>Krajská hygienická stanice Moravskoslezského kraje se sídlem v Ostravě</t>
  </si>
  <si>
    <t>Gelderland</t>
  </si>
  <si>
    <t>Kolegium Pracowników Sluzb Spolecznych w Lublinie</t>
  </si>
  <si>
    <t>Polskie Linie Lotnicze "LOT" S.A.</t>
  </si>
  <si>
    <t>Szkola Policealna – Medyczne Studium Zawodowe im. Stanislawa Liebharta</t>
  </si>
  <si>
    <t>Wojewodztwo Lubelskie</t>
  </si>
  <si>
    <t>1. Bruslařský klub Buď INline Ostrava, z.s., Ostrava</t>
  </si>
  <si>
    <t>Adámkova vila, Osobní asistence, z.ú., Raškovice</t>
  </si>
  <si>
    <t>ADELUXAR s.r.o., Nový Jičín</t>
  </si>
  <si>
    <t xml:space="preserve">AHOL -Střední odborná škola, s.r.o. </t>
  </si>
  <si>
    <t>AHOL-Vyšší odborná škola</t>
  </si>
  <si>
    <t>Aleš Jochymek, Bukovec</t>
  </si>
  <si>
    <t>Dotační program – Podpora chovatelů ovcí nebo koz v oblastech Moravskoslezského kraje s výskytem vlka obecného</t>
  </si>
  <si>
    <t>Aleš Raszka, Třinec</t>
  </si>
  <si>
    <t>Alliance Francaise Ostrava, Moravská Ostrava a Přívoz</t>
  </si>
  <si>
    <t>ALZHEIMER HOME z.ú., Praha-Kunratice</t>
  </si>
  <si>
    <t>AMG Studio s.r.o., Opava</t>
  </si>
  <si>
    <t>Anna Trlifajová, Karviná</t>
  </si>
  <si>
    <t xml:space="preserve">Dotační program - Podpora projektů ve zdravotnictví </t>
  </si>
  <si>
    <t>APnutric, s.r.o., Ostrava, Moravská Ostrava a přívoz</t>
  </si>
  <si>
    <t>Asociace řeckých obcí v České republice, Krnov</t>
  </si>
  <si>
    <t>ATELIER 38 s.r.o., Ostrava</t>
  </si>
  <si>
    <t>ATEsystem s.r.o., Ostrava-Poruba</t>
  </si>
  <si>
    <t>ATLAS consulting spol. s r.o., Ostrava, Moravská Ostrava a Přívoz</t>
  </si>
  <si>
    <t>BeWooden Company s.r.o., Frýdek-Místek</t>
  </si>
  <si>
    <t>BRACKELS LIMITED s.r.o., Praha</t>
  </si>
  <si>
    <t>Breathless Films s.r.o., Praha 1 Staré Město</t>
  </si>
  <si>
    <t>Bronislav Volek, Třemešná</t>
  </si>
  <si>
    <t>Centrum pro rodinu Sluníčko z.ú., Horní Bludovice</t>
  </si>
  <si>
    <t>Centrum pro rozvoj péče o duševní zdraví Moravskoslezského kraje, z. s. Ostrava-Poruba</t>
  </si>
  <si>
    <t>Centrum pro zdravotně postižené Moravskoslezského kraje, Moravská Ostrava  a Přívoz</t>
  </si>
  <si>
    <t>Cimbálová muzika JAGÁR, z.s., Těrlicko</t>
  </si>
  <si>
    <t>Cytokine s.r.o., Ostrava Poruba</t>
  </si>
  <si>
    <t>Česko-japonské kulturní centrum, z.s., Ostrava-Moravská Ostrava a Přívoz</t>
  </si>
  <si>
    <t>Dagmar Urbanová, Čermná ve Slezsku</t>
  </si>
  <si>
    <t>Daniel Dudáš, Ostrava Vítkovice</t>
  </si>
  <si>
    <t>Daniel Stoklasa, Kravaře</t>
  </si>
  <si>
    <t>Divadlo Devítka, spolek, Ostrava</t>
  </si>
  <si>
    <t>Dominik Rohel, Havířov</t>
  </si>
  <si>
    <t>Domov Vesalius, z. ú., Opava</t>
  </si>
  <si>
    <t>dondem apps, s.r.o., Ostrava Přívoz</t>
  </si>
  <si>
    <t>ELEKTRO-PROJEKCE s.r.o., Ostrava-Mariánské Hory a Hulváky</t>
  </si>
  <si>
    <t>FABIO GROUP  s.r.o., Širová Niva</t>
  </si>
  <si>
    <t>Fany DK s.r.o., Nový Jičín</t>
  </si>
  <si>
    <t>FERRAM, a.s., Praha 9</t>
  </si>
  <si>
    <t>Festival Poodří Františka Lýska, z.s., Ostrava</t>
  </si>
  <si>
    <t>FINEPLAST s.r.o., Ostrava, Moravská Ostrava a Přívoz</t>
  </si>
  <si>
    <t>FORCE TEAM JESENÍK z.s., Jeseník</t>
  </si>
  <si>
    <t>FOTBAL TŘINEC z.s., Třinec</t>
  </si>
  <si>
    <t>Futsal team Růžové Tlapičky Hukvaldy, Hukvaldy</t>
  </si>
  <si>
    <t>Galero levarsi s.r.o., Jakartovice</t>
  </si>
  <si>
    <t>Global Partner Péče, z.ú., Praha 8 Karlín</t>
  </si>
  <si>
    <t>GW Train Regio a.s., Ústí nad Labem - Střekov</t>
  </si>
  <si>
    <t xml:space="preserve">Handicap Sport Club Havířov, z.s., Havířov </t>
  </si>
  <si>
    <t>Hard&amp;Heavy z. s., Frýdek-Místek</t>
  </si>
  <si>
    <t>Havířovsko-karvinský kovo klastr, z.s., Havířov</t>
  </si>
  <si>
    <t>HC BOSPOR Bohumín z.s., Bohumín</t>
  </si>
  <si>
    <t>HC Frýdek-Místek 2015 s.r.o., Frýdek-Místek</t>
  </si>
  <si>
    <t>HC Vlci Český Těšín, z. s., Český Těšín</t>
  </si>
  <si>
    <t>HELP-IN, o.p.s. Bruntál</t>
  </si>
  <si>
    <t>Hokejový klub RT TORAX PORUBA 2011, z. s., Ostrava</t>
  </si>
  <si>
    <t>Ing. Mgr. Kamila Walková, MBA., Frýdek-Místek</t>
  </si>
  <si>
    <t>Ingeteam a.s., Ostrava-Pustkovec</t>
  </si>
  <si>
    <t>Invira s.r.o., Ostrava - Nová Ves</t>
  </si>
  <si>
    <t>Irena Žídková, Dívčí Hrad</t>
  </si>
  <si>
    <t>Jan Šurman, Třinec</t>
  </si>
  <si>
    <t>Jana Syrová, Frýdlant nad Ostravicí</t>
  </si>
  <si>
    <t>Jeseníky - Severní hřeben, z.s., Lipová - lázně</t>
  </si>
  <si>
    <t>Jiří Pivec, Bukovec</t>
  </si>
  <si>
    <t>JK Stáj Kennbery, Český Těšín</t>
  </si>
  <si>
    <t>Junák - český skaut, přístav Eskadra Ostrava, z. s., Ostrava</t>
  </si>
  <si>
    <t>Junák - český skaut, středisko DVOJKA Nový Jičín, z. s., Nový Jičín</t>
  </si>
  <si>
    <t>Junák - český skaut, středisko Havířov, z. s., Havířov</t>
  </si>
  <si>
    <t>Junák - český skaut, středisko Jih Opava, z. s., Opava</t>
  </si>
  <si>
    <t>Kikstart, z.s., Opava</t>
  </si>
  <si>
    <t>Klub českých turistů, odbor NOVÁ HUŤ Ostrava, Ostrava Poruba</t>
  </si>
  <si>
    <t>KORAS Reality s.r.o., Ostrava</t>
  </si>
  <si>
    <t>Kostel sv. Janů z. s., Hradec nad Moravicí</t>
  </si>
  <si>
    <t>Kraso klub Havířov z.s.</t>
  </si>
  <si>
    <t>Kristina Třicátná, Krnov</t>
  </si>
  <si>
    <t>Lesní mateřská škola Za potokem, z.s.</t>
  </si>
  <si>
    <t>Lesní mateřská škola Zahrádka, z.s.</t>
  </si>
  <si>
    <t>Linnet eu s.r.o., Náchod</t>
  </si>
  <si>
    <t>Lucie Brózdová, Horní Lomná</t>
  </si>
  <si>
    <t>m3 Films s.r.o., Praha 2 Nové Město</t>
  </si>
  <si>
    <t>Marcel Palovčík, Fulnek</t>
  </si>
  <si>
    <t>Marcela Bojková, Písek</t>
  </si>
  <si>
    <t>Marek Hota, Písek</t>
  </si>
  <si>
    <t>Marek Velš, Dobratice</t>
  </si>
  <si>
    <t>Matěj Sládek, Fryčovice</t>
  </si>
  <si>
    <t xml:space="preserve">Mateřská škola Orlíček, s.r.o.    </t>
  </si>
  <si>
    <t>MEARING s.r.o., Ostrava-Slezská Ostrava</t>
  </si>
  <si>
    <t>Michał Staszowski, Milíkov</t>
  </si>
  <si>
    <t>Monika Scherzerová, Leskovec nad Moravicí</t>
  </si>
  <si>
    <t>Moravian Gators Nový Jičín z.s., Nový Jičín</t>
  </si>
  <si>
    <t>Dotace - POHO Park Gabriela - předprojektová příprava</t>
  </si>
  <si>
    <t>MOVE Ostrava, z.s., Ostrava</t>
  </si>
  <si>
    <t xml:space="preserve">Nadační fond ZÁMEK HNOJNÍK, Ostrava </t>
  </si>
  <si>
    <t>Nemocnice Český Těšín a.s., Český Těšín, Ostravská 783</t>
  </si>
  <si>
    <t>NIL Textile, s.r.o., Ostrava</t>
  </si>
  <si>
    <t>Ondřej Havlík, Skřipov</t>
  </si>
  <si>
    <t>OneHouse s.r.o., Ostrava Kunčičky</t>
  </si>
  <si>
    <t>OSTRAVA BADMINTON KLUB z.s., Ostrava Poruba</t>
  </si>
  <si>
    <t>Ostrava Steelers, Ostrava-Svinov</t>
  </si>
  <si>
    <t>Petr Kožík Opava</t>
  </si>
  <si>
    <t>Petr Pagáč, Bartošovice</t>
  </si>
  <si>
    <t>PKS servis spol. s r.o., Ostrava Vítkovice</t>
  </si>
  <si>
    <t>Potůček projekt s.r.o., Ostrava-Jih, Zábřeh</t>
  </si>
  <si>
    <t>PRO-NOVELTY, s.r.o., Ostrava, Moravská Ostrava a Přívoz</t>
  </si>
  <si>
    <t>Ptačoroko z.s., Frýdlant nad Ostravicí</t>
  </si>
  <si>
    <t>Rada dětí a mládeže Moravskoslezského kraje, z.s.</t>
  </si>
  <si>
    <t>Rainbow Run, z.s., Ostrava, Moravská Ostrava a Přívoz</t>
  </si>
  <si>
    <t>RegioJet a.s., Brno</t>
  </si>
  <si>
    <t>REMOSKA s.r.o., Frenštát pod Radhoštěm</t>
  </si>
  <si>
    <t>Renarkon, o. p. s., Ostrava-Moravská Ostrava a Přívoz</t>
  </si>
  <si>
    <t>Renáta Blahutová, Vysoká</t>
  </si>
  <si>
    <t>Restaurace Western s.r.o., Vysoká, Bartultovice</t>
  </si>
  <si>
    <t>RESTORE fx s.r.o., Ostrava, Moravská Ostrava a Přívoz</t>
  </si>
  <si>
    <t>Ridera Sport a.s., Ostrava Vítkovice</t>
  </si>
  <si>
    <t>Rizika internetu a komunikačních technologií, Ostrava-Moravská Ostrava a Přívoz</t>
  </si>
  <si>
    <t>ROMOTOP spol. s r. o., Suchdol nad Odrou</t>
  </si>
  <si>
    <t>RUBIKON Centrum, z.ú., Praha</t>
  </si>
  <si>
    <t>Římskokatolická farnost Bruntál</t>
  </si>
  <si>
    <t>Římskokatolická farnost Ostrava - Přívoz, Ostrava Přívoz</t>
  </si>
  <si>
    <t>Římskokatolická farnost Petrovice u Karviné</t>
  </si>
  <si>
    <t>Sbor dobrovolných hasičů Osoblaha, Osoblaha</t>
  </si>
  <si>
    <t>Sbor dobrovolných hasičů, Hůrka</t>
  </si>
  <si>
    <t>Sbor Jednoty bratrské v Ostravě, Ostrava Martinov</t>
  </si>
  <si>
    <t>Sdružení obrany spotřebitelů - Asociace, z.s., Brno</t>
  </si>
  <si>
    <t>Sdružení přátel Těšínska, z.s., Český Těšín</t>
  </si>
  <si>
    <t>Serious Investment s.r.o., Ostrava Svinov</t>
  </si>
  <si>
    <t>SH ČMS - Okresní sdružení hasičů Opava, Opava</t>
  </si>
  <si>
    <t>SH ČMS - Okrsek Český Těšín, Český Těšín</t>
  </si>
  <si>
    <t>SH ČMS - Sbor dobrovolných hasičů Český Těšín-Město, Český Těšín</t>
  </si>
  <si>
    <t>SH ČMS - Sbor dobrovolných hasičů Dolní Domaslavice, Dolní Domaslavice</t>
  </si>
  <si>
    <t>SH ČMS - Sbor dobrovolných hasičů Heřmanice, Ostrava</t>
  </si>
  <si>
    <t>SH ČMS - Sbor dobrovolných hasičů Heřmánky, Heřmánky</t>
  </si>
  <si>
    <t>SH ČMS - Sbor dobrovolných hasičů Hodslavice, Hodslavice</t>
  </si>
  <si>
    <t>SH ČMS - Sbor dobrovolných hasičů Jančí, Jančí</t>
  </si>
  <si>
    <t>SH ČMS - Sbor dobrovolných hasičů Karviná-Ráj, Karviná - Ráj</t>
  </si>
  <si>
    <t>SH ČMS - Sbor dobrovolných hasičů Komorní Lhotka, Komorní Lhotka</t>
  </si>
  <si>
    <t>SH ČMS - Sbor dobrovolných hasičů Lubno, Frýdlant nad Ostravicí</t>
  </si>
  <si>
    <t>SH ČMS - Sbor dobrovolných hasičů Mniší, Kopřivnice</t>
  </si>
  <si>
    <t>SH ČMS - Sbor dobrovolných hasičů Nýdek, Nýdek</t>
  </si>
  <si>
    <t>SH ČMS - Sbor dobrovolných hasičů Oprechtice, Paskov, Oprechtice</t>
  </si>
  <si>
    <t>SH ČMS - Sbor dobrovolných hasičů Orlová - Město, Orlová</t>
  </si>
  <si>
    <t>SH ČMS - Sbor dobrovolných hasičů Petřvald-Březiny, Petřvald</t>
  </si>
  <si>
    <t>SH ČMS - Sbor dobrovolných hasičů Prchalov, Příbor</t>
  </si>
  <si>
    <t>SH ČMS - Sbor dobrovolných hasičů Slatina, Slatina</t>
  </si>
  <si>
    <t>SH ČMS - Sbor dobrovolných hasičů Šilheřovice, Šilheřovice</t>
  </si>
  <si>
    <t>SH ČMS - Sbor dobrovolných hasičů Štěpánkovice, Štěpánkovice</t>
  </si>
  <si>
    <t>SH ČMS - Sbor dobrovolných hasičů Tísek, Tísek</t>
  </si>
  <si>
    <t>SH ČMS - Sbor dobrovolných hasičů Třanovice, Třanovice</t>
  </si>
  <si>
    <t>SH ČMS - Sbor dobrovolných hasičů Uhlířov, Uhlířov</t>
  </si>
  <si>
    <t>SH ČMS - Sbor dobrovolných hasičů Výškovice, Bílovec</t>
  </si>
  <si>
    <t>SILVER B.C., společnost s ručením omezeným, Ostrava-Moravská Ostrava a Přívoz</t>
  </si>
  <si>
    <t>SiTom servis s.r.o., Milíkov</t>
  </si>
  <si>
    <t>Dotace - EDEN SILESIA - vypracování odborné analytické studie</t>
  </si>
  <si>
    <t>Slezský svaz zdravotně postižených, Hradec nad Moravicí</t>
  </si>
  <si>
    <t>Služby Mikolajice s.r.o., Mikolajice</t>
  </si>
  <si>
    <t>Snídaňuj, s.r.o., Ostrava Mariánské Hory a Hulváky</t>
  </si>
  <si>
    <t>SOUKROMÁ MATEŘSKÁ ŠKOLA BAMBINO s.r.o.</t>
  </si>
  <si>
    <t>Soukromé středisko praktického výučování RENOVA, o.p.s. Milotice nad Opavou</t>
  </si>
  <si>
    <t>Spolek aktivních leskováků, Leskovec nad Moravicí</t>
  </si>
  <si>
    <t>Spolek bobr klub, Hlučín Bobrovníky</t>
  </si>
  <si>
    <t>spolek Po súsedsku, Paskov</t>
  </si>
  <si>
    <t>Sportovní klub Frýdlant nad Ostravicí, Frýdlant nad Ostravicí</t>
  </si>
  <si>
    <t>Sportovní klub Kopřivnice, z.s., Kopřivnice</t>
  </si>
  <si>
    <t>Sportovní klub ZŠ Vrchní Opava, z.s., Opava</t>
  </si>
  <si>
    <t>Stanislav Zámečník, Ostrava</t>
  </si>
  <si>
    <t>Stavovská unie studentů Ostrava, z.s., Ostrava Slezská Ostrava</t>
  </si>
  <si>
    <t>Střední odborná škola Třineckých železáren</t>
  </si>
  <si>
    <t>Svaz českých divadelních ochotníků, z.s., Praha 10</t>
  </si>
  <si>
    <t>Šachová škola Bohumín, z. s. , Bohumín</t>
  </si>
  <si>
    <t>Školní sportovní klub IR PROGRES, Bílovec</t>
  </si>
  <si>
    <t>ŠOV Třanovice, o.p.s., Třanovice</t>
  </si>
  <si>
    <t>Tělovýchovná jednota Slavoj Český Těšín z.s., Český Těšín</t>
  </si>
  <si>
    <t>Thi Thu Huyen Nguyen, Kardašova Řečice</t>
  </si>
  <si>
    <t>TICHÁNEK, z.s., Tichá</t>
  </si>
  <si>
    <t>TJ Jäkl Karviná, z.s., Karviná</t>
  </si>
  <si>
    <t>TK Elán Třinec, z.s., Třinec</t>
  </si>
  <si>
    <t>TK Flodur-Floduraček Havířov z.s., Havířov</t>
  </si>
  <si>
    <t>Tojstoráci, z.s., Lichnov</t>
  </si>
  <si>
    <t>TOMA FAIR TRADE s.r.o., Český Těšín</t>
  </si>
  <si>
    <t>Top Function s.r.o., Ostrava-Pustkovec</t>
  </si>
  <si>
    <t>Turistická oblast Poodří, z. s., Fulnek</t>
  </si>
  <si>
    <t>TvaLaska s.r.o., Frýdek-Místek, Chlebovice</t>
  </si>
  <si>
    <t>Účetní kancelář Kawková, s.r.o., Ostrava Třebovice</t>
  </si>
  <si>
    <t>Unamisteel s.r.o., Čaková</t>
  </si>
  <si>
    <t>Václav Novák, Těrlicko Hradiště</t>
  </si>
  <si>
    <t>VEMAT s.r.o., Brantice</t>
  </si>
  <si>
    <t>VerMi - Pivoňky s.r.o., Karviná</t>
  </si>
  <si>
    <t>Via Comperta s.r.o., Ostrava Třebovice</t>
  </si>
  <si>
    <t>Vietnamský spolek Moravskoslezského kraje a Ostravy, z.s., Ostrava-Kunčice</t>
  </si>
  <si>
    <t>VÍTKOVICE CYLINDERS a.s.Ostrava, Vítkovice</t>
  </si>
  <si>
    <t>Vladimír Skórka s.r.o., Ostrava</t>
  </si>
  <si>
    <t>Vortex steel s.r.o., Studénka</t>
  </si>
  <si>
    <t>Voytech Vibration s.r.o., Frýdek-Místek</t>
  </si>
  <si>
    <t>VRK plus s.r.o., Ostrava-Jih</t>
  </si>
  <si>
    <t>Wedding Point s.r.o., Ostrava-Jih, Zábřeh</t>
  </si>
  <si>
    <t>XEVOS Solutions s.r.o., Ostrava</t>
  </si>
  <si>
    <t>Y-POINT IT &amp; solution s.r.o., Ostravice</t>
  </si>
  <si>
    <t>Zahradní OLLA s.r.o., Krnov</t>
  </si>
  <si>
    <t>Základní škola a Lesní mateřská škola Hnízdo – škola, která voní lesem</t>
  </si>
  <si>
    <t>Základní škola Lokahi</t>
  </si>
  <si>
    <t>ZaZa Galerie s.r.o., Ostrava</t>
  </si>
  <si>
    <t>Mateřská škola Barevný svět, Frýdek-Místek, Slezská 770, příspěvková organizace</t>
  </si>
  <si>
    <t>Mateřská škola Fulnek, příspěvková organizace</t>
  </si>
  <si>
    <t>Mateřská škola Paskov,příspěvková organizace</t>
  </si>
  <si>
    <t>13 Přílohy</t>
  </si>
  <si>
    <t>13.1 Grafická část</t>
  </si>
  <si>
    <t>Rok 2022</t>
  </si>
  <si>
    <t>Studie na podporu dopravní infrastruktury</t>
  </si>
  <si>
    <t>Rekonstrukce a modernizace silnice II/478, III/47811 Ostrava, ul. Mitrovická</t>
  </si>
  <si>
    <t>Rekonstrukce mostu ev. č. 478-008 Polanka nad Odrou (Správa silnic Moravskoslezského kraje, příspěvková organizace, Ostrava)</t>
  </si>
  <si>
    <t>Opěrné zdi na silnici III/48312 Čeladná - Podolanky (Správa silnic Moravskoslezského kraje,  příspěvková organizace, Ostrava)</t>
  </si>
  <si>
    <t>Souvislá oprava silnice III/45820 Krnov, ul. Partyzánů (Správa silnic Moravskoslezského kraje,  příspěvková organizace, Ostrava)</t>
  </si>
  <si>
    <t>Zpevnění svahu na ul. 26.dubna v k. ú. Stará Plesná, obec Ostrava (Správa silnic Moravskoslezského kraje,  příspěvková organizace, Ostrava)</t>
  </si>
  <si>
    <t>Silnice II/450 – rekonstrukce mostu ev. č. 450-005 mezi obcemi Rudná pod Pradědem a Podlesí (Správa silnic Moravskoslezského kraje,  příspěvková organizace, Ostrava)</t>
  </si>
  <si>
    <t xml:space="preserve">pokračující </t>
  </si>
  <si>
    <t>Rozvoj vodíkových technologií</t>
  </si>
  <si>
    <t>ID - EDEN SILESIA - vypracování odborné analytické studie (Slezská univerzita v Opavě)</t>
  </si>
  <si>
    <t>Nevyčerpané finanční prostředky představují úsporu.</t>
  </si>
  <si>
    <t>Centrum veřejných energetiků (Moravskoslezské energetické centrum, příspěvková organizace, Ostrava)</t>
  </si>
  <si>
    <t>Konzultační, poradenské a právní služby v odvětví kultury</t>
  </si>
  <si>
    <t>Nákup a ochrana knihovního fondu, nákup licencí k databázím a zajištění výpůjčních služeb k e-knihám, discovery systém (Moravskoslezská vědecká knihovna v Ostravě, příspěvková organizace)</t>
  </si>
  <si>
    <t>SR - Podpora standardizovaných veřejných služeb muzeí a galerií</t>
  </si>
  <si>
    <t>SR - Program restaurování movitých kulturních památek</t>
  </si>
  <si>
    <t xml:space="preserve">Těšínské divadelní a kulturní centrum </t>
  </si>
  <si>
    <t>Zámek Bruntál - revitalizace objektu</t>
  </si>
  <si>
    <t xml:space="preserve">Jednotný vizuální styl Moravskoslezského kraje </t>
  </si>
  <si>
    <t>SR - Příspěvek na výkon sociální práce (s výjimkou sociálně-právní ochrany dětí)</t>
  </si>
  <si>
    <t>Humanizace Domova Odry - půdní vestavba (Domov Odry, příspěvková organizace)</t>
  </si>
  <si>
    <t>Rekonstrukce objektu Na Pomezí (Sírius, příspěvková organizace, Opava)</t>
  </si>
  <si>
    <t>Novostavba Dětského centra (Dětské centrum Pluto, příspěvková organizace, Havířov)</t>
  </si>
  <si>
    <t>Požárně bezpečnostní řešení objektu Domova Odry (Domov Odry, příspěvková organizace)</t>
  </si>
  <si>
    <t>Provedení sanace 1.PP objektů správní budovy a pavilonu E (Domov Březiny, příspěvková organizace, Petřvald)</t>
  </si>
  <si>
    <t>Revitalizace suterénu pavilonu E (Domov Březiny, příspěvková organizace, Petřvald)</t>
  </si>
  <si>
    <t>Výstavba administrativní budovy (Fontána, příspěvková organizace, Hlučín)</t>
  </si>
  <si>
    <t>Rozdíl mezi schváleným a upraveným rozpočtem je z důvodu přesunu finančních prostředků na akci reprodukce majetku kraje "Modernizace ICT, implementace standardu konektivity a metodická podpora v oblasti ICT - příspěvkové organizace MSK".</t>
  </si>
  <si>
    <t>SR - Přímé náklady na vzdělávání - sportovní gymnázia</t>
  </si>
  <si>
    <t>Novostavba školních dílen (Střední škola, Bohumín, příspěvková organizace)</t>
  </si>
  <si>
    <t>Rozšíření a modernizace prostor školy (Základní škola a Mateřská škola Motýlek, Kopřivnice, Smetanova 1122, příspěvkové organizace)</t>
  </si>
  <si>
    <t>Rekonstrukce prostor školní kuchyně (Gymnázium Cihelní, Frýdek-Místek, příspěvková organizace)</t>
  </si>
  <si>
    <t>Výměna zateplení podlahy na půdě budovy (Dětský domov a Školní jídelna, Melč 4, příspěvková organizace)</t>
  </si>
  <si>
    <t>Stavební úpravy tělocvičny (Mendelovo gymnázium, Opava, příspěvková organizace)</t>
  </si>
  <si>
    <t>Výstavba sportovního plaveckého bazénu při Sportovním gymnáziu Dany a Emila Zátopkových v Ostravě</t>
  </si>
  <si>
    <t>Havárie kanalizace (Střední průmyslová škola, Ostrava–Vítkovice, příspěvková organizace)</t>
  </si>
  <si>
    <t>Stavební úpravy tělocvičny (Střední škola, Havířov-Prostřední Suchá, příspěvková organizace)</t>
  </si>
  <si>
    <t>Oprava střešní krytiny, oplechování atiky a střešních svodů (Základní škola, Ostrava-Zábřeh, Kpt.Vajdy 1a, příspěvková organizace)</t>
  </si>
  <si>
    <t>Nabíjecí stanice pro elektromobily (Střední škola polytechnická, Havířov-Šumbark, příspěvková organizace)</t>
  </si>
  <si>
    <t>Vybudování workoutového hřiště (Střední škola technických oborů, Havířov-Šumbark, Lidická 1a/ 600, příspěvková organizace)</t>
  </si>
  <si>
    <t>Oprava povrchu venkovního hřiště a běžecké dráhy (Gymnázium, Nový Jičín, příspěvková organizace)</t>
  </si>
  <si>
    <t>Vybudování hřiště (Střední škola prof. Zdeňka Matějčka, Ostrava-Poruba, příspěvková organizace)</t>
  </si>
  <si>
    <t>Nemocnice Nový Jičín</t>
  </si>
  <si>
    <t xml:space="preserve">Kybernetická bezpečnost </t>
  </si>
  <si>
    <t>Telemedpointy v Moravskoslezském kraji</t>
  </si>
  <si>
    <t>ID - Výukový systém pro školení a prezentace poskytování první pomoci a výcvik dobrovolných záchranářů Českého červeného kříže v Ostravě (Oblastní spolek Českého červeného kříže Ostrava)</t>
  </si>
  <si>
    <t xml:space="preserve">Krajský tým psychosociální intervenční služby (Zdravotnická záchranná služba Moravskoslezského kraje, příspěvková organizace, Ostrava) </t>
  </si>
  <si>
    <t>SR - Dotační program pro poskytovatele zdravotnické záchranné služby s cílem zajištění provozu jednotného informačního systému v letecké záchranné službě v České republice</t>
  </si>
  <si>
    <t>Rekonstrukce kanalizace - Karviná (Nemocnice Karviná-Ráj, příspěvková organizace)</t>
  </si>
  <si>
    <t>Rekonstrukce elektrorozvodů výjezdového stanoviště Havířov (Zdravotnická záchranná služba Moravskoslezského kraje, příspěvková organizace, Ostrava)</t>
  </si>
  <si>
    <t>Rekonstrukce operačních sálů č. 6 a 7 (Nemocnice Třinec, příspěvková organizace)</t>
  </si>
  <si>
    <t>Rekonstrukce vestibulu - Karviná (Nemocnice Karviná-Ráj, příspěvková organizace)</t>
  </si>
  <si>
    <t>Magnetická rezonance (Nemocnice Karviná-Ráj, příspěvková organizace)</t>
  </si>
  <si>
    <t>Doplnění náhradního zdroje elektro - Karviná (Nemocnice Karviná-Ráj, příspěvková organizace)</t>
  </si>
  <si>
    <t>Město Albrechtice - rozvod medicinálních plynů pro COVID-pacienty (Sdružené zdravotnické zařízení Krnov, příspěvková organizace)</t>
  </si>
  <si>
    <t>Pavilon T - stavební úpravy a přístavba odd. onkologie (Slezská nemocnice Opava, příspěvková organizace)</t>
  </si>
  <si>
    <t>Rekonstrukce dětského oddělení vč. DIP (Nemocnice ve Frýdku - Místku, příspěvková organizace)</t>
  </si>
  <si>
    <t>Kybernetická bezpečnost</t>
  </si>
  <si>
    <t>Nemocnice Havířov - ČOV (Nemocnice Havířov, příspěvková organizace)</t>
  </si>
  <si>
    <t>Výstavba JIP dětského oddělení a boxu ARO a rekonstrukce dětského oddělení v křídle A1 (Nemocnice Karviná-Ráj, příspěvková organizace)</t>
  </si>
  <si>
    <t>Revitalizace parku Nemocnice s poliklinikou Karviná-Ráj – Karviná (Nemocnice Karviná-Ráj, příspěvková organizace)</t>
  </si>
  <si>
    <t>Revitalizace parku Nemocnice s poliklinikou Karviná-Ráj – Orlová (Nemocnice Karviná-Ráj, příspěvková organizace)</t>
  </si>
  <si>
    <t>Snížení energetické náročnosti budov v areálu Slezské nemocnice v Opavě</t>
  </si>
  <si>
    <t>Rekonstrukce a modernizace infekčního oddělení (Nemocnice Havířov, příspěvková organizace)</t>
  </si>
  <si>
    <t>Rozvoj infektologického pracoviště Slezské nemocnice v Opavě (Slezská nemocnice v Opavě, příspěvková organizace)</t>
  </si>
  <si>
    <t>Plán pro zvládání sucha a nedostatku vody</t>
  </si>
  <si>
    <t xml:space="preserve">Finanční prostředky na této akci rozpočtu jsou určeny na zpracování posudku k aktualizaci bezpečnostního programu či bezpečnostní zprávy dle zákona č. 224/2016 Sb., o prevenci závažných havárií. Vzhledem k tomu, že tyto požadavky nelze předem odhadnout, představují tyto nevyčerpané finanční prostředky úsporu. </t>
  </si>
  <si>
    <t>EVL Hukvaldy, tvorba biotopu páchníka hnědého (udržitelnost)</t>
  </si>
  <si>
    <t>Revitalizace přírodní památky Stará řeka (udržitelnost)</t>
  </si>
  <si>
    <t>Jednotný personální a mzdový systém pro příspěvkové organizace Moravskoslezského kraje</t>
  </si>
  <si>
    <t>Prostředky určené na platy zaměstnanců krajského úřadu včetně povinných pojistných odvodů slouží zároveň k předfinancování činností projektových týmů v průběhu roku. Přeúčtováním těchto prostředků v návaznosti na financování z evropských finančních zdrojů vznikla úspora na akci.</t>
  </si>
  <si>
    <t>PLNĚNÍ ROZPOČTU MORAVSKOSLEZSKÉHO KRAJE K 31. 12. 2023</t>
  </si>
  <si>
    <t>Příjem z pronájmu nebo pachtu movitých věcí</t>
  </si>
  <si>
    <t>Ostatní splátky půjčených prostředků od rozpočtů územní úrovně</t>
  </si>
  <si>
    <t>Splátky půjčených prostředků od ostatních zřízených a podobných osob</t>
  </si>
  <si>
    <t>Převody z vlastní pokladny</t>
  </si>
  <si>
    <t>Členské příspěvky mezinárodním nevládním organizacím</t>
  </si>
  <si>
    <t>Podpora podnikání a inovací</t>
  </si>
  <si>
    <t>Ostatní správa v průmyslu, stavebnictví, obchodu a službách</t>
  </si>
  <si>
    <t>Výdaje z finančního vypořádání mezi krajem a obcemi</t>
  </si>
  <si>
    <t>Neinvestiční transfery obecním a krajským nemocnicím - obchodním společnostem</t>
  </si>
  <si>
    <t>Neinvestiční půjčené prostředky do zahraničí</t>
  </si>
  <si>
    <t>Opatření ke snižování produkce skleníkových plynů a plynů poškozujících ozónovou vrstvu</t>
  </si>
  <si>
    <t>Neinvestiční transfery veřejným výzkumným institucím</t>
  </si>
  <si>
    <t>Péče o vzhled obcí a veřejnou zeleň</t>
  </si>
  <si>
    <t>Neinvestiční půjčené prostředky příspěvkovým organizacím zřízených jinými zřizovateli</t>
  </si>
  <si>
    <t>Ostatní záležitosti civilní připravenosti na krizové stavy</t>
  </si>
  <si>
    <t>Humanitární zahraniční pomoc poskytovaná prostřednictvím mezinárodních organizací</t>
  </si>
  <si>
    <t>Vodní díla v zemědělské krajině</t>
  </si>
  <si>
    <t>Ostatní investiční transfery fyzickým osobám</t>
  </si>
  <si>
    <t>Investiční transfery obecním a krajským nemocnicím - obchodním společnostem</t>
  </si>
  <si>
    <t>Např. příjmy z refakturovaných nákladů za dodávky energií a poskytnuté služby související s užíváním nebytových prostor v budovách krajského úřadu cizími subjekty ve výši 1.162 tis. Kč, příjmy z prezentace partnerů při konání projektů realizovaných krajem ve výši 967 tis. Kč aj.</t>
  </si>
  <si>
    <t>Příjmy z odvodů příspěvkových organizací v odvětví zdravotnictví, sociálních věcí, kultury a školství; byly naplňovány odvody z fondů příspěvkových organizací dle splátkového kalendáře.</t>
  </si>
  <si>
    <t>Největší část tvořily příjmy z pronájmu podniku Nemocnice v Novém Jičíně společnosti Nemocnice AGEL Nový Jičín a.s.; skutečné plnění činilo 18.379 tis. Kč. Dále se jednalo o příjmy z pronájmu podniku Letiště Ostrava-Mošnov společnosti Letiště Ostrava, a. s., k jeho samostatnému provozování; skutečné plnění činilo 1.718 tis. Kč. Ze zbývajících příjmů z pronájmu tvořil nejvýznamnější část příjem z pronájmu budovy v k. ú. Mošnov společnosti ENES Cargo, a. s., ve výši 421 tis. Kč.</t>
  </si>
  <si>
    <t>Příjmy z pronájmu movitých věcí</t>
  </si>
  <si>
    <t>Přijaté úroky z bankovních účtů zřízených Moravskoslezským krajem. Ve srovnání s rokem 2022 (inkaso úroků 242 mil. Kč) došlo k opětovnému nárůstu přijatých úroků, a to zejména z důvodu stabilizace základní úrokové sazby ČNB po celý rok 2023, díky které se dařilo ukládat finanční prostředky za zvýhodněné úrokové sazby jak na běžných účtech, tak na krátkodobých 14denních vkladech prostřednictvím dealingů spolupracujících bankovních domů.</t>
  </si>
  <si>
    <t xml:space="preserve">Sankční platby byly přijaty především v odvětví dopravy ve výši 23.768 tis. Kč, v odvětví sociálních věcí ve výši 1.346 tis. Kč, v odvětví životního prostředí ve výši 1.092 tis. Kč a další. </t>
  </si>
  <si>
    <t xml:space="preserve">Největší objem těchto příjmů byl realizován v odvětví dopravy, a to ve výši 65.632 tis. Kč. Dále se jednalo o příjmy v odvětví sociálních věcí ve výši 26.827 tis. Kč, v odvětví školství ve výši 17.951 tis. Kč, v odvětví regionálního rozvoje ve výši 6.962 tis. Kč a další. </t>
  </si>
  <si>
    <t>Příjmy z prodeje kovového odpadu a vyfrézovaného materiálu v rámci akcí modernizace a rekonstrukce silnic II. a III. třídy ve výši 396 tis. Kč aj.</t>
  </si>
  <si>
    <t>Přijaté peněžité dary od společnosti MARLENKA international s.r.o.</t>
  </si>
  <si>
    <t>Např. za škodu na nemovitém majetku svěřeném příspěvkové organizaci Hortenzie, Frenštát pod Radhoštěm, ve výši 3.844 tis. Kč nebo za škodu na nemovitém majetku svěřeném příspěvkové organizaci Správa silnic Moravskoslezského kraje, Ostrava, ve výši 731 tis. Kč aj.</t>
  </si>
  <si>
    <t xml:space="preserve">K nejvýznamnějším položkám patřily srážky z platu zaměstnanců KÚ za odebranou stravu v jídelně KÚ v celkové výši 10.343 tis. Kč, peněžní plnění nahrazující úrok k termínovanému vkladu u ČNB ve výši 3.900 tis. Kč nebo bonifikace za příznivý škodní průběh v rámci pojištění vozidel od společnosti Kooperativa pojišťovna, a.s., ve výši 1.570 tis. Kč. </t>
  </si>
  <si>
    <t>Např. příspěvek společnosti Hyundai Motor Manufacturing Czech s.r.o. na zabezpečení úkolů JPO IV ve výši 6.000 tis. Kč nebo příjmy z propadlých jistot v rámci veřejných zakázek ve výši 800 tis. Kč aj.</t>
  </si>
  <si>
    <t>V odvětví sociálních věcí se jednalo o splátky návratných finančních výpomocí poskytnutých poskytovatelům sociálních služeb v rámci Programu pro poskytování návratných finančních výpomocí z Fondu sociálních služeb v roce 2023 ve výši 197.448 tis. Kč. 
V odvětví regionálního rozvoje se jednalo o prostředky vrácené na základě operačních smluv s Fondy rozvoje měst (splátky jistin a úroků z poskytnutých úvěrů z finančního nástroje JESSICA v Regionálním operačním programu regionu soudržnosti Moravskoslezsko) ve výši 15.372 tis. Kč a o splátky úvěrů poskytnutých obcím a jiným subjektům v rámci Finančního nástroje JESSICA II a III v celkové výši 73.960 tis. Kč.</t>
  </si>
  <si>
    <r>
      <rPr>
        <sz val="10"/>
        <rFont val="Tahoma"/>
        <family val="2"/>
        <charset val="238"/>
      </rPr>
      <t>V odvětví sociálních věcí byly příspěvkovými organizacemi vráceny návratné finanční výpomoci poskytnuté v roce 2023 v celkové výši 180.000 tis. Kč k zabezpečení běžného chodu z důvodu opožděných transferů ze státního rozpočtu podle zákona č. 108/2006 Sb., o sociálních službách.</t>
    </r>
    <r>
      <rPr>
        <sz val="10"/>
        <color rgb="FFFF0000"/>
        <rFont val="Tahoma"/>
        <family val="2"/>
        <charset val="238"/>
      </rPr>
      <t xml:space="preserve">
</t>
    </r>
    <r>
      <rPr>
        <sz val="10"/>
        <rFont val="Tahoma"/>
        <family val="2"/>
        <charset val="238"/>
      </rPr>
      <t xml:space="preserve">V odvětví zdravotnictví se jednalo o vratku návratné finanční výpomoci poskytnuté v roce 2021 příspěvkové organizaci Nemocnice Havířov na předfinancování projektu "Modernizace a rekonstrukce pavilonu psychiatrie Nemocnice s poliklinikou Havířov, p. o." spolufinancovaného z Integrovaného regionálního operačního programu ve výši 51.347 tis. Kč a o vratky návratných finančních výpomocí poskytnutých v roce 2022 příspěvkové organizaci Nemocnice Karviná-Ráj na projekty revitalizace nemocničních parků v Karviné a Orlové v celkové výši 2.394 tis. Kč. </t>
    </r>
    <r>
      <rPr>
        <sz val="10"/>
        <color rgb="FFFF0000"/>
        <rFont val="Tahoma"/>
        <family val="2"/>
        <charset val="238"/>
      </rPr>
      <t xml:space="preserve">
</t>
    </r>
    <r>
      <rPr>
        <sz val="10"/>
        <rFont val="Tahoma"/>
        <family val="2"/>
        <charset val="238"/>
      </rPr>
      <t>V odvětví školství se jednalo o vrácení návratných finančních výpomocí v celkové výši 24.246 tis. Kč, z toho 21.046 tis. Kč tvořily vratky návratných finančních výpomocí poskytnutých příspěvkovým organizacím k zajištění profinancování projektů spolufinancovaných z evropských finančních zdrojů. Dále kraj přijal vratky návratných finančních výpomocí poskytnutých v letech 2022 a 2023 příspěvkové organizaci Masarykova střední škola zemědělská a přírodovědná, Opava, v celkové výši 3.200 tis. Kč na zajištění projektů Centra odborné přípravy Ministerstva zemědělství.</t>
    </r>
  </si>
  <si>
    <t xml:space="preserve">Vratka návratné finanční výpomoci poskytnuté v roce 2023 příspěvkové organizaci obce Hrabyně Pečovatelská služba Hrabyně na úhradu mezd a odvodů sociálního a zdravotního pojištění zaměstnanců sociální služby pečovatelská služba, reg. č. 4126010. </t>
  </si>
  <si>
    <t>Objemově nejvýznamnějším se stal příjem z prodeje pozemků a budov v k. ú. Mošnov za účelem vybudování leteckého carga ve výši 24.403 tis. Kč. Dalšími významnými příjmy byly příjmy z prodeje staveb a pozemků v k. ú. Mošnov a Sedlnice ve výši 9.390 tis. Kč, z prodeje budovy včetně pozemků v k. ú. Český Těšín ve výši 7.959 tis. Kč, z prodeje pozemků v k. ú. Nošovice ve výši 4.566 tis. Kč nebo z prodeje budovy a pozemku v k. ú. Bruntál-město ve výši 2.053 tis. Kč.</t>
  </si>
  <si>
    <t>Příjem z prodeje ojetých a havarovaných osobních vozidel.</t>
  </si>
  <si>
    <t>Pomoc Ukrajině v odvětví sociální věcí</t>
  </si>
  <si>
    <t>Technická pomoc  - Podpora aktivit v rámci Programu Interreg V-A ČR – PL III</t>
  </si>
  <si>
    <t>Podpora návazných aktivit sociálních služeb v MSK</t>
  </si>
  <si>
    <t>Kotlíkové dotace v Moravskoslezském kraji – 5. grantové schéma</t>
  </si>
  <si>
    <t>Potravinová pomoc dětem v sociální nouzi z prostředků OPZ+ v Moravskoslezském kraji</t>
  </si>
  <si>
    <t>Vouchery pro podnikatele v Moravskoslezském kraji – 1. výzva</t>
  </si>
  <si>
    <t xml:space="preserve">Modernizace Nemocnice Třinec (Nemocnice Třinec, příspěvkové organizace) </t>
  </si>
  <si>
    <t>Digitalizace kulturního dědictví Moravskoslezského kraje - Galerie výtvarného umění v Ostravě (Galerie výtvarného umění v Ostravě, příspěvková organizace)</t>
  </si>
  <si>
    <t>Rozvoj laboratorních kapacit pro PCR testování - příspěvkové organizace v odvětví zdravotnictví</t>
  </si>
  <si>
    <t>Elektromobily pro sociálně terapeutickou dílnu HARMONIE, p. o. (Harmonie, příspěvková organizace)</t>
  </si>
  <si>
    <t>Technická pomoc - Podpora aktivit v rámci Programu Interreg V-A ČR – PL III</t>
  </si>
  <si>
    <t>Nová Horka - centrum tradic a zážitků</t>
  </si>
  <si>
    <t>Obnova vozového parku - příspěvkové organizace v odvětví zdravotnictví</t>
  </si>
  <si>
    <t>Rozvoj a modernizace pracovišť navazujících na urgentní příjem Slezské nemocnice v Opavě (Slezská nemocnice v Opavě, příspěvková organizace)</t>
  </si>
  <si>
    <t>Stavební akce související s pandemií Covid (Záchranná služba Moravskoslezského kraje, příspěvková organizace)</t>
  </si>
  <si>
    <t>PŘEHLED INDIVIDUÁLNÍCH DOTACÍ POSKYTNUTÝCH Z ROZPOČTU KRAJE V ROCE 2023</t>
  </si>
  <si>
    <t>Motopark Ostrava s.r.o., Ostrava Třebovice</t>
  </si>
  <si>
    <t>PKP CARGO INTERNATIONAL a.s., Ostrava - Muglinov</t>
  </si>
  <si>
    <t>Spolek pro přijatelný život kolem dálnic v MSK, Klimkovice</t>
  </si>
  <si>
    <t>VIA PRO MOTION s.r.o., Plzeň</t>
  </si>
  <si>
    <t>Centrum energetických a environmentálních technologií – explorer</t>
  </si>
  <si>
    <t>Vodíkové údolí MSK</t>
  </si>
  <si>
    <t>Moravskoslezský Vodíkový Klastr, z. s., Ostrava</t>
  </si>
  <si>
    <t>Asociace pro urbanismus a územní plánování České republiky, Praha</t>
  </si>
  <si>
    <t>Milan Rajchl, Ostrava-Poruba</t>
  </si>
  <si>
    <t>Okresní hospodářská komora Karviná, Karviná</t>
  </si>
  <si>
    <t>Rada Building s.r.o., Praha 1 Staré Město</t>
  </si>
  <si>
    <t xml:space="preserve">Finanční podpora postiženým živelními pohromami </t>
  </si>
  <si>
    <t>Český červený kříž, Praha 6 Břevnov</t>
  </si>
  <si>
    <t>Člověk v tísni - společnost při České televizi, o. p. s., Praha 2</t>
  </si>
  <si>
    <t>Charita Česká republika, Praha</t>
  </si>
  <si>
    <t>Horská služba ČR,  o.p.s., Špindlerův Mlýn</t>
  </si>
  <si>
    <t>Sdružení požárního a bezpečnostního inženýrství, z.s., Ostrava</t>
  </si>
  <si>
    <t>Obec Čermná</t>
  </si>
  <si>
    <t xml:space="preserve">Obec Dobroslavice </t>
  </si>
  <si>
    <t xml:space="preserve">Obec Heřmánky </t>
  </si>
  <si>
    <t xml:space="preserve">Obec Skřipov </t>
  </si>
  <si>
    <t xml:space="preserve">Obec Vrchy </t>
  </si>
  <si>
    <t xml:space="preserve">Obec Zátor </t>
  </si>
  <si>
    <t>Evolution Brothers s.r.o., Frýdek-Místek, Chlebovice</t>
  </si>
  <si>
    <t xml:space="preserve">Obec Kunín </t>
  </si>
  <si>
    <t>Římskokatolická farnost Havířov - Prostřední Suchá, Havířov Prostřední Suchá</t>
  </si>
  <si>
    <t>Římskokatolická farnost Jindřichov u Krnova, Slezské Rudoltice</t>
  </si>
  <si>
    <t>Římskokatolická farnost Kunín, Kunín</t>
  </si>
  <si>
    <t>Římskokatolická farnost Ostrava - Heřmanice, Ostrava Heřmanice</t>
  </si>
  <si>
    <t>Římskokatolická farnost Sedlnice, Příbor</t>
  </si>
  <si>
    <t>Římskokatolická farnost Šenov u Ostravy</t>
  </si>
  <si>
    <t>Římskokatolická farnost Trnávka, Trnávka</t>
  </si>
  <si>
    <t>Spolek Valštejn, Město Albrechtice</t>
  </si>
  <si>
    <t>Podpora kulturně kreativního odvětví, včetně audiovizí</t>
  </si>
  <si>
    <t>Arrows Ostrava z.s. , Ostrava-Poruba</t>
  </si>
  <si>
    <t>Barletta s.r.o., Praha 3 Žižkov</t>
  </si>
  <si>
    <t>DNA Production s.r.o., Praha Staré Město</t>
  </si>
  <si>
    <t>Make more s.r.o., Praha Staré Město</t>
  </si>
  <si>
    <t>SANDiVA produkční agentura s.r.o., Ostrava Poruba</t>
  </si>
  <si>
    <t>Nový příběh, zapsaný ústav, Svatoňovice</t>
  </si>
  <si>
    <t>AMYGDALA, z.s., Ostrava - Jih</t>
  </si>
  <si>
    <t>EUROFILMFEST s.r.o., Praha 6 Střešovice</t>
  </si>
  <si>
    <t>Folklor bez hranic Ostrava, z.s., Ostrava Poruba</t>
  </si>
  <si>
    <t>Sdružení uměleckých a zájmových aktivit Třinec, z. s., Třinec</t>
  </si>
  <si>
    <t>ADISTONE GROUP s.r.o., Ostrava, Moravská Ostrava a Přívoz</t>
  </si>
  <si>
    <t>DOBRO&amp;TA s.r.o., Dobroslavice</t>
  </si>
  <si>
    <t>Folki z. s., Ostrava, Moravská Ostrava a Přívoz</t>
  </si>
  <si>
    <t>Folklorní soubor Ondrášek z.s., Frýdek-Místek</t>
  </si>
  <si>
    <t>GDM ART z.s., Ostrava-Moravská Ostrava a Přívoz</t>
  </si>
  <si>
    <t>Hladnov Rock Choir, z.s., Ostrava, Slezská Ostrava</t>
  </si>
  <si>
    <t>ChrisEvents s.r.o., Praha</t>
  </si>
  <si>
    <t xml:space="preserve">KAFRAZYL z. s., Opava </t>
  </si>
  <si>
    <t>Katolická beseda v Kopřivnici, z.s., Kopřivnice</t>
  </si>
  <si>
    <t>Matice slezská, pobočný spolek v Opavě</t>
  </si>
  <si>
    <t>Mgr. Maria Prousali, Ostrava Poruba</t>
  </si>
  <si>
    <t>Místní skupina Polského kulturně - osvětového svazu v Bukovci, Bukovec</t>
  </si>
  <si>
    <t>Nadace LANDEK Ostrava</t>
  </si>
  <si>
    <t>Nakladatelství JOTA, s.r.o., Brno</t>
  </si>
  <si>
    <t>ORIENTAL.cz, s.r.o., Ostrava-Jih</t>
  </si>
  <si>
    <t>Pavla Švancerová, Petřvald</t>
  </si>
  <si>
    <t>První ostravská designová s.r.o., Moravská Ostrava a Přívoz</t>
  </si>
  <si>
    <t>SDRUŽENÍ TELEPACE, Ostrava</t>
  </si>
  <si>
    <t>SK K2 z.s., Frýdek-Místek</t>
  </si>
  <si>
    <t>SPOLEK HUSÁR, z.s., Opava</t>
  </si>
  <si>
    <t>TARRA pyrotechnik s.r.o., Ludgeřovice</t>
  </si>
  <si>
    <t>Tělovýchovná jednota Sokol Staré Hamry, z.s., Staré Hamry</t>
  </si>
  <si>
    <t>TRISIA, a.s., Třinec</t>
  </si>
  <si>
    <t>Včelín s.r.o., Šenov</t>
  </si>
  <si>
    <t>Veronika Šmehlík, Ostrava - Jih</t>
  </si>
  <si>
    <t>VOX ORGANUM, spolek pro varhanní a duchovní hudbu, Frýdek-Místek</t>
  </si>
  <si>
    <t>Ze Mě Země z.s., Ostrava Heřmanice</t>
  </si>
  <si>
    <t xml:space="preserve">Výstavba nového koncertního sálu jako přístavba Domu kultury města Ostravy </t>
  </si>
  <si>
    <t>BAYERŮV ODKAZ, z. s., Jeseník nad Odrou</t>
  </si>
  <si>
    <t>Ing. Jakub Krejčí, Ostrava, Moravská Ostrava a Přívoz</t>
  </si>
  <si>
    <t>Karvinští zvoníci z.s., Karviná Ráj</t>
  </si>
  <si>
    <t>POST BELLUM, z.ú., Praha</t>
  </si>
  <si>
    <t>Proskovické divadlo Nad Struhou, z. s., Ostrava Proskovice</t>
  </si>
  <si>
    <t>Římskokatolická farnost Rybí</t>
  </si>
  <si>
    <t>Sdružení za rozvoj kultury a sportu obce Sedlnice, z.s., Sedlnice</t>
  </si>
  <si>
    <t>Česko-polská obchodní komora Ostrava, Ostrava-Moravská Ostrava a Přívoz</t>
  </si>
  <si>
    <t>MOMENT Česká republika, obecně prospěšná společnost, Ostrava</t>
  </si>
  <si>
    <t>MAS Jablunkovsko, z. s., Bystřice</t>
  </si>
  <si>
    <t>ERLI AGENCY s.r.o., Klimkovice</t>
  </si>
  <si>
    <t>Hornický spolek Bergmeister, Horní Město</t>
  </si>
  <si>
    <t>KČT, odbor Beskydy, Vyšní Lhoty</t>
  </si>
  <si>
    <t>Kolo pro život, z.s., Praha 1 Nové Město</t>
  </si>
  <si>
    <t>Mlýn vodníka Slámy s.r.o., Ostrava Hrabová</t>
  </si>
  <si>
    <t xml:space="preserve">Obec Lučina </t>
  </si>
  <si>
    <t xml:space="preserve">Obec Těrlicko </t>
  </si>
  <si>
    <t>Ostravané kulturně, z.s., Ostrava - Moravská Ostrava a Přívoz</t>
  </si>
  <si>
    <t>Jakub Štefek, Slušovice</t>
  </si>
  <si>
    <t>Rada seniorů České republiky, Praha 3</t>
  </si>
  <si>
    <t xml:space="preserve">Nadační fond VRBA, Nedvědice </t>
  </si>
  <si>
    <t>CESTA NADĚJE ŽIVOTA z. s., Kravaře</t>
  </si>
  <si>
    <t>Bc. Michaela Studeník Vroblová, Kunčice pod Ondřejníkem</t>
  </si>
  <si>
    <t>ROMSKÁ VIZE z.s., Nový Jičín</t>
  </si>
  <si>
    <t>Rotary klub Ostrava, zapsaný spolek, Ostrava</t>
  </si>
  <si>
    <t>Vstaň a choď z. s., Sedliště</t>
  </si>
  <si>
    <t>Podpora spolufinancování investičních projektů</t>
  </si>
  <si>
    <t>Krizové centrum Ostrava, z.s., Ostrava-Moravská Ostrava a Přívoz</t>
  </si>
  <si>
    <t>Dohled na dosah, z.s., Valašské Meziříčí</t>
  </si>
  <si>
    <t>Liga otevřených mužů, z.s., Praha 7, Holešovice</t>
  </si>
  <si>
    <t>Asociace středoškolských klubů České republiky, z.s., Brno-střed</t>
  </si>
  <si>
    <t>1. SC Vítkovice z.s., Ostrava-Poruba</t>
  </si>
  <si>
    <t>Academy NH Ostrava z.s., Ostrava-Moravská Ostrava a Přívoz</t>
  </si>
  <si>
    <t>Amatérský cyklistický klub Stará Ves nad Ondřejnicí, z.s., Stará Ves nad Ondřejnicí</t>
  </si>
  <si>
    <t>Autoklub Třinec v AČR, Třinec</t>
  </si>
  <si>
    <t>BH Ski team z.s., Frýdlant nad Ostravicí</t>
  </si>
  <si>
    <t>BOXING OSTRAVA, z.s., Ostrava</t>
  </si>
  <si>
    <t>Bruslařský klub Ostrava, z.s., Ostrava-Poruba</t>
  </si>
  <si>
    <t>Česká cyklistická z. s., Praha 6 Břevnov</t>
  </si>
  <si>
    <t>Česká federace mažoretkového sportu, z. s., Praha Dolní Měcholupy</t>
  </si>
  <si>
    <t>Český volejbalový svaz s.r.o., Praha 6</t>
  </si>
  <si>
    <t>FBC OSTRAVA z.s., Ostrava-Heřmanice</t>
  </si>
  <si>
    <t>GYMNASTICKÝ KLUB KARVINÁ z.s., Karviná</t>
  </si>
  <si>
    <t>HANDBALL MARKETING s.r.o., Karviná</t>
  </si>
  <si>
    <t>HAS - Klub, spolek, Frýdek-Místek</t>
  </si>
  <si>
    <t>Ing. Milan Damek, Brušperk</t>
  </si>
  <si>
    <t>Karate Havířov, z.s. , Havířov</t>
  </si>
  <si>
    <t>Lítací jelen z.s. , Pstruží</t>
  </si>
  <si>
    <t>Lubomír Jančařík, Vřesina</t>
  </si>
  <si>
    <t>Městský fotbalový klub Karviná, Karviná-Hranice</t>
  </si>
  <si>
    <t>Městský fotbalový klub Kravaře z.s.</t>
  </si>
  <si>
    <t>Mgr. Jakub Richtár, Tísek</t>
  </si>
  <si>
    <t>Moravskoslezská krajská asociace Sport pro všechny, Moravská Ostrava a Přívoz</t>
  </si>
  <si>
    <t>PARAHOKEJOVÝ KLUB OSTRAVA z. s., Ostrava-Jih</t>
  </si>
  <si>
    <t>PARAKLUB LYSÁ HORA z.s., Frýdlant n.O.</t>
  </si>
  <si>
    <t>Radost-Impuls Bohumín, taneční a sportovní klub, z.s., Bohumín</t>
  </si>
  <si>
    <t>RAUL, s.r.o., Praha 1 Josefov</t>
  </si>
  <si>
    <t>SK EQUI FORUM, z.s., Ostrava-Poruba</t>
  </si>
  <si>
    <t>SK JC Sport Opava, Opava</t>
  </si>
  <si>
    <t xml:space="preserve">SK Vítkovice 1926 - Ridera, z. s., Ostrava-Vítkovice </t>
  </si>
  <si>
    <t>Spolek FDF team Olomouc, Olomouc</t>
  </si>
  <si>
    <t>Sportovní klub FC Hlučín, z.s., Hlučín</t>
  </si>
  <si>
    <t>Sportovní události v Ostravě, Fryčovice</t>
  </si>
  <si>
    <t>Svaz lyžařů České republiky z.s., Praha 6</t>
  </si>
  <si>
    <t>T.J. Baník Rychvald z.s., Rychvald</t>
  </si>
  <si>
    <t>T.J. Dukla Frenštát, z.s., Frenštát p. Radhoštěm</t>
  </si>
  <si>
    <t>Taneční Klub Kmit, z.s., Orlová Lutyně</t>
  </si>
  <si>
    <t>Taneční škola Horizonty Havířov, z.s., Havířov</t>
  </si>
  <si>
    <t>Tělocvičná jednota Sokol Radvanice-Bartovice, Ostrava Radvanice a Bartovice</t>
  </si>
  <si>
    <t>Tělovýchovná jednota Sokol Hnojník, z.s., Hnojník</t>
  </si>
  <si>
    <t>Tennis Hill Havířov z.s., Havířov</t>
  </si>
  <si>
    <t>TJ Start Ostrava - Poruba, z.s., Ostrava-Poruba</t>
  </si>
  <si>
    <t>Univerzitní sportovní klub Slávie Ostravská univerzita, z.s., Ostrava-Moravská Ostrava a Přívoz</t>
  </si>
  <si>
    <t>USK JUDO Ostrava, z. s., Ostrava</t>
  </si>
  <si>
    <t>Hospodářská komora České republiky, Praha 1 Nové Město</t>
  </si>
  <si>
    <t>Mensa Česko</t>
  </si>
  <si>
    <t>EDUin, o.p.s., Praha 13 Stodůlky</t>
  </si>
  <si>
    <t>Evropský parlament mládeže v ČR, z.s., Praha 1 Staré Město</t>
  </si>
  <si>
    <t>Junák - český skaut, Moravskoslezský kraj, z. s., Ostrava-Vítkovice</t>
  </si>
  <si>
    <t>modelářský klub Ostrava p.s., Ostrava</t>
  </si>
  <si>
    <t>Modeloví železničáři SOŠ FM, z.s., Řepiště</t>
  </si>
  <si>
    <t>PORG - gymnázium a základní škola, o.p.s., Praha</t>
  </si>
  <si>
    <t>Bohumínská modelová železnice z.s., Bohumín</t>
  </si>
  <si>
    <t>EUC Laboratoře CGB a.s., Ostrava Vítkovice</t>
  </si>
  <si>
    <t>BONAMEDICA EU s.r.o., Český Těšín</t>
  </si>
  <si>
    <t>České centrum signálních zvířat, z. s. , Nový Jičín</t>
  </si>
  <si>
    <t>Ordinace Puškinova s.r.o., Ostravice</t>
  </si>
  <si>
    <t>ORLOVÁ DENTAL s.r.o., Orlová Lutyně</t>
  </si>
  <si>
    <t>Rodinný lékař MUDr. Nováková s.r.o., Malenovice</t>
  </si>
  <si>
    <t>ZO ČSOP NOVÝ JIČÍN 70/02 , Nový Jičín</t>
  </si>
  <si>
    <t>Podpora vodohospodářských projektů</t>
  </si>
  <si>
    <t>Českomoravská myslivecká jednota okresní myslivecký spolek Bruntál, Bruntál</t>
  </si>
  <si>
    <t>Českomoravská myslivecká jednota, z.s., okresní myslivecký spolek Frýdek-Místek</t>
  </si>
  <si>
    <t>Českomoravská myslivecká jednota, z.s., okresní myslivecký spolek Nový Jičín, Kunín</t>
  </si>
  <si>
    <t>Český rybářský svaz, z. s., místní organizace Lučina, Lučina</t>
  </si>
  <si>
    <t>E-expert, spol. s r.o., Ostrava-Moravská Ostrava a Přívoz</t>
  </si>
  <si>
    <t>Kapradí, spolek, Opava</t>
  </si>
  <si>
    <t>Karvinské tlapky z. s., Havířov, Dolní Suchá</t>
  </si>
  <si>
    <t>Moravskoslezská společnost pro ochranu přírody a myslivost o.p.s.. Ostrava-Jih</t>
  </si>
  <si>
    <t>Myslivecká společnost Křeménky, z. s., Bolatice</t>
  </si>
  <si>
    <t>Myslivecký spolek Skaliny, Dobrá</t>
  </si>
  <si>
    <t xml:space="preserve">NÁRODOPISNÁ SKUPINA HRČAVA, z. s., Hrčava </t>
  </si>
  <si>
    <t>Radibudky.cz, z. s., Karviná</t>
  </si>
  <si>
    <t>Regionální centrum EIA s.r.o., Klimkovice</t>
  </si>
  <si>
    <t>ZO ČSOP Ochránce, Otice</t>
  </si>
  <si>
    <t>ZO ČSOP Salamandr, Rožnov pod Radhoštěm</t>
  </si>
  <si>
    <t>ARVEN - Akademie rozvoje venkova, z.s., Opava</t>
  </si>
  <si>
    <t>Asociace soukromého zemědělství Tešínského Slezska z.s., Ropice</t>
  </si>
  <si>
    <t>Česká asociace ovčáckých a pasteveckých psů z. s., Libhošť</t>
  </si>
  <si>
    <t>Český svaz chovatelů, z.s., Základní organizace Kravaře, Kravaře</t>
  </si>
  <si>
    <t>Český svaz včelařů, z.s., základní organizace Morávka, Morávka</t>
  </si>
  <si>
    <t>Gustav Kotajny, Český Těšín</t>
  </si>
  <si>
    <t>PŘEHLED ČERPÁNÍ AKCÍ REPRODUKCE MAJETKU KRAJE Z VLASTNÍCH ZDROJŮ VČETNĚ DOTACÍ ZE STÁTNÍHO ROZPOČTU V ROCE 2023</t>
  </si>
  <si>
    <t>Výdaje v roce 2023</t>
  </si>
  <si>
    <t>Výdaje v roce 2024</t>
  </si>
  <si>
    <t>po r. 2027</t>
  </si>
  <si>
    <t>před r. 2022</t>
  </si>
  <si>
    <t xml:space="preserve">Úhrada pozastávky za stavební práce, PD, AD, TDS při rekonstrukci vestibulu budovy KÚ, úprava venkovních ploch, rozdělení místnosti E 317, PD a návrh řešení oprav vadných dilatací fasády budov KÚ. </t>
  </si>
  <si>
    <t>Rozšíření diskových kapacit stávajících diskových polí Dell EMC Unity 380, pořízení produktů Cisco Systems (rozšíření přepínačů, Wifi controler +AP , dodávka 2 ks Cisco Secure Firewall), 4 ks SQL Server Enterprise Core , technologický upgrade nástroje pro správu ÚAP, podpora aplikačních programových produktů GINIS.</t>
  </si>
  <si>
    <t>Nákup 6 automobilů, modernizace vybavení bufetu KÚ, obměna audiovizuální techniky.</t>
  </si>
  <si>
    <t>Sloupec Celkové výdaje na akci se rovná čerpání na rok 2023, jelikož nenavazuje na výdaje ostatních let.</t>
  </si>
  <si>
    <t>Výstavba nové haly soli včetně demolice stávající haly – CM Rýmařov (Správa silnic Moravskoslezského kraje, příspěvková organizace, Ostrava)</t>
  </si>
  <si>
    <t>Oprava III/47216 Karviná, ul. Polská (Správa silnic Moravskoslezského kraje, příspěvková organizace, Ostrava)</t>
  </si>
  <si>
    <t>Silnice III/01144 rekonstrukce mostu ev. č. 01144-5 v obci Milíkov (Správa silnic Moravskoslezského kraje, příspěvková organizace, Ostrava)</t>
  </si>
  <si>
    <t>Silnice II/470, příprava stavby „Komunikace – Severní spoj“ v Ostravě (Správa silnic Moravskoslezského kraje, příspěvková organizace, Ostrava)</t>
  </si>
  <si>
    <t>Příprava výstavby tramvajové tratě Ostrava – Orlová – Karviná (Správa silnic Moravskoslezského kraje, příspěvková organizace, Ostrava)</t>
  </si>
  <si>
    <t>Rekonstrukce silnice III/46817 ul. Lidická vč. opěrných zdí (Správa silnic Moravskoslezského kraje, příspěvková organizace, Ostrava)</t>
  </si>
  <si>
    <t>Propustkový program (Správa silnic Moravskoslezského kraje, příspěvková organizace, Ostrava)</t>
  </si>
  <si>
    <t>Oprava III/4642 Opava, ul. Těšínská, ul. Nádražní okruh Opava (Správa silnic Moravskoslezského kraje, příspěvková organizace, Ostrava)</t>
  </si>
  <si>
    <t>Oprava III/4629 Větřkovice - silnice I/57 (Správa silnic Moravskoslezského kraje, příspěvková organizace, Ostrava)</t>
  </si>
  <si>
    <t>Oprava havarijních úseků (Správa silnic Moravskoslezského kraje, příspěvková organizace, Ostrava)</t>
  </si>
  <si>
    <t>Silnice III/4866 – Rekonstrukce mostu ev. č. 4866-4 přes potok Lomná v obci Trojanovice (Správa silnic Moravskoslezského kraje, příspěvková organizace)</t>
  </si>
  <si>
    <t>Sloupec Celkové výdaje na akci se rovná rozpočtu na rok 2023, jelikož nenavazuje na výdaje ostatních let.</t>
  </si>
  <si>
    <t>Realizace energeticky úsporných opatření na budovách v majetku MSK</t>
  </si>
  <si>
    <t>Pořízení mapových podkladů a datových souborů</t>
  </si>
  <si>
    <t xml:space="preserve">Opravy majetku realizované z pojistných náhrad v odvětví krizového řízení </t>
  </si>
  <si>
    <t>Oprava havarijního stavu střechy Kotulovy dřevěnky (Muzeum Těšínska, příspěvková organizace, Český Těšín)</t>
  </si>
  <si>
    <t>Zámek Bruntál - revitalizace objektu II (Muzeum v Bruntále, příspěvková organizace)</t>
  </si>
  <si>
    <t>Zámek Nová Horka - dobudování infrastruktury a zázemí (Muzeum Novojičínska, příspěvková organizace)</t>
  </si>
  <si>
    <t>Zakoupení jednotného vstupenkového systému</t>
  </si>
  <si>
    <t>Reprodukce majetku kraje v odvětví cestovního ruchu  (udržitelnost projektů)</t>
  </si>
  <si>
    <t xml:space="preserve">Dotační program-Program na podporu technických atraktivit - příspěvkové organizace MSK </t>
  </si>
  <si>
    <t xml:space="preserve">Venkovní úpravy ploch, ul. Rybářská (Domov Bílá Opava, příspěvková organizace, Opava) </t>
  </si>
  <si>
    <t>Dešťová a splašková kanalizace (Domov NaNovo, příspěvková organizace, Studénka)</t>
  </si>
  <si>
    <t>Pořízení zahradního altánu v Suchdole nad Odrou (Domov NaNovo, příspěvková organizace, Studénka)</t>
  </si>
  <si>
    <t>Nákupy budov, pozemků a rekonstrukce objektů v rámci transformace pobytových sociálních služeb (příspěvkové organizace MSK)</t>
  </si>
  <si>
    <t>Opravy majetku realizované z pojistných náhrad v odvětví sociálních věcí</t>
  </si>
  <si>
    <t>Dotace z programu MPSV „Rozvoj a obnova materiálně-technické základny sociálních služeb“ ve výši 35.431 tis. Kč.</t>
  </si>
  <si>
    <t>Odstranění vlhkosti zdiva a nová kanalizace (Střední odborná škola, Frýdek-Místek, příspěvková organizace)</t>
  </si>
  <si>
    <t>Rekonstrukce auly Střední průmyslové školy   (Střední průmyslová škola, Obchodní akademie a Jazyková škola s právem státní jazykové zkoušky, Frýdek-Místek, příspěvková organizace)</t>
  </si>
  <si>
    <t xml:space="preserve">Celkové výdaje činí 104.988 tis. Kč, předpokládá se zajištění zbývajících prostředků ze státního rozpočtu. </t>
  </si>
  <si>
    <t>Celkové výdaje činí 282.030 tis. Kč, předpokládá se zajištění zbývajících prostředků z Národní sportovní agentury (70 % způsobilých výdajů, max. 120 mil. Kč).</t>
  </si>
  <si>
    <t>Rekonstrukce a modernizace varny (Střední průmyslová škola chemická akademika Heyrovského, Ostrava, příspěvková organizace)</t>
  </si>
  <si>
    <t>Rekonstrukce tělocvičny (Gymnázium, Havířov-Podlesí, příspěvková organizace)</t>
  </si>
  <si>
    <t>Novostavba výukových prostor včetně venkovních úprav (Střední škola teleinformatiky, Ostrava, příspěvková organizace)</t>
  </si>
  <si>
    <t>Rekonstrukce kotelny K3 na školním zahradnictví (Střední zahradnická škola, Ostrava, příspěvková organizace)</t>
  </si>
  <si>
    <t>Stavební úpravy budov C a D (Gymnázium Cihelní, Frýdek-Místek, příspěvková organizace)</t>
  </si>
  <si>
    <t>Výměna oken v budově A (Základní škola, Ostrava - Zábřeh, Kpt.Vajdy 1a, příspěvková organizace)</t>
  </si>
  <si>
    <t>Rekonstrukce elektroinstalace (Obchodní akademie, Český Těšín, příspěvková organizace)</t>
  </si>
  <si>
    <t>Rekonstrukce elektroinstalace (Gymnázium Josefa Kainara, Hlučín, příspěvková organizace)</t>
  </si>
  <si>
    <t>Oprava střechy domova mládeže (Odborné učiliště a Praktická škola, Nový Jičín, příspěvková organizace)</t>
  </si>
  <si>
    <t>Rekonstrukce střechy spojovacího krčku včetně zateplení fasády (Základní škola a Mateřská škola, Nový Jičín, Dlouhá 54, příspěvková organizace)</t>
  </si>
  <si>
    <t xml:space="preserve">Finanční prostředky ve výši 2.290 tis. Kč byly v r. 2022  poskytnuty příspěvkové organizaci na předfinancování výdajů z evropských zdrojů. </t>
  </si>
  <si>
    <t>Celkové výdaje činí 12.500 tis. Kč, předpokládá se zajištění zbývajících prostředků ze státního rozpočtu.</t>
  </si>
  <si>
    <t>Oprava podlahových krytin (Dětský domov a Školní jídelna, Ostrava-Slezská Ostrava, Na Vizině 28, příspěvková organizace)</t>
  </si>
  <si>
    <t>Rekonstrukce vytápění (Wichterlovo gymnázium, Ostrava-Poruba, příspěvková organizace)</t>
  </si>
  <si>
    <t>Odstranění havarijního stavu hygienického zařízení budovy F (Gymnázium Mikuláše Koperníka, Bílovec, příspěvková organizace)</t>
  </si>
  <si>
    <t>Rekonstrukce kotelny ul. Školní (Střední škola, Jablunkov, příspěvková organizace)</t>
  </si>
  <si>
    <t>Rekonstrukce oplocení pozemku školy (Základní umělecká škola Leoše Janáčka, Frýdlant nad Ostravicí, příspěvková organizace)</t>
  </si>
  <si>
    <t>Sanace obvodového zdiva (Základní škola, Ostrava-Zábřeh, příspěvková organizace)</t>
  </si>
  <si>
    <t>Hydroizolace terasy a rekonstrukce technické místnosti (Základní škola a Mateřská škola, Ostrava - Poruba,  příspěvková organizace)</t>
  </si>
  <si>
    <t>Odstranění havarijního stavu - zatékání kolem střešních oken (Gymnázium a Obchodní akademie, Orlová, příspěvková organizace)</t>
  </si>
  <si>
    <t>Oprava fasády- budova Derkova 1 a Derkova 3 (Základní umělecká škola, Nový Jičín, příspěvková organizace)</t>
  </si>
  <si>
    <t>Výměna rozvodů zdravotechniky (Gymnázium, Ostrava-Zábřeh, Volgogradská 6a, příspěvková organizace)</t>
  </si>
  <si>
    <t>Oprava střechy spojovacího krčku (Základní umělecká škola Bohuslava Martinů, Havířov - Město, Na Schodech 1, příspěvková organizace)</t>
  </si>
  <si>
    <t>Rekonstrukce vodovodu (Střední škola, Dětský domov a Školní jídelna, Velké Heraltice, příspěvková organizace)</t>
  </si>
  <si>
    <t>Rekonstrukce hygienických zařízení DM (Odborné učiliště a Praktická škola, Nový Jičín, příspěvková organizace)</t>
  </si>
  <si>
    <t>Rekonstrukce sociálních zařízení (Základní umělecká škola Leoše Janáčka, Havířov, příspěvková organizace)</t>
  </si>
  <si>
    <t>Rekonstrukce otopné soustavy (Jazykové gymnázium Pavla Tigrida, Ostrava-Poruba, příspěvková organizace)</t>
  </si>
  <si>
    <t>Oprava výtahové plošiny (Základní škola, Ostrava-Zábřeh, Kpt. Vajdy 1a, příspěvková organizace)</t>
  </si>
  <si>
    <t>Oprava obvodové kamenné zdi (Dětský domov a Školní jídelna, Melč 4, příspěvková organizace)</t>
  </si>
  <si>
    <t>Výměna střešních oken (Základní umělecká škola Vladislava Vančury, Háj ve Slezsku, příspěvková organizace)</t>
  </si>
  <si>
    <t>Sanace vlhkého zdiva Rýmařovská 12 (Základní škola, Bruntál, Rýmařovská 15, příspěvková organizace, příspěvková organizace)</t>
  </si>
  <si>
    <t>Rekonstrukce elektroinstalace v jídelně (Střední škola průmyslová, Krnov, příspěvková organizace)</t>
  </si>
  <si>
    <t>Oprava-výměna zásobníku na teplou vodu a hydro expanzní nádoby (Dětský domov Úsměv a Školní jídelna, Ostrava-Slezská Ostrava, Bukovanského 25, příspěvková organizace)</t>
  </si>
  <si>
    <t>Rekonstrukce kotelny (Základní škola a Praktická škola, Opava, Slezského odboje 5, příspěvková organizace)</t>
  </si>
  <si>
    <t>Výměna kotle v tělocvičně (Obchodní akademie, Český Těšín, příspěvková organizace)</t>
  </si>
  <si>
    <t>Výměna zdroje tepla v domově mládeže (Obchodní akademie a Střední odborná škola logistická, Opava, příspěvková organizace)</t>
  </si>
  <si>
    <t xml:space="preserve">Celkové výdaje činí 539.376 tis. Kč, předpokládá se zajištění zbývajících prostředků ze státního rozpočtu. </t>
  </si>
  <si>
    <t>Spolufinancování městem Frenštát pod Radhoštěm (1/3 po odečtení dotace, max. 30.000 tis. Kč) a Národní sportovní agenturou (70 % způsobilých výdajů, max 60.000 tis. Kč).</t>
  </si>
  <si>
    <t xml:space="preserve">Celkové výdaje činí 683.831 tis. Kč, předpokládá se zajištění zbývajících prostředků ze státního rozpočtu. </t>
  </si>
  <si>
    <t xml:space="preserve">Celkové výdaje činí 720.338 tis. Kč, předpokládá se zajištění zbývajících prostředků z jiných zdrojů. </t>
  </si>
  <si>
    <t>Zřízení zubních ambulancí – příspěvkové organizace v odvětví zdravotnictví</t>
  </si>
  <si>
    <t>Vybudování archívu (Nemocnice ve Frýdku-Místku, příspěvková organizace)</t>
  </si>
  <si>
    <t>Rekonstrukce strukturované kabeláže budova R (Nemocnice ve Frýdku-Místku, příspěvková organizace)</t>
  </si>
  <si>
    <t>Rekonstrukce JIP neoperačních oborů (Nemocnice ve Frýdku-Místku, příspěvková organizace)</t>
  </si>
  <si>
    <t>Velkokapacitní myčka (Nemocnice ve Frýdku-Místku, příspěvková organizace)</t>
  </si>
  <si>
    <t>Oprava střechy kotelny Karviná (Nemocnice Karviná - Ráj, příspěvková organizace)</t>
  </si>
  <si>
    <t>Rekonstrukce střechy budovy X3 (Nemocnice ve Frýdku-Místku, příspěvková organizace)</t>
  </si>
  <si>
    <t>Dodávka a instalace fotovoltaického systému na budově I (Nemocnice ve Frýdku-Místku, příspěvková organizace)</t>
  </si>
  <si>
    <t>Vestavba sociálních zařízení interna 1 a 2 Karviná – křídlo A (Nemocnice Karviná - Ráj, příspěvková organizace)</t>
  </si>
  <si>
    <t>Dodávka CT přístroje (Nemocnice ve Frýdku-Místku, příspěvková organizace)</t>
  </si>
  <si>
    <t>Rekonstrukce prostor pro rozšíření počtu lůžek poanesteziologické péče (Nemocnice Havířov, příspěvková organizace)</t>
  </si>
  <si>
    <t>Zákrokový sál a dospávací pokoj psychiatrie (Nemocnice Havířov, příspěvková organizace)</t>
  </si>
  <si>
    <t>Ultrazvukový přístroj pro prenatální vyšetření (Nemocnice ve Frýdku-Místku, příspěvková organizace)</t>
  </si>
  <si>
    <t>Rekonstrukce ambulantní rehabilitace (Nemocnice Havířov, příspěvková organizace)</t>
  </si>
  <si>
    <t>Silnice II/478 Nová Krmelínská Ostrava a Mostní II. etapa</t>
  </si>
  <si>
    <t>PŘEHLED DOTAČNÍCH PROGRAMŮ VYHLÁŠENÝCH Z ROZPOČTU KRAJE NA ROK 2023</t>
  </si>
  <si>
    <t>Odvětví</t>
  </si>
  <si>
    <t>Název dotačního programu, druh příjemce</t>
  </si>
  <si>
    <t>Stav</t>
  </si>
  <si>
    <t>Realizované projekty</t>
  </si>
  <si>
    <t>počet projektů</t>
  </si>
  <si>
    <t>poskytnuto</t>
  </si>
  <si>
    <t>čerpáno</t>
  </si>
  <si>
    <t>vráceno</t>
  </si>
  <si>
    <t>ukončený</t>
  </si>
  <si>
    <t>spolky</t>
  </si>
  <si>
    <t>církve a náboženské společnosti</t>
  </si>
  <si>
    <t>obce</t>
  </si>
  <si>
    <t>nefinanční podnikatelé - právnické osoby</t>
  </si>
  <si>
    <t>fundace</t>
  </si>
  <si>
    <t>nepodnikající fyzické osoby</t>
  </si>
  <si>
    <t>nefinanční podnikatelé - fyzické osoby</t>
  </si>
  <si>
    <t>ústavy, obecně prospěšné společnosti</t>
  </si>
  <si>
    <t>obce a jejich organizace</t>
  </si>
  <si>
    <t>dobrovolné svazky obcí</t>
  </si>
  <si>
    <t>veřejné vysoké školy</t>
  </si>
  <si>
    <r>
      <rPr>
        <b/>
        <sz val="10"/>
        <rFont val="Tahoma"/>
        <family val="2"/>
        <charset val="238"/>
      </rPr>
      <t>Podpora dobrovolných aktivit v oblasti udržitelného rozvoje a místní Agendy 21</t>
    </r>
    <r>
      <rPr>
        <sz val="10"/>
        <rFont val="Tahoma"/>
        <family val="2"/>
        <charset val="238"/>
      </rPr>
      <t>, z toho:</t>
    </r>
  </si>
  <si>
    <r>
      <rPr>
        <b/>
        <sz val="10"/>
        <rFont val="Tahoma"/>
        <family val="2"/>
        <charset val="238"/>
      </rPr>
      <t>Podpora obnovy a rozvoje venkova Moravskoslezského kraje 2023</t>
    </r>
    <r>
      <rPr>
        <sz val="10"/>
        <rFont val="Tahoma"/>
        <family val="2"/>
        <charset val="238"/>
      </rPr>
      <t>, z toho:</t>
    </r>
  </si>
  <si>
    <r>
      <rPr>
        <b/>
        <sz val="10"/>
        <rFont val="Tahoma"/>
        <family val="2"/>
        <charset val="238"/>
      </rPr>
      <t>Program na podporu přípravy projektové dokumentace 2023</t>
    </r>
    <r>
      <rPr>
        <sz val="10"/>
        <rFont val="Tahoma"/>
        <family val="2"/>
        <charset val="238"/>
      </rPr>
      <t>, z toho:</t>
    </r>
  </si>
  <si>
    <r>
      <rPr>
        <b/>
        <sz val="10"/>
        <rFont val="Tahoma"/>
        <family val="2"/>
        <charset val="238"/>
      </rPr>
      <t>Program na podporu stáží žáků a studentů ve firmách 2023</t>
    </r>
    <r>
      <rPr>
        <sz val="10"/>
        <rFont val="Tahoma"/>
        <family val="2"/>
        <charset val="238"/>
      </rPr>
      <t>, z toho:</t>
    </r>
  </si>
  <si>
    <t>ústavy</t>
  </si>
  <si>
    <r>
      <rPr>
        <b/>
        <sz val="10"/>
        <rFont val="Tahoma"/>
        <family val="2"/>
        <charset val="238"/>
      </rPr>
      <t>Podpora znevýhodněných oblastí Moravskoslezského kraje 2023</t>
    </r>
    <r>
      <rPr>
        <sz val="10"/>
        <rFont val="Tahoma"/>
        <family val="2"/>
        <charset val="238"/>
      </rPr>
      <t>, z toho:</t>
    </r>
  </si>
  <si>
    <r>
      <rPr>
        <b/>
        <sz val="10"/>
        <rFont val="Tahoma"/>
        <family val="2"/>
        <charset val="238"/>
      </rPr>
      <t>Podpora vědy a výzkumu v Moravskoslezském kraji 2023</t>
    </r>
    <r>
      <rPr>
        <sz val="10"/>
        <rFont val="Tahoma"/>
        <family val="2"/>
        <charset val="238"/>
      </rPr>
      <t xml:space="preserve">, z toho: </t>
    </r>
    <r>
      <rPr>
        <vertAlign val="superscript"/>
        <sz val="10"/>
        <rFont val="Tahoma"/>
        <family val="2"/>
        <charset val="238"/>
      </rPr>
      <t>1)</t>
    </r>
  </si>
  <si>
    <r>
      <rPr>
        <b/>
        <sz val="10"/>
        <rFont val="Tahoma"/>
        <family val="2"/>
        <charset val="238"/>
      </rPr>
      <t>Podpora provozu venkovských prodejen v Moravskoslezském kraji 2023</t>
    </r>
    <r>
      <rPr>
        <sz val="10"/>
        <rFont val="Tahoma"/>
        <family val="2"/>
        <charset val="238"/>
      </rPr>
      <t xml:space="preserve">, z toho: </t>
    </r>
    <r>
      <rPr>
        <vertAlign val="superscript"/>
        <sz val="10"/>
        <rFont val="Tahoma"/>
        <family val="2"/>
        <charset val="238"/>
      </rPr>
      <t>2)</t>
    </r>
  </si>
  <si>
    <r>
      <rPr>
        <b/>
        <sz val="10"/>
        <rFont val="Tahoma"/>
        <family val="2"/>
        <charset val="238"/>
      </rPr>
      <t>Podpora turistických informačních center v Moravskoslezském kraji v roce 2023</t>
    </r>
    <r>
      <rPr>
        <sz val="10"/>
        <rFont val="Tahoma"/>
        <family val="2"/>
        <charset val="238"/>
      </rPr>
      <t>, z toho:</t>
    </r>
  </si>
  <si>
    <r>
      <rPr>
        <b/>
        <sz val="10"/>
        <rFont val="Tahoma"/>
        <family val="2"/>
        <charset val="238"/>
      </rPr>
      <t>Podpora infrastruktury a propagace cestovního ruchu v Moravskoslezském kraji</t>
    </r>
    <r>
      <rPr>
        <sz val="10"/>
        <rFont val="Tahoma"/>
        <family val="2"/>
        <charset val="238"/>
      </rPr>
      <t>, z toho:</t>
    </r>
  </si>
  <si>
    <t>státní podniky</t>
  </si>
  <si>
    <t>obecně prospěšné společnosti</t>
  </si>
  <si>
    <r>
      <rPr>
        <b/>
        <sz val="10"/>
        <rFont val="Tahoma"/>
        <family val="2"/>
        <charset val="238"/>
      </rPr>
      <t>Podpora technických atraktivit v Moravskoslezském kraji v roce 2023</t>
    </r>
    <r>
      <rPr>
        <sz val="10"/>
        <rFont val="Tahoma"/>
        <family val="2"/>
        <charset val="238"/>
      </rPr>
      <t>, z toho:</t>
    </r>
  </si>
  <si>
    <t>příspěvkové organizace kraje</t>
  </si>
  <si>
    <t>cizí příspěvkové organizace</t>
  </si>
  <si>
    <r>
      <rPr>
        <b/>
        <sz val="10"/>
        <rFont val="Tahoma"/>
        <family val="2"/>
        <charset val="238"/>
      </rPr>
      <t>Podpora systému destinačního managementu turistických oblastí pro období 2023-2024</t>
    </r>
    <r>
      <rPr>
        <sz val="10"/>
        <rFont val="Tahoma"/>
        <family val="2"/>
        <charset val="238"/>
      </rPr>
      <t>, z toho:</t>
    </r>
  </si>
  <si>
    <r>
      <rPr>
        <b/>
        <sz val="10"/>
        <rFont val="Tahoma"/>
        <family val="2"/>
        <charset val="238"/>
      </rPr>
      <t>Podpora kempování v Moravskoslezském kraji</t>
    </r>
    <r>
      <rPr>
        <sz val="10"/>
        <rFont val="Tahoma"/>
        <family val="2"/>
        <charset val="238"/>
      </rPr>
      <t>, z toho:</t>
    </r>
  </si>
  <si>
    <r>
      <rPr>
        <b/>
        <sz val="10"/>
        <rFont val="Tahoma"/>
        <family val="2"/>
        <charset val="238"/>
      </rPr>
      <t>Program na podporu zdravého stárnutí v Moravskoslezském kraji</t>
    </r>
    <r>
      <rPr>
        <sz val="10"/>
        <rFont val="Tahoma"/>
        <family val="2"/>
        <charset val="238"/>
      </rPr>
      <t>, z toho:</t>
    </r>
  </si>
  <si>
    <r>
      <rPr>
        <b/>
        <sz val="10"/>
        <rFont val="Tahoma"/>
        <family val="2"/>
        <charset val="238"/>
      </rPr>
      <t>Program na podporu neinvestičních aktivit z oblasti  prevence kriminality</t>
    </r>
    <r>
      <rPr>
        <sz val="10"/>
        <rFont val="Tahoma"/>
        <family val="2"/>
        <charset val="238"/>
      </rPr>
      <t>, z toho:</t>
    </r>
  </si>
  <si>
    <r>
      <rPr>
        <b/>
        <sz val="10"/>
        <rFont val="Tahoma"/>
        <family val="2"/>
        <charset val="238"/>
      </rPr>
      <t>Program realizace specifických aktivit Moravskoslezského krajského plánu vyrovnávání příležitostí pro občany se zdravotním postižením</t>
    </r>
    <r>
      <rPr>
        <sz val="10"/>
        <rFont val="Tahoma"/>
        <family val="2"/>
        <charset val="238"/>
      </rPr>
      <t>, z toho:</t>
    </r>
  </si>
  <si>
    <r>
      <rPr>
        <b/>
        <sz val="10"/>
        <rFont val="Tahoma"/>
        <family val="2"/>
        <charset val="238"/>
      </rPr>
      <t>Program podpory činností v oblasti rodinné politiky, sociálně právní ochrany dětí a navazujících činností v sociálních službách</t>
    </r>
    <r>
      <rPr>
        <sz val="10"/>
        <rFont val="Tahoma"/>
        <family val="2"/>
        <charset val="238"/>
      </rPr>
      <t>, z toho:</t>
    </r>
  </si>
  <si>
    <r>
      <rPr>
        <b/>
        <sz val="10"/>
        <rFont val="Tahoma"/>
        <family val="2"/>
        <charset val="238"/>
      </rPr>
      <t>Program na podporu financování běžných výdajů souvisejících s poskytováním sociálních služeb včetně realizace protidrogové politiky</t>
    </r>
    <r>
      <rPr>
        <sz val="10"/>
        <rFont val="Tahoma"/>
        <family val="2"/>
        <charset val="238"/>
      </rPr>
      <t>, z toho:</t>
    </r>
  </si>
  <si>
    <t>příspěvkové organizace obcí</t>
  </si>
  <si>
    <r>
      <rPr>
        <b/>
        <sz val="10"/>
        <rFont val="Tahoma"/>
        <family val="2"/>
        <charset val="238"/>
      </rPr>
      <t>Program na podporu komunitní práce a na zmírňování následků sociálního vyloučení v Moravskoslezském kraji na rok 2023</t>
    </r>
    <r>
      <rPr>
        <sz val="10"/>
        <rFont val="Tahoma"/>
        <family val="2"/>
        <charset val="238"/>
      </rPr>
      <t>, z toho:</t>
    </r>
  </si>
  <si>
    <r>
      <rPr>
        <b/>
        <sz val="10"/>
        <rFont val="Tahoma"/>
        <family val="2"/>
        <charset val="238"/>
      </rPr>
      <t>Program na podporu poskytování sociálních služeb</t>
    </r>
    <r>
      <rPr>
        <sz val="10"/>
        <rFont val="Tahoma"/>
        <family val="2"/>
        <charset val="238"/>
      </rPr>
      <t>, z toho:</t>
    </r>
  </si>
  <si>
    <r>
      <rPr>
        <b/>
        <sz val="10"/>
        <rFont val="Tahoma"/>
        <family val="2"/>
        <charset val="238"/>
      </rPr>
      <t>Program pro poskytování návratných finančních výpomocí z Fondu sociálních služeb</t>
    </r>
    <r>
      <rPr>
        <sz val="10"/>
        <rFont val="Tahoma"/>
        <family val="2"/>
        <charset val="238"/>
      </rPr>
      <t>, z toho:</t>
    </r>
    <r>
      <rPr>
        <vertAlign val="superscript"/>
        <sz val="10"/>
        <rFont val="Tahoma"/>
        <family val="2"/>
        <charset val="238"/>
      </rPr>
      <t xml:space="preserve"> 3)</t>
    </r>
  </si>
  <si>
    <r>
      <rPr>
        <b/>
        <sz val="10"/>
        <rFont val="Tahoma"/>
        <family val="2"/>
        <charset val="238"/>
      </rPr>
      <t>Program na podporu aktivit sociálního podnikání v Moravskoslezském kraji</t>
    </r>
    <r>
      <rPr>
        <sz val="10"/>
        <rFont val="Tahoma"/>
        <family val="2"/>
        <charset val="238"/>
      </rPr>
      <t>, z toho:</t>
    </r>
  </si>
  <si>
    <r>
      <rPr>
        <b/>
        <sz val="10"/>
        <rFont val="Tahoma"/>
        <family val="2"/>
        <charset val="238"/>
      </rPr>
      <t>Program na podporu zvýšení kvality sociálních služeb poskytovaných v Moravskoslezském kraji</t>
    </r>
    <r>
      <rPr>
        <sz val="10"/>
        <rFont val="Tahoma"/>
        <family val="2"/>
        <charset val="238"/>
      </rPr>
      <t>, z toho:</t>
    </r>
  </si>
  <si>
    <r>
      <rPr>
        <b/>
        <sz val="10"/>
        <rFont val="Tahoma"/>
        <family val="2"/>
        <charset val="238"/>
      </rPr>
      <t>Podpora vrcholového sportu v Moravskoslezském kraji</t>
    </r>
    <r>
      <rPr>
        <sz val="10"/>
        <rFont val="Tahoma"/>
        <family val="2"/>
        <charset val="238"/>
      </rPr>
      <t>, z toho:</t>
    </r>
  </si>
  <si>
    <r>
      <rPr>
        <b/>
        <sz val="10"/>
        <rFont val="Tahoma"/>
        <family val="2"/>
        <charset val="238"/>
      </rPr>
      <t>Podpora volnočasových aktivit pro mládež</t>
    </r>
    <r>
      <rPr>
        <sz val="10"/>
        <rFont val="Tahoma"/>
        <family val="2"/>
        <charset val="238"/>
      </rPr>
      <t>, z toho:</t>
    </r>
  </si>
  <si>
    <r>
      <rPr>
        <b/>
        <sz val="10"/>
        <rFont val="Tahoma"/>
        <family val="2"/>
        <charset val="238"/>
      </rPr>
      <t>Podpora aktivit v oblasti prevence rizikového chování</t>
    </r>
    <r>
      <rPr>
        <sz val="10"/>
        <rFont val="Tahoma"/>
        <family val="2"/>
        <charset val="238"/>
      </rPr>
      <t>, z toho:</t>
    </r>
  </si>
  <si>
    <r>
      <rPr>
        <b/>
        <sz val="10"/>
        <rFont val="Tahoma"/>
        <family val="2"/>
        <charset val="238"/>
      </rPr>
      <t>Podpora projektů ve zdravotnictví</t>
    </r>
    <r>
      <rPr>
        <sz val="10"/>
        <rFont val="Tahoma"/>
        <family val="2"/>
        <charset val="238"/>
      </rPr>
      <t>, z toho:</t>
    </r>
  </si>
  <si>
    <r>
      <rPr>
        <b/>
        <sz val="10"/>
        <rFont val="Tahoma"/>
        <family val="2"/>
        <charset val="238"/>
      </rPr>
      <t>Podpora primární péče</t>
    </r>
    <r>
      <rPr>
        <sz val="10"/>
        <rFont val="Tahoma"/>
        <family val="2"/>
        <charset val="238"/>
      </rPr>
      <t>, z toho:</t>
    </r>
  </si>
  <si>
    <r>
      <rPr>
        <b/>
        <sz val="10"/>
        <rFont val="Tahoma"/>
        <family val="2"/>
        <charset val="238"/>
      </rPr>
      <t>Podpora hospicové péče</t>
    </r>
    <r>
      <rPr>
        <sz val="10"/>
        <rFont val="Tahoma"/>
        <family val="2"/>
        <charset val="238"/>
      </rPr>
      <t>, z toho:</t>
    </r>
  </si>
  <si>
    <r>
      <rPr>
        <b/>
        <sz val="10"/>
        <rFont val="Tahoma"/>
        <family val="2"/>
        <charset val="238"/>
      </rPr>
      <t>Podpora péče o duševní zdraví</t>
    </r>
    <r>
      <rPr>
        <sz val="10"/>
        <rFont val="Tahoma"/>
        <family val="2"/>
        <charset val="238"/>
      </rPr>
      <t>, z toho:</t>
    </r>
  </si>
  <si>
    <r>
      <rPr>
        <b/>
        <sz val="10"/>
        <rFont val="Tahoma"/>
        <family val="2"/>
        <charset val="238"/>
      </rPr>
      <t>Podpora včelařství v Moravskoslezském kraji 2023</t>
    </r>
    <r>
      <rPr>
        <sz val="10"/>
        <rFont val="Tahoma"/>
        <family val="2"/>
        <charset val="238"/>
      </rPr>
      <t>, z toho:</t>
    </r>
  </si>
  <si>
    <r>
      <rPr>
        <b/>
        <sz val="10"/>
        <color theme="1"/>
        <rFont val="Tahoma"/>
        <family val="2"/>
        <charset val="238"/>
      </rPr>
      <t>Podpora chovatelů ovcí nebo koz v oblastech Moravskoslezského kraje s výskytem vlka obecného</t>
    </r>
    <r>
      <rPr>
        <sz val="10"/>
        <color theme="1"/>
        <rFont val="Tahoma"/>
        <family val="2"/>
        <charset val="238"/>
      </rPr>
      <t>, z toho:</t>
    </r>
  </si>
  <si>
    <r>
      <rPr>
        <b/>
        <sz val="10"/>
        <color theme="1"/>
        <rFont val="Tahoma"/>
        <family val="2"/>
        <charset val="238"/>
      </rPr>
      <t>Podpora vzdělávání a poradenství v oblasti životního prostředí</t>
    </r>
    <r>
      <rPr>
        <sz val="10"/>
        <color theme="1"/>
        <rFont val="Tahoma"/>
        <family val="2"/>
        <charset val="238"/>
      </rPr>
      <t>, z toho:</t>
    </r>
  </si>
  <si>
    <r>
      <rPr>
        <b/>
        <sz val="10"/>
        <color theme="1"/>
        <rFont val="Tahoma"/>
        <family val="2"/>
        <charset val="238"/>
      </rPr>
      <t>Drobné vodohospodářské akce 2023-2024</t>
    </r>
    <r>
      <rPr>
        <sz val="10"/>
        <color theme="1"/>
        <rFont val="Tahoma"/>
        <family val="2"/>
        <charset val="238"/>
      </rPr>
      <t>, z toho:</t>
    </r>
  </si>
  <si>
    <r>
      <rPr>
        <b/>
        <sz val="10"/>
        <color theme="1"/>
        <rFont val="Tahoma"/>
        <family val="2"/>
        <charset val="238"/>
      </rPr>
      <t>Podpora odpadového hospodářství 2023-2024</t>
    </r>
    <r>
      <rPr>
        <sz val="10"/>
        <color theme="1"/>
        <rFont val="Tahoma"/>
        <family val="2"/>
        <charset val="238"/>
      </rPr>
      <t>, z toho:</t>
    </r>
  </si>
  <si>
    <r>
      <rPr>
        <b/>
        <sz val="10"/>
        <color theme="1"/>
        <rFont val="Tahoma"/>
        <family val="2"/>
        <charset val="238"/>
      </rPr>
      <t>Podpora návrhu řešení nakládání s vodami 2023-2024</t>
    </r>
    <r>
      <rPr>
        <sz val="10"/>
        <color theme="1"/>
        <rFont val="Tahoma"/>
        <family val="2"/>
        <charset val="238"/>
      </rPr>
      <t>, z toho:</t>
    </r>
  </si>
  <si>
    <t>1) O poskytnutí dotací rozhodlo zastupitelstvo kraje usnesením č. 14/1522 ze dne 7.12.2023 na 3 projekty v souhrnném objemu 5.940 tis. Kč. Výplata prvních splátek dotací proběhne v roce 2024.</t>
  </si>
  <si>
    <t>2) O poskytnutí dotací rozhodlo zastupitelstvo kraje unsesením č. 14/1515 ze dne 7.12.2023 na 48 projektů v souhrnném objemu 5.892,3 tis. Kč. Výplata proběhne v roce 2024 po předložení závěrečných vyúčtování.</t>
  </si>
  <si>
    <t>3) Zastupitelstvo kraje usnesením č.10/1036 ze dne 15.12.2022 rozhodlo o poskytnutí návratných finančních výpomocí ve výši 197.448 tis. Kč. Návratné finanční výpomoci byly v roce 2023 vráceny zpět do rozpočtu kraje ve výši 197.448 tis. Kč.</t>
  </si>
  <si>
    <t>DOFINANCOVÁNÍ DOTAČNÍCH PROGRAMŮ VYHLÁŠENÝCH V PŘEDCHÁZEJÍCÍCH LETECH</t>
  </si>
  <si>
    <t>Odvětví, název dotačního programu</t>
  </si>
  <si>
    <t>poskytnuto v roce 2023</t>
  </si>
  <si>
    <t>celkem za dotační program</t>
  </si>
  <si>
    <t>Program obnovy památek nadregionálního významu v Moravskoslezském kraji v letech 2022 a 2023</t>
  </si>
  <si>
    <t>Podpora natáčení audiovizuálních děl v Moravskoslezském kraji 2022</t>
  </si>
  <si>
    <t>Program na podporu přípravy projektové dokumentace 2020</t>
  </si>
  <si>
    <t>Podpora vědy a výzkumu v Moravskoslezském kraji 2020</t>
  </si>
  <si>
    <t>Podpora podnikání v Moravskoslezském kraji 2022</t>
  </si>
  <si>
    <t>Podpora podnikání v Moravskoslezském kraji 2021</t>
  </si>
  <si>
    <t>Podpora znevýhodněných oblastí Moravskoslezského kraje 2020</t>
  </si>
  <si>
    <t>Podpora provozu venkovských prodejen v Moravskoslezském kraji 2022</t>
  </si>
  <si>
    <t>Podpora obnovy a rozvoje venkova Moravskoslezského kraje 2022</t>
  </si>
  <si>
    <t>Program na podporu přípravy projektové dokumentace 2022</t>
  </si>
  <si>
    <t>Program na podporu přípravy projektové dokumentace 2021</t>
  </si>
  <si>
    <t>Program na podporu přípravy projektové dokumentace 2019</t>
  </si>
  <si>
    <t>Program na podporu přípravy projektové dokumentace 2018</t>
  </si>
  <si>
    <t>Podpora vědy a výzkumu v Moravskoslezském kraji 2022</t>
  </si>
  <si>
    <t>Podpora vědy a výzkumu v Moravskoslezském kraji 2021</t>
  </si>
  <si>
    <t xml:space="preserve">Program na podporu financování akcí s podporou EU 2018	</t>
  </si>
  <si>
    <t>Program na podporu stáží žáků a studentů ve firmách 2022</t>
  </si>
  <si>
    <t>Podpora znevýhodněných oblastí Moravskoslezského kraje 2022</t>
  </si>
  <si>
    <t>Podpora cestovního ruchu v Moravskoslezském kraji v roce 2022</t>
  </si>
  <si>
    <t>Podpora systému destinačního managementu turistických oblastí pro období 2021-2022</t>
  </si>
  <si>
    <t>Podpora rozvoje cykloturistiky v Moravskoslezském kraji pro rok 2019+</t>
  </si>
  <si>
    <t>Úprava lyžařských běžeckých tras v Moravskoslezském kraji v zimních sezónách 2022/2023, 2023/2024 a 2024/2025</t>
  </si>
  <si>
    <t>Podpora systému destinačního managementu turistických oblastí pro období 2022-2023</t>
  </si>
  <si>
    <t>Podpora rozvoje cykloturistiky v Moravskoslezském kraji pro rok 2022+</t>
  </si>
  <si>
    <t>Podpora rozvoje cykloturistiky v Moravskoslezském kraji pro rok 2021+</t>
  </si>
  <si>
    <t xml:space="preserve">Podpora natáčení audiovizuálních děl v Moravskoslezském kraji 2019–2021	</t>
  </si>
  <si>
    <t>Program na podporu zvýšení kvality sociálních služeb poskytovaných Moravskoslezském kraji na rok 2022</t>
  </si>
  <si>
    <t>Program na podporu financování běžných výdajů souvisejících s poskytováním sociálních služeb včetně realizace protidrogové politiky kraje na rok 2022</t>
  </si>
  <si>
    <t>Podpora aktivit v oblasti prevence rizikových projevů chování u dětí a mládeže pro školní rok 2022/2023</t>
  </si>
  <si>
    <t>Podpora odpadového hospodářství  2022-2023</t>
  </si>
  <si>
    <t>Podpora návrhu řešení nakládání s vodami 2022-2023</t>
  </si>
  <si>
    <t>Podpora vzdělávání a poradenství v oblasti životního prostředí 2022-2023</t>
  </si>
  <si>
    <t xml:space="preserve">Kotlíkové dotace v Moravskoslezském kraji - 3. výzva v rámci NZÚ - AMO </t>
  </si>
  <si>
    <t>Drobné vodohospodářské akce 2022</t>
  </si>
  <si>
    <t>Podpora návrhu řešení nakládání s vodami 2021-2022</t>
  </si>
  <si>
    <t>Pozn:</t>
  </si>
  <si>
    <r>
      <t>Program podpory aktivit příslušníků národnostních menšin žijících na území Moravskoslezského kraje na rok 2023,</t>
    </r>
    <r>
      <rPr>
        <sz val="10"/>
        <rFont val="Tahoma"/>
        <family val="2"/>
        <charset val="238"/>
      </rPr>
      <t xml:space="preserve"> z toho:</t>
    </r>
  </si>
  <si>
    <r>
      <t>Dotační program na podporu sborů dobrovolných hasičů v roce 2023,</t>
    </r>
    <r>
      <rPr>
        <sz val="10"/>
        <rFont val="Tahoma"/>
        <family val="2"/>
        <charset val="238"/>
      </rPr>
      <t xml:space="preserve"> z toho:</t>
    </r>
  </si>
  <si>
    <r>
      <t xml:space="preserve">Program obnovy kulturních památek a památkově chráněných nemovitostí v Moravskoslezském kraji na rok 2023, </t>
    </r>
    <r>
      <rPr>
        <sz val="10"/>
        <rFont val="Tahoma"/>
        <family val="2"/>
        <charset val="238"/>
      </rPr>
      <t>z toho:</t>
    </r>
  </si>
  <si>
    <r>
      <t xml:space="preserve">Program podpory aktivit v oblasti kultury v Moravskoslezském kraji na rok 2023, </t>
    </r>
    <r>
      <rPr>
        <sz val="10"/>
        <rFont val="Tahoma"/>
        <family val="2"/>
        <charset val="238"/>
      </rPr>
      <t>z toho:</t>
    </r>
  </si>
  <si>
    <r>
      <t xml:space="preserve">Program obnovy památek nadregionálního významu v Moravskoslezském kraji v letech 2023 a 2024, </t>
    </r>
    <r>
      <rPr>
        <sz val="10"/>
        <rFont val="Tahoma"/>
        <family val="2"/>
        <charset val="238"/>
      </rPr>
      <t>z toho:</t>
    </r>
  </si>
  <si>
    <r>
      <rPr>
        <b/>
        <sz val="10"/>
        <rFont val="Tahoma"/>
        <family val="2"/>
        <charset val="238"/>
      </rPr>
      <t>Podpora významných sportovních akcí v Moravskoslezském kraji</t>
    </r>
    <r>
      <rPr>
        <sz val="10"/>
        <rFont val="Tahoma"/>
        <family val="2"/>
        <charset val="238"/>
      </rPr>
      <t>, z toho:</t>
    </r>
  </si>
  <si>
    <t>PŘEHLED AKCÍ MORAVSKOSLEZSKÉHO KRAJE SPOLUFINANCOVANÝCH Z EVROPSKÝCH FINANČNÍCH ZDROJŮ
S ČERPÁNÍM VÝDAJŮ V ROCE 2023</t>
  </si>
  <si>
    <t>2016</t>
  </si>
  <si>
    <t>RMK ano/ne</t>
  </si>
  <si>
    <t>Typ projektu</t>
  </si>
  <si>
    <t>Zálohová platba</t>
  </si>
  <si>
    <t>Projekt PO žadatel (kraj spolufin. vlastního podílu PO)</t>
  </si>
  <si>
    <t>ano</t>
  </si>
  <si>
    <t>Investiční</t>
  </si>
  <si>
    <t>ne</t>
  </si>
  <si>
    <t>Neinvestiční</t>
  </si>
  <si>
    <t>ANO</t>
  </si>
  <si>
    <t xml:space="preserve">NUTSHELL-Strengthening public transport to enhance accessibility in rural central Europe – NUTSHELL-Posílení veřejné dopravy pro zlepšení dostupnosti ve venkovských oblastech střední Evropy </t>
  </si>
  <si>
    <t>Rekonstrukce a modernizace silnice II/478 Šenov ul. Šenovská/Datyňská</t>
  </si>
  <si>
    <t>Rekonstrukce silnice II/445 Vrbno p. Pradědem - Heřmanovice</t>
  </si>
  <si>
    <t>Silnice III/0578 hraniční most ev. č. 0578-2 Vávrovice - Wiechowice</t>
  </si>
  <si>
    <t>Silnice III/4593 hraniční most ev. č. 4593-3 Úvalno - Branice</t>
  </si>
  <si>
    <t>Silnice III/4593 Úvalno - Branice, km 7,194 - 8,239 s vazbou na hraniční přechod PR - Bogdanowice – Włodzienin</t>
  </si>
  <si>
    <t>Instalace FVE metodou Design &amp; Build - Správa silnic MSK</t>
  </si>
  <si>
    <t>Ano</t>
  </si>
  <si>
    <t>Příspěvkové organizaci schválena návratná finanční výpomoc ve výši 170 mil. Kč na předfinancování podílu EU.</t>
  </si>
  <si>
    <t>POHO Park Gabriela</t>
  </si>
  <si>
    <t>Digitalizace kulturního dědictví Moravskoslezského kraje -   Galerie výtvarného umění v Ostravě (2)</t>
  </si>
  <si>
    <t xml:space="preserve">Juraj a Ondráš – zbojnické legendy </t>
  </si>
  <si>
    <t>Objevování česko-polského příhraničí</t>
  </si>
  <si>
    <t>Remeslá a priemysel v múzeu (2)</t>
  </si>
  <si>
    <t>Restaurování kulturního dědictví MSK</t>
  </si>
  <si>
    <t>Smart akcelerátor MSK</t>
  </si>
  <si>
    <t>Vouchery pro podnikatele - 1. výzva</t>
  </si>
  <si>
    <t>Instalace FVE metodou Design &amp; Build – Harmonie</t>
  </si>
  <si>
    <t>Instalace FVE metodou Design &amp; Build - Náš svět</t>
  </si>
  <si>
    <t>Podpora komunitní práce v MSK III</t>
  </si>
  <si>
    <t>Transformace - DOZP a zázemí organizace Opava</t>
  </si>
  <si>
    <t>Transformace - DOZP Kravaře</t>
  </si>
  <si>
    <t>Transformace - DOZP Mokré Lazce</t>
  </si>
  <si>
    <t>Transformace - DOZP Ostrava</t>
  </si>
  <si>
    <t>Výstavba domků pro osoby s atypickými potřebami (Náš svět, Pržno)</t>
  </si>
  <si>
    <t>Energetické úspory Albrechtova střední škola, Český Těšín</t>
  </si>
  <si>
    <t>Energetické úspory VI. Etapa - SŠE Ostrava</t>
  </si>
  <si>
    <t>Energetické úspory VI. Etapa - ZUŠ B. Martinů</t>
  </si>
  <si>
    <t>Energetické úspory VI. Etapa - ZUŠ Vítkov</t>
  </si>
  <si>
    <t>Instalace FVE metodou Design &amp; Build – GaSPŠ, Frenštát pod Radhoštěm</t>
  </si>
  <si>
    <t>Instalace FVE metodou Design &amp; Build – SŠ služeb a podnikání, Ostrava-Poruba</t>
  </si>
  <si>
    <t>E-Care: Tech-adoption in health and social care sectors within the EU</t>
  </si>
  <si>
    <t>Modernizace Školního statku Opava III</t>
  </si>
  <si>
    <t>Modernizace výuky informačních technologií III</t>
  </si>
  <si>
    <t>Potravinová pomoc dětem v sociální nouzi z prostředků OPZ+ v Moravskoslezském kraji</t>
  </si>
  <si>
    <t>Celkové předpokládané výdaje projektu jsou 2.160.000 tis. Kč. Na podíly partnerů projektu jsou poskytovány návratné finanční výpomoci.</t>
  </si>
  <si>
    <t>Digitální technická mapa Moravskoslezského kraje II</t>
  </si>
  <si>
    <t>Modernizace a rekonstrukce pavilonu (oddělení) psychiatrie Nemocnice s poliklinikou Havířov, p.o. (2)</t>
  </si>
  <si>
    <t>Modernizace pracovišť v Nemocnici s poliklinikou Karviná-Ráj (Nemocnice s poliklinikou Karviná-Ráj, p.o.) (2)</t>
  </si>
  <si>
    <t>Modernizace přístrojového vybavení Metylovice (Odborný léčebný ústav Metylovice-Moravskoslezské sanatorium) (2)</t>
  </si>
  <si>
    <t>Nemocnice Havířov, p. o., energetická úspora v gastroprovozu (Nemocnice Havířov, příspěvková organizace) (2)</t>
  </si>
  <si>
    <t>Rozvoj a modernizace pracovišť navazujících na urgentní příjem Slezské nemocnice v Opavě (Slezská nemocnice v Opavě, příspěvková organizace) (2)</t>
  </si>
  <si>
    <t>Rozvoj infektologického pracoviště Slezské nemocnice v Opavě (Slezská nemocnice v Opavě, příspěvková organizace) (2)</t>
  </si>
  <si>
    <t>Výstavba výjezdového stanoviště v Novém Jičíně</t>
  </si>
  <si>
    <t>Vzduchotechnika a FVE v budovách J, C v areálu nemocnice Krnov (Sdružené zdravotnické zařízení Krnov, příspěvková organizace) (2)</t>
  </si>
  <si>
    <t>Zařízení pro úpravu zdravotnických odpadů - příspěvkové organizace v odvětví zdravotnictví (2)</t>
  </si>
  <si>
    <t>pouze podíl žadatele, dotace šla přímo na PO a nešla přes náš rozpočet</t>
  </si>
  <si>
    <t>Zvýšení kvality poskytované zdravotní péče v Nemocnici ve Frýdku-Místku, p. o. (Nemocnice Frýdek-Místek, příspěvková organizace) (2)</t>
  </si>
  <si>
    <t>IP LIFE for Coal Mining Landscape Adaptation</t>
  </si>
  <si>
    <t>Kotlíkové dotace v Moravskoslezském kraji - 5. grantové schéma</t>
  </si>
  <si>
    <t>PŘEHLED ÚČELOVÝCH DOTACÍ ZE STÁTNÍHO ROZPOČTU A STÁTNÍCH FONDŮ PODLÉHAJÍCÍCH FINANČNÍMU VYPOŘÁDÁNÍ ZA ROK 2023</t>
  </si>
  <si>
    <t>Provázející učitelé ve školách – pokusné ověřování</t>
  </si>
  <si>
    <t>Ukrajinský asistent pedagoga ve školách</t>
  </si>
  <si>
    <t>Celkem Ministerstvo školství, mládeže a tělovýchovy</t>
  </si>
  <si>
    <t>Všeobecná pokladní správa</t>
  </si>
  <si>
    <t>Účelové dotace na výdaje spojené s volbami do zastupitelstev v obcích</t>
  </si>
  <si>
    <t>Celkem Všeobecná pokladní správa</t>
  </si>
  <si>
    <t>Mimořádný dotační program pro poskytovatele lůžkové péče s cílem prevence negativních dopadů psychické a fyzické zátěže a obnovy psychických a fyzických sil pro pracovníky ve zdravotnictví v souvislosti s epidemií COVID-19</t>
  </si>
  <si>
    <t>Mimořádný dotační program na kompenzaci nákladů na nespotřebované léčivé přípravky obsahující monoklonální protilátky v souvislosti s onemocněním covid-19</t>
  </si>
  <si>
    <t>Akviziční fond – IV</t>
  </si>
  <si>
    <t xml:space="preserve">ISO II/D preventivní ochrana před nepříznivými vlivy prostředí - investiční </t>
  </si>
  <si>
    <t>Národní plán obnovy – investice</t>
  </si>
  <si>
    <t>Financování dopravní infrastruktury - investice</t>
  </si>
  <si>
    <t>Poskytnuto v roce 2023</t>
  </si>
  <si>
    <t>Neinvestiční nedávkové transfery na podporu rodiny</t>
  </si>
  <si>
    <t>Pořízení a technická obnova investičního majetku ve správě ústavů sociální péče</t>
  </si>
  <si>
    <t>Ministerstvo financí</t>
  </si>
  <si>
    <t>Souhrnný dotační vztah</t>
  </si>
  <si>
    <t>Kompenzační příspěvek pro kraje – ubytování osob z Ukrajiny</t>
  </si>
  <si>
    <t>Podpora a rozvoj oblastí života obcí a krajů, kterým stanovuje prioritu vláda ČR – program č. 29824 – IV</t>
  </si>
  <si>
    <t>Ministerstvo vnitra</t>
  </si>
  <si>
    <t>Výdaje spojené se zajištěním zázemí pro vyřizování žádostí o udělení dočasné ochrany a pro přidělování a koordinaci poskytování ubytování</t>
  </si>
  <si>
    <t>Celkem Ministerstvo vnitra</t>
  </si>
  <si>
    <t>Ministerstvo průmyslu a obchodu</t>
  </si>
  <si>
    <t>Program OBCHŮDEK 2021+</t>
  </si>
  <si>
    <t>Celkem Ministerstvo průmyslu a obchodu</t>
  </si>
  <si>
    <t>Ministerstvo pro místní rozvoj</t>
  </si>
  <si>
    <t>Rozvoj základní a doprovodné infrastruktury cestovního ruchu – podprogram č. 117D72100 - NEINV</t>
  </si>
  <si>
    <t>Rozvoj základní a doprovodné infrastruktury cestovního ruchu – podprogram č. 117D72100 – INV</t>
  </si>
  <si>
    <t>Celkem Ministerstvo pro místní rozvoj</t>
  </si>
  <si>
    <t>Ministerstvo životního prostředí</t>
  </si>
  <si>
    <t>Program LIFE</t>
  </si>
  <si>
    <t>Celkem Ministerstvo životního prostředí</t>
  </si>
  <si>
    <t>Ministerstvo zemědělství</t>
  </si>
  <si>
    <t>Vodní hospodářství</t>
  </si>
  <si>
    <t>Celkem Ministerstvo zemědělství</t>
  </si>
  <si>
    <t>Státní fond životního prostředí</t>
  </si>
  <si>
    <t>Národní program Životní prostředí – NIV</t>
  </si>
  <si>
    <t>Účel</t>
  </si>
  <si>
    <t xml:space="preserve">Použito v roce 2023 </t>
  </si>
  <si>
    <t>Vráceno do SR v průběhu roku 2023</t>
  </si>
  <si>
    <t xml:space="preserve">Podpora projektů v odvětví školství - 2 projekty v rámci Operačního programu Výzkum, vývoj a vzdělávání (147.055 tis. Kč), 1 projekt z programu Národní plán obnovy (163.111 tis. Kč) a 1 projekt z Operačního programu Jan Amos Komenský (186.541 tis. Kč). </t>
  </si>
  <si>
    <t>Podpora projektů z  Operačního programu Zaměstnanost a Operačního programu Potravinová a materiálové pomoc. Prostředky byly určeny na 1 projekt realizovaný v odvětví vlastní správní činnost kraje a činnost zastupitelstva kraje (616 tis. Kč), 9 projektů v odvětví sociálních věcí (373.336 tis. Kč) a 2 projekty v odvětví školství (23.854 tis. Kč).</t>
  </si>
  <si>
    <t xml:space="preserve">Podpora projektů z Integrovaného regionálního operačního programu, Operačního programu Technická pomoc a Operačního programu přeshraniční spolupráce. Jednalo se o financování 6 projektů v odvětví dopravy (354.858 tis. Kč), 3 projektů v odvětví regionálního rozvoje (5.388 tis. Kč), 2 projektů v odvětví sociálních věcí (35.166 tis. Kč), 5 projektů v odvětví školství (63.263 tis. Kč) a 13 projektů v odvětví zdravotnictví (600.345 tis. Kč). </t>
  </si>
  <si>
    <t xml:space="preserve">Podpora projektů z Operačního programu Životní prostředí a Operačního programu Spravedlivá transformace. Jednalo se o financování 1 projektu realizovaného v odvětví dopravy (1.848 tis. Kč), 1 projektu v odvětví regionálního rozvoje (103.500 tis. Kč), 10 projektů v odvětví školství (67.903 tis. Kč) a 4 projektů v odvětví životního prostředí (381.104 tis. Kč). </t>
  </si>
  <si>
    <t>Podpora projektů příspěvkových organizací kraje z Národního plánu obnovy.</t>
  </si>
  <si>
    <t xml:space="preserve">Státní fond životního prostředí </t>
  </si>
  <si>
    <t>Předprojektová příprava strategických projektů v rámci implementace Mechanismu pro spravedlivou transformaci, z toho 223 tis. Kč na spolufinancování projektu Technologická a podnikatelská akademie a digitální, inovační a mediální laboratoř (TPA a DIMLab) a 1.184 tis. Kč na spolufinancování projektu Černá kostka – Centrum digitalizace, vědy a inovací.</t>
  </si>
  <si>
    <t>Zdůvodnění případného nečerpání poskytnutých dotací je uvedeno v přehledech výdajů za jednotlivá odvětví (tabulky č. 12-25 této přílohy).</t>
  </si>
  <si>
    <r>
      <t xml:space="preserve">Poskytnuto v roce 2023 
</t>
    </r>
    <r>
      <rPr>
        <sz val="8"/>
        <rFont val="Tahoma"/>
        <family val="2"/>
        <charset val="238"/>
      </rPr>
      <t>(a v předešlých letech)</t>
    </r>
  </si>
  <si>
    <r>
      <t xml:space="preserve">Použito v roce 2023
</t>
    </r>
    <r>
      <rPr>
        <sz val="8"/>
        <rFont val="Tahoma"/>
        <family val="2"/>
        <charset val="238"/>
      </rPr>
      <t>(a v předešlých letech)</t>
    </r>
  </si>
  <si>
    <t>Nedočerpáno
v roce 2023</t>
  </si>
  <si>
    <t>Vráceno v rámci 
FV za rok 2023</t>
  </si>
  <si>
    <t>Vráceno 
z přebytku 2023</t>
  </si>
  <si>
    <r>
      <t xml:space="preserve">Vráceno do SR v průběhu roku 2023
</t>
    </r>
    <r>
      <rPr>
        <sz val="8"/>
        <rFont val="Tahoma"/>
        <family val="2"/>
        <charset val="238"/>
      </rPr>
      <t>(a v předešlých letech)</t>
    </r>
  </si>
  <si>
    <r>
      <t>34509</t>
    </r>
    <r>
      <rPr>
        <b/>
        <vertAlign val="superscript"/>
        <sz val="8"/>
        <rFont val="Tahoma"/>
        <family val="2"/>
        <charset val="238"/>
      </rPr>
      <t>1)</t>
    </r>
  </si>
  <si>
    <r>
      <t xml:space="preserve">2) </t>
    </r>
    <r>
      <rPr>
        <sz val="8"/>
        <rFont val="Tahoma"/>
        <family val="2"/>
        <charset val="238"/>
      </rPr>
      <t xml:space="preserve"> Dotace byla poskytnuta v roce 2022, vypořádána byla při finančním vypořádání za rok 2023.</t>
    </r>
  </si>
  <si>
    <r>
      <t>1)</t>
    </r>
    <r>
      <rPr>
        <sz val="8"/>
        <rFont val="Tahoma"/>
        <family val="2"/>
        <charset val="238"/>
      </rPr>
      <t xml:space="preserve"> </t>
    </r>
    <r>
      <rPr>
        <vertAlign val="superscript"/>
        <sz val="8"/>
        <rFont val="Tahoma"/>
        <family val="2"/>
        <charset val="238"/>
      </rPr>
      <t xml:space="preserve"> </t>
    </r>
    <r>
      <rPr>
        <sz val="8"/>
        <rFont val="Tahoma"/>
        <family val="2"/>
        <charset val="238"/>
      </rPr>
      <t>Údaje za celou dobu trvání projektů.</t>
    </r>
  </si>
  <si>
    <t>PŘEHLED DOTACÍ ZE STÁTNÍHO ROZPOČTU PŘIJATÝCH V ROCE 2023 NEPODLÉHAJÍCÍCH FINANČNÍMU VYPOŘÁDÁNÍ ZA ROK 2023</t>
  </si>
  <si>
    <t>Rok 2023</t>
  </si>
  <si>
    <t>PŘEHLED PŘIJATÝCH PROSTŘEDKŮ ZE STÁTNÍHO ROZPOČTU NA PROJEKTY SPOLUFINANCOVANÉ
Z EVROPSKÝCH FINANČNÍCH ZDROJŮ V ROCE 2023</t>
  </si>
  <si>
    <t>IČO</t>
  </si>
  <si>
    <t>Černá kostka, příspěvková organizace</t>
  </si>
  <si>
    <t>Domov pod Bílou Horou, příspěvková organizace</t>
  </si>
  <si>
    <t>Střední škola a Vyšší odborná škola, Kopřivnice, příspěvková organizace</t>
  </si>
  <si>
    <t>Masarykova střední škola zemědělská a přírodovědná, Opava, příspěvková organizace</t>
  </si>
  <si>
    <t>Základní umělecká škola, Krnov, příspěvková organizace</t>
  </si>
  <si>
    <t>Výsledek hospodaření za rok 2023 u příspěvkové organizace v odvětví dopravy</t>
  </si>
  <si>
    <t>Výsledek hospodaření 2023</t>
  </si>
  <si>
    <t>Výsledek hospodaření za rok 2023 u příspěvkových organizací v odvětví chytrého regionu</t>
  </si>
  <si>
    <t>Výsledek hospodaření za rok 2023 u příspěvkových organizací v odvětví kultury</t>
  </si>
  <si>
    <t>Výsledek hospodaření za rok 2023 u příspěvkových organizací v odvětví sociálních věcí</t>
  </si>
  <si>
    <t>Výsledek hospodaření za rok 2023 u příspěvkových organizací v odvětví školství</t>
  </si>
  <si>
    <t>Výsledek hospodaření za rok 2023 u příspěvkových organizací v odvětví zdravotnictví</t>
  </si>
  <si>
    <t>SUMÁŘ ÚČETNÍCH VÝKAZŮ ZA ROK 2023</t>
  </si>
  <si>
    <t>ÚČETNÍ VÝKAZY ZA ROK 2023</t>
  </si>
  <si>
    <t>Mostní program</t>
  </si>
  <si>
    <t>Novostavba garáží a dílen v areálu cestmistrovství Frýdek-Místek Správy silnic Moravskoslezského kraje, p. o.</t>
  </si>
  <si>
    <t>Obnova vozového parku SSMSK, p. o.</t>
  </si>
  <si>
    <t>Oprava havarijních úseků</t>
  </si>
  <si>
    <t>Oprava III/4629 Větřkovice - silnice I/57</t>
  </si>
  <si>
    <t>Oprava III/4642 Opava, ul. Těšínská, ul. Nádražní okruh Opava</t>
  </si>
  <si>
    <t>Oprava III/47216 Karviná, ul. Polská</t>
  </si>
  <si>
    <t>Propustkový program</t>
  </si>
  <si>
    <t>Příprava výstavby tramvajové tratě Ostrava – Orlová – Karviná</t>
  </si>
  <si>
    <t>Rekonstrukce mostu ev. č. 478-008 Polanka nad Odrou</t>
  </si>
  <si>
    <t>Rekonstrukce provozní budovy cestmistrovství Hlučín, středisko Opava Správy silnic Moravskoslezského kraje, p. o.</t>
  </si>
  <si>
    <t>Rekonstrukce silnice III/46817 ul. Lidická vč. opěrných zdí</t>
  </si>
  <si>
    <t>Silnice II/470, příprava stavby „Komunikace – Severní spoj“ v Ostravě</t>
  </si>
  <si>
    <t>Silnice III/01144 rekonstrukce mostu ev. č. 01144-5 v obci Milíkov</t>
  </si>
  <si>
    <t>Silnice III/4866 – Rekonstrukce mostu ev. č. 4866-4 přes potok Lomná v obci Trojanovice</t>
  </si>
  <si>
    <t>Výstavba nové haly soli včetně demolice stávající haly – CM Rýmařov</t>
  </si>
  <si>
    <t>Digitalizace kulturního dědictví Moravskoslezského kraje - Galerie výtvarného umění v Ostravě</t>
  </si>
  <si>
    <t>Remeslá a priemysel v múzeu</t>
  </si>
  <si>
    <t>Zámek Nová Horka - dobudování infrastruktury a zázemí</t>
  </si>
  <si>
    <t>Hrad Sovinec – Revitalizace objektu 4. brány a oprava přilehlé opěrné zdi</t>
  </si>
  <si>
    <t>Hrad Sovinec - Revitalizace vstupní části objektu</t>
  </si>
  <si>
    <t>Zámek Bruntál - revitalizace objektu II</t>
  </si>
  <si>
    <t>Výměna prosklené fasády</t>
  </si>
  <si>
    <t>Oprava střechy a fasády ul. Rybářská</t>
  </si>
  <si>
    <t>Dešťová a splašková kanalizace</t>
  </si>
  <si>
    <t>Pořízení zahradního altánu v Suchdole nad Odrou</t>
  </si>
  <si>
    <t>Domov pod Bílou horou, příspěvková organizace</t>
  </si>
  <si>
    <t>Rekonstrukce kuchyně Domova Příbor</t>
  </si>
  <si>
    <t>Elektromobily pro sociálně terapeutickou dílnu HARMONIE, p. o.</t>
  </si>
  <si>
    <t>Rekonstrukce zdroje vytápění – tepelné čerpadlo</t>
  </si>
  <si>
    <t>Oprava obvodové kamenné zdi</t>
  </si>
  <si>
    <t>Oprava podlahových krytin</t>
  </si>
  <si>
    <t>Workoutové hřiště pro děti z dětského domova v Příboře</t>
  </si>
  <si>
    <t>Oprava-výměna zásobníku na teplou vodu a hydro expanzní nádoby</t>
  </si>
  <si>
    <t>Odstranění havarijního stavu - zatékání kolem střešních oken</t>
  </si>
  <si>
    <t>Dotační program – Podpora aktivit v oblasti prevence rizikového chování - příspěvkové organizace MSK</t>
  </si>
  <si>
    <t>Stavební úpravy budov C a D</t>
  </si>
  <si>
    <t>Odstranění havarijního stavu hygienického zařízení budovy F</t>
  </si>
  <si>
    <t>Oprava ležaté kanalizace budovy E</t>
  </si>
  <si>
    <t>Rekonstrukce tělocvičny</t>
  </si>
  <si>
    <t>Výměna rozvodů zdravotechniky</t>
  </si>
  <si>
    <t>Modernizace koncertního sálu</t>
  </si>
  <si>
    <t>Oprava protihlukové stěny</t>
  </si>
  <si>
    <t>Rekonstrukce otopné soustavy</t>
  </si>
  <si>
    <t>Výměna zdroje tepla v domově mládeže</t>
  </si>
  <si>
    <t>Příjezdová komunikace a parkoviště pro Obchodní akademii</t>
  </si>
  <si>
    <t>Výměna kotle v tělocvičně</t>
  </si>
  <si>
    <t>Oprava střechy domova mládeže</t>
  </si>
  <si>
    <t>Rekonstrukce hygienických zařízení DM</t>
  </si>
  <si>
    <t>Energetické úspory ve školách zřizovaných Moravskoslezským krajem – VI. Etapa</t>
  </si>
  <si>
    <t>Izolace a sanace objektu</t>
  </si>
  <si>
    <t>Vybudování sportoviště ve vnitrobloku školy</t>
  </si>
  <si>
    <t>Rekonstrukce střechy budovy A</t>
  </si>
  <si>
    <t>Rekonstrukce a modernizace varny</t>
  </si>
  <si>
    <t>Rekonstrukce sociálních zařízení</t>
  </si>
  <si>
    <t>Optimalizace využívaných prostor SŠP Krnov</t>
  </si>
  <si>
    <t>Rekonstrukce elektroinstalace v jídelně</t>
  </si>
  <si>
    <t>Rekonstrukce zastřešení dílny</t>
  </si>
  <si>
    <t>Novostavba výukových prostor včetně venkovních úprav</t>
  </si>
  <si>
    <t>Rekonstrukce vodovodu</t>
  </si>
  <si>
    <t>Střední škola, Jablunkov, příspěvková organizace,</t>
  </si>
  <si>
    <t>Rekonstrukce kotelny ul. Školní</t>
  </si>
  <si>
    <t>Podpora sportu a pohybových aktivit občanů Moravskoslezského kraje - příspěvkové organizace MSK</t>
  </si>
  <si>
    <t>Rekonstrukce kotelny K3 na školním zahradnictví</t>
  </si>
  <si>
    <t>Oprava ležaté kanalizace</t>
  </si>
  <si>
    <t>Oprava podlahy v gymnastickém sále</t>
  </si>
  <si>
    <t>Rekonstrukce vytápění</t>
  </si>
  <si>
    <t>Hydroizolace terasy a rekonstrukce technické místnosti</t>
  </si>
  <si>
    <t>Rekonstrukce elektroinstalace, výměna zářivkových těles</t>
  </si>
  <si>
    <t>Oprava zídky</t>
  </si>
  <si>
    <t>Sanace vlhkého zdiva Rýmařovská 12</t>
  </si>
  <si>
    <t>Oprava výtahové plošiny</t>
  </si>
  <si>
    <t>Sanace obvodového zdiva</t>
  </si>
  <si>
    <t>Výměna oken v budově A</t>
  </si>
  <si>
    <t>Oprava střechy spojovacího krčku</t>
  </si>
  <si>
    <t>Rekonstrukce oplocení pozemku školy</t>
  </si>
  <si>
    <t>Oprava fasády- budova Derkova 1 a Derkova 3</t>
  </si>
  <si>
    <t>Odstranění havarijního stavu střechy a fasády budovy školy</t>
  </si>
  <si>
    <t>Nemocnice Havířov, p. o., energetická úspora v gastroprovozu</t>
  </si>
  <si>
    <t>Rekonstrukce ambulantní rehabilitace</t>
  </si>
  <si>
    <t>Rekonstrukce prostor pro rozšíření počtu lůžek poanesteziologické péče</t>
  </si>
  <si>
    <t>Tepelné hospodářství - Kogenerační jednotka</t>
  </si>
  <si>
    <t>Zákrokový sál a dospávací pokoj psychiatrie</t>
  </si>
  <si>
    <t>Oprava střechy kotelny Karviná</t>
  </si>
  <si>
    <t>Vestavba sociálních zařízení interna 1 a 2 Karviná – křídlo A</t>
  </si>
  <si>
    <t>Vybudování Dětské skupiny Nemocnice Karviná-Ráj</t>
  </si>
  <si>
    <t>Zařízení pro úpravu zdravotnických odpadů - příspěvkové organizace v odvětví zdravotnictví</t>
  </si>
  <si>
    <t>Centrální bufet v budově E</t>
  </si>
  <si>
    <t>Dodávka a instalace fotovoltaického systému na budově I</t>
  </si>
  <si>
    <t>Dodávka a instalace fotovoltaického systému na budově L</t>
  </si>
  <si>
    <t>Dodávka CT přístroje</t>
  </si>
  <si>
    <t>Potrubní pošta - 1.etapa</t>
  </si>
  <si>
    <t>Rekonstrukce JIP neoperačních oborů</t>
  </si>
  <si>
    <t>Rekonstrukce strukturované kabeláže budova R</t>
  </si>
  <si>
    <t>Rekonstrukce střechy budovy X3</t>
  </si>
  <si>
    <t>Ultrazvukový přístroj pro prenatální vyšetření</t>
  </si>
  <si>
    <t>Velkokapacitní myčka</t>
  </si>
  <si>
    <t>Vybudování archívu</t>
  </si>
  <si>
    <t>Modernizace přístrojového vybavení Metylovice</t>
  </si>
  <si>
    <t xml:space="preserve">Zamezení zatékání do sklepních prostor </t>
  </si>
  <si>
    <t>Vzduchotechnika a FVE v budovách J, C v areálu nemocnice Krnov</t>
  </si>
  <si>
    <t>Adaptace budovy na spisovnu</t>
  </si>
  <si>
    <t>Pavilon O - Instalace systému výměny vzduchu</t>
  </si>
  <si>
    <t>Pavilon W - stavební úpravy a přístavba</t>
  </si>
  <si>
    <t>Stavební akce související s pandemií Covid</t>
  </si>
  <si>
    <t>Dotační program – Podpora aktivit v oblasti prevence rizikového chování</t>
  </si>
  <si>
    <t>Dotace - Izolační zeleň Vrbice</t>
  </si>
  <si>
    <t>Dotační program – Podpora infrastruktury a propagace cestovního ruchu v Moravskoslezském kraji</t>
  </si>
  <si>
    <t>Dotační program – Podpora kempování v Moravskoslezském kraji</t>
  </si>
  <si>
    <t>Dotační program – Podpora rozvoje cykloturistiky v Moravskoslezském kraji</t>
  </si>
  <si>
    <t>Dotace - Modernizace Technického muzea v Kopřivnici</t>
  </si>
  <si>
    <t xml:space="preserve">Město Město Albrechtice </t>
  </si>
  <si>
    <t xml:space="preserve">Obec Brantice </t>
  </si>
  <si>
    <t xml:space="preserve">Obec Brumovice </t>
  </si>
  <si>
    <t xml:space="preserve">Obec Čavisov </t>
  </si>
  <si>
    <t xml:space="preserve">Obec Čeladná </t>
  </si>
  <si>
    <t xml:space="preserve">Obec Dolní Lhota </t>
  </si>
  <si>
    <t xml:space="preserve">Obec Hať </t>
  </si>
  <si>
    <t xml:space="preserve">Obec Hlinka </t>
  </si>
  <si>
    <t xml:space="preserve">Obec Horní Lhota </t>
  </si>
  <si>
    <t xml:space="preserve">Obec Horní Lomná </t>
  </si>
  <si>
    <t xml:space="preserve">Obec Horní Životice </t>
  </si>
  <si>
    <t xml:space="preserve">Obec Chuchelná </t>
  </si>
  <si>
    <t xml:space="preserve">Obec Chvalíkovice </t>
  </si>
  <si>
    <t xml:space="preserve">Obec Kujavy </t>
  </si>
  <si>
    <t xml:space="preserve">Obec Liptaň </t>
  </si>
  <si>
    <t xml:space="preserve">Obec Moravskoslezský Kočov </t>
  </si>
  <si>
    <t xml:space="preserve">Obec Mošnov </t>
  </si>
  <si>
    <t xml:space="preserve">Obec Nové Heřminovy </t>
  </si>
  <si>
    <t xml:space="preserve">Obec Pazderna </t>
  </si>
  <si>
    <t xml:space="preserve">Obec Radkov </t>
  </si>
  <si>
    <t xml:space="preserve">Obec Razová </t>
  </si>
  <si>
    <t xml:space="preserve">Obec Rusín </t>
  </si>
  <si>
    <t>Dotace - Pokrytí výdajů spojených s opravou závady na převodovce dopravního automobilu jednotky Sboru dobrovolných hasičů Sedlnice</t>
  </si>
  <si>
    <t xml:space="preserve">Obec Staříč </t>
  </si>
  <si>
    <t>Dotace - Zvýšení akceschopnosti JSDHO Šilheřovice</t>
  </si>
  <si>
    <t xml:space="preserve">Obec Tísek </t>
  </si>
  <si>
    <t xml:space="preserve">Obec Vělopolí </t>
  </si>
  <si>
    <t xml:space="preserve">Obec Vyšní Lhoty </t>
  </si>
  <si>
    <t>Dotace - Společně utváříme Zbyslavice</t>
  </si>
  <si>
    <t xml:space="preserve">Obec Ženklava </t>
  </si>
  <si>
    <t xml:space="preserve">Obec Žermanice </t>
  </si>
  <si>
    <t>Ostrava, Michálkovice</t>
  </si>
  <si>
    <t>ClearAir and Climate adaptation in Ostrava and other cities</t>
  </si>
  <si>
    <t>Dotace - Revitalizace areálu bývalých kasáren Hranečník v souvislosti s odstraněním následků důlní činnosti - příprava území pro další využití - II. etapa</t>
  </si>
  <si>
    <t>Dotace - Cyklistický závod horských kol kolem Slezské Harty</t>
  </si>
  <si>
    <t>Dotace - Pořízení vybavení hasičů Sdružení obcí Jablunkovska při protipovodňových zásazích</t>
  </si>
  <si>
    <t>Svazek obcí mikroregionu Hlučínska</t>
  </si>
  <si>
    <t>Centrum dopravního výzkumu, v. v. i.</t>
  </si>
  <si>
    <t>Státní zdravotní ústav</t>
  </si>
  <si>
    <t>Základní škola pro tělesně postižené, Opava, Dostojevského 12</t>
  </si>
  <si>
    <t>Obec Strečno</t>
  </si>
  <si>
    <t>1. JUDO CLUB BANÍK OSTRAVA z.s., Ostrava-Jih</t>
  </si>
  <si>
    <t>42. přední hlídka Royal Rangers Ostrava, Ostrava</t>
  </si>
  <si>
    <t>70/04 ZO ČSOP Bartošovice</t>
  </si>
  <si>
    <t>Agentura Orange s.r.o., Palkovice</t>
  </si>
  <si>
    <t>Akce na Landeku z.s., Ostrava Petřkovice</t>
  </si>
  <si>
    <t>Aktivity Tour, z.s., Odry</t>
  </si>
  <si>
    <t>ALBA TOUR s.r.o., Rožnov pod Radhoštěm</t>
  </si>
  <si>
    <t>Aleš Kos, Třinec</t>
  </si>
  <si>
    <t>All IT spol. s r.o., Praha 3 Žižkov</t>
  </si>
  <si>
    <t>ANIMA IUVENTUTIS, Ostrava</t>
  </si>
  <si>
    <t>Anna Bieleszová, Bukovec</t>
  </si>
  <si>
    <t>ANTHONYapp s.r.o., Ostrava</t>
  </si>
  <si>
    <t>AREVAL s.r.o., Karviná</t>
  </si>
  <si>
    <t>Arrows Ostrava z.s., Ostrava-Poruba</t>
  </si>
  <si>
    <t xml:space="preserve">Dotace - Implementace adaptační strategie MSK </t>
  </si>
  <si>
    <t>Asociace malého fotbalu ČR, z.s., Praha 3 Žižkov</t>
  </si>
  <si>
    <t>Dotace - Konference Energetická krize</t>
  </si>
  <si>
    <t xml:space="preserve">Asociace rodičů dětí s DMO a přidruženými neurologickými onemocněními ČR, Ostrava </t>
  </si>
  <si>
    <t>Dotace - XV. EUROREGIONÁLNÍ JARMARK V DOLNÍ LOMNÉ</t>
  </si>
  <si>
    <t>Asociace TOM ČR, TOM 4345 Paprsek, Ostrava Krásné Pole</t>
  </si>
  <si>
    <t>AZ HELP, zapsaný spolek, Vidnava</t>
  </si>
  <si>
    <t>Barbora Králiková, Ostrava, Slezská Ostrava</t>
  </si>
  <si>
    <t>Dotační program – Podpora primární péče</t>
  </si>
  <si>
    <t>Dotace - Zlepšení stavebně technického stavu Komunitního centra klášter v Blahutovicích</t>
  </si>
  <si>
    <t>BB Sport s.r.o., Praha 2 Nové Město</t>
  </si>
  <si>
    <t>Bc. Petra Špornová , Ostrava</t>
  </si>
  <si>
    <t>Bílovecká nemocnice, a.s.</t>
  </si>
  <si>
    <t>Investiční akce a opravy majetku v Bílovecké nemocnici, a.s.</t>
  </si>
  <si>
    <t>Bioconsulting, s.r.o., Košařiska</t>
  </si>
  <si>
    <t>BK SNAKES OSTRAVA z.s., Ostrava</t>
  </si>
  <si>
    <t>Dotace - Zajištění provozu spolku Bohumínská modelová železnice v roce 2023</t>
  </si>
  <si>
    <t>Dotace - Věcné a technické vybavení nově vzniklé ordinace všeobecného praktického lékařství pro dospělé</t>
  </si>
  <si>
    <t>Botanická zahrada Orlová, z. ú.</t>
  </si>
  <si>
    <t>CADservis, s.r.o., Štěpánkovice</t>
  </si>
  <si>
    <t>Centrum náhradní rodinné péče a sociálních služeb ARCADA, z.s., Ostrava</t>
  </si>
  <si>
    <t>Circus! Dance Studio, z.s. , Bernartice nad Odrou</t>
  </si>
  <si>
    <t>COAL Events s.r.o., Havířov</t>
  </si>
  <si>
    <t>Cyklistické sdružení MAX-CURSOR, Ostrava-Jih</t>
  </si>
  <si>
    <t>ČAATS, z. s. Klub technických sportů - Studentský klub paraglidingu, p.s. , Čeladná</t>
  </si>
  <si>
    <t>ČBF - Oblast Severní Morava, evidenční číslo ČBF 09. Ostrava-Moravská Ostrava a Přívoz</t>
  </si>
  <si>
    <t>Dotace - E-Mobilita, cesta k soběstačnosti 2023</t>
  </si>
  <si>
    <t>Dotace - Mistrovství České republiky v pasení ovcí ovčáckým psem v tradičním stylu 2023</t>
  </si>
  <si>
    <t>Česká společnost AIDS pomoc, z.s., Praha 8, Karlín</t>
  </si>
  <si>
    <t>Dotace - Mezinárodní konference Nanoostrava</t>
  </si>
  <si>
    <t>Dotace - Zvýšení úrovně citlivosti metody časného záchytu nádoru pomocí signálních psů díky nově zrekonstruované části budovy</t>
  </si>
  <si>
    <t>Česko-polská obchodní komora z. s., Ostrava-Moravská Ostrava a Přívoz</t>
  </si>
  <si>
    <t>Dotace - XXIX. Setkání podnikatelů České, Polské a Slovenské republiky</t>
  </si>
  <si>
    <t>Dotace - Stabilizace havarijního stavu VD Návsí - Jablunkov II.</t>
  </si>
  <si>
    <t>Dotace - Oprava části střechy správní budovy spolku</t>
  </si>
  <si>
    <t>Český svaz včelařů, z.s., okresní organizace Frýdek - Místek</t>
  </si>
  <si>
    <t>Český svaz včelařů, z.s., základní organizace Jakubčovice nad Odrou, Odry</t>
  </si>
  <si>
    <t>Český svaz včelařů, z.s., základní organizace Kozlovice, Kozlovice</t>
  </si>
  <si>
    <t xml:space="preserve">Dotace - Regionální kolo soutěže Zlatá včela </t>
  </si>
  <si>
    <t>Dagmar Marková, Krasov</t>
  </si>
  <si>
    <t>Denis Hanzlík, Karviná</t>
  </si>
  <si>
    <t>Dětská skupina ROSY, z. ú., Ostrava</t>
  </si>
  <si>
    <t>Dotace - Specializovaná paliativní (hospicová) péče v hospici CITADELA 2023</t>
  </si>
  <si>
    <t>Dotace - Centrum asistivních technologií Ostrava</t>
  </si>
  <si>
    <t>DOTEK z.s., Český Těšín</t>
  </si>
  <si>
    <t>DUDA s.r.o., Bolatice</t>
  </si>
  <si>
    <t>Duša ZEmě, z.s., Horní Bečva</t>
  </si>
  <si>
    <t>E-commerce &amp; Tech cluster, z.s., Ostrava Vítkovice</t>
  </si>
  <si>
    <t>Educa24 agency, s.r.o., Ostrava-Petřkovice</t>
  </si>
  <si>
    <t>Edugram - sociální akademie z.ú., Ostrava-Mariánské Hory a Hulváky</t>
  </si>
  <si>
    <t>Dotace - Domácí násilí v opatrovnických sporech</t>
  </si>
  <si>
    <t>EKOHUBERT z.s., Ostrava</t>
  </si>
  <si>
    <t>EKOTOXA s.r.o., Brno-sever</t>
  </si>
  <si>
    <t>E-MOTION park s.r.o., Ostrava</t>
  </si>
  <si>
    <t>Farní sbor Českobratrské církve evangelické v Krnově, Krnov</t>
  </si>
  <si>
    <t>FC-B7 TÝM!!!, z.s., Závada</t>
  </si>
  <si>
    <t>Figure Skating Club Kopřivnice, z.s., Kopřivnice</t>
  </si>
  <si>
    <t>Dotace - ZDVOP FOD Klokánek Dolní Benešov</t>
  </si>
  <si>
    <t>Frýdecká skládka a.s., Frýdek-Místek</t>
  </si>
  <si>
    <t>FV ODRA Petřkovice, Ostrava-Petřkovice</t>
  </si>
  <si>
    <t>Dotace - Magisterská studia na Berklee NYC s cimbálem</t>
  </si>
  <si>
    <t>Dotace - Pořízení lesního rohu</t>
  </si>
  <si>
    <t>Dotace - Studium na Berklee College of Music</t>
  </si>
  <si>
    <t>Dotace - Údržba rybníka</t>
  </si>
  <si>
    <t>Dotace - Vydání knihy s pracovním názvem „Dánský vpád. Dva roky války ve Slezsku a na Moravě 1626-1627.“</t>
  </si>
  <si>
    <t>Dotace - Ozdravný a edukační pobyt</t>
  </si>
  <si>
    <t>Górole - Folklorní soubor, Mosty u Jablunkova</t>
  </si>
  <si>
    <t>Dotace - Studenti v akci aneb Těšínské dožínky, tak trochu jinak</t>
  </si>
  <si>
    <t>HAIMA OSTRAVA - občanské sdružení pro pomoc dětem s poruchou krvetvorby, Poruba</t>
  </si>
  <si>
    <t>Happy Sport Opava, Opava</t>
  </si>
  <si>
    <t>HC VÍTKOVICE RIDERA, spolek, Ostrava</t>
  </si>
  <si>
    <t>Heřmanice dětem z.s., Ostrava Heřmanice</t>
  </si>
  <si>
    <t>Hnutí DUHA Šelmy, Olomouc</t>
  </si>
  <si>
    <t>Hokejový klub Nový Jičín, z. s., Nový Jičín</t>
  </si>
  <si>
    <t>Hudba nezná hranice Havířov, z.s., Havířov</t>
  </si>
  <si>
    <t>Dotace - Ostrava ČokoFest 2023</t>
  </si>
  <si>
    <t>Dotace - Podcast Kvíz, please!</t>
  </si>
  <si>
    <t>Ing. Jana Blažejová, Býkov-Láryšov, Láryšov</t>
  </si>
  <si>
    <t>Dotace - RADOST NA ZÁMKU</t>
  </si>
  <si>
    <t>Jakub Horák, Ostrava Poruba</t>
  </si>
  <si>
    <t>Jakub Onderek, Mosty u Jablunkova</t>
  </si>
  <si>
    <t>Dotace - Martin Šonka Letí do Ostravy!!!</t>
  </si>
  <si>
    <t>Jaromír Kunášek, Brantice</t>
  </si>
  <si>
    <t>Jezdecký klub Baník Ostrava, Ostrava-Stará bělá</t>
  </si>
  <si>
    <t>Jiří Prokeš, Smilovice</t>
  </si>
  <si>
    <t>Josef Bojko, Písek</t>
  </si>
  <si>
    <t>Junák - český skaut, středisko 8. pěšího pluku Slezského Frýdek-Místek, z. s., Frýdek-Místek</t>
  </si>
  <si>
    <t>Junák - český skaut, středisko P. Bezruče Frýdek-Místek, z. s., Frýdek-Místek</t>
  </si>
  <si>
    <t>Kamil Pustka, Kozlovice</t>
  </si>
  <si>
    <t>Kamil Turek, Mosty u Jablunkova</t>
  </si>
  <si>
    <t>Dotace - Karvinští zvoníci - vybavení bezpečnostních prvků a doplnění expozice vyhlídkové věže</t>
  </si>
  <si>
    <t>Dotace - Rekonstrukce a modernizace kulturního a komunitního centra Katolický dům v Kopřivnici</t>
  </si>
  <si>
    <t>KČT, odbor Slezský Tomík Ostrava, Ostrava</t>
  </si>
  <si>
    <t>Klinika Třinec s.r.o., Třinec</t>
  </si>
  <si>
    <t xml:space="preserve">Klub bechtěreviků ČR z.s., Praha </t>
  </si>
  <si>
    <t>Klub seniorů Dobrá, z.s., Dobrá</t>
  </si>
  <si>
    <t>Klub stolního tenisu a plavání Karviná, Karviná</t>
  </si>
  <si>
    <t>KOLEČKO z.s. , Ostrava</t>
  </si>
  <si>
    <t>Komunitní škola Karlovice, Karlovice</t>
  </si>
  <si>
    <t>Lázně Darkov, a.s., Karviná-Hranice</t>
  </si>
  <si>
    <t>Lesní mateřská škola a komunitní klub Pecka z.s</t>
  </si>
  <si>
    <t>Lesní mateřská škola Bezinka, z.s.</t>
  </si>
  <si>
    <t>Dotace - E-TECH CENTRUM LIBROS</t>
  </si>
  <si>
    <t>Dotace - Patron - podpora a sociální integrace dospívajících z dětských domovů</t>
  </si>
  <si>
    <t>Lítací jelen z.s., Pstruží</t>
  </si>
  <si>
    <t>MajDay Team z.s., Třinec</t>
  </si>
  <si>
    <t>Dotace - Konference ChainCamp 2023</t>
  </si>
  <si>
    <t>Martin Roth, Orlová Lazy</t>
  </si>
  <si>
    <t>Dotace - Zemědělství v Poodří 2023</t>
  </si>
  <si>
    <t>Mateřská škola Kolmá – Naše místo z. s., pobočný spolek</t>
  </si>
  <si>
    <t>Dotační program - Podpora péče o duševní zdraví</t>
  </si>
  <si>
    <t>MENS SANA z.s., Ostrava</t>
  </si>
  <si>
    <t>Dotace - eJantarová cesta 2023</t>
  </si>
  <si>
    <t>MISTKA SEWING s.r.o., Český Těšín</t>
  </si>
  <si>
    <t>Dotace - Rekonstrukce zahradních lavic včetně dodávky a montáže zahradního domku pro PZKO Karviná - Ráj</t>
  </si>
  <si>
    <t>Místní skupina Polského kulturně-osvětového svazu v Havířově-Bludovicích, Havířov,Bludovice</t>
  </si>
  <si>
    <t>moloko film s.r.o., Praha</t>
  </si>
  <si>
    <t>Dotace - Digitalizace sítě prospěšných obchodů Moment</t>
  </si>
  <si>
    <t>Monika Labajová, Mosty u Jablunkova</t>
  </si>
  <si>
    <t>Moravskoslezská Technologická Akademie, z. s., Kavalcova 814/1, 792 01 Bruntál</t>
  </si>
  <si>
    <t>Moravskoslezské Investice a Development, a.s., Ostrava-Moravská Ostrava a Přívoz</t>
  </si>
  <si>
    <t>Moravskoslezský krajský svaz jachtingu z.s., Ostrava-Moravská Ostrava a Přívoz</t>
  </si>
  <si>
    <t>Dotace - Motokára pro dva</t>
  </si>
  <si>
    <t>MUDr. Karel Lukeš s.r.o., Soběšovice</t>
  </si>
  <si>
    <t>Dotace - Dobrovolnictví a Centrum života v roce 2023</t>
  </si>
  <si>
    <t>Dotace - Naše krev, náš kraj</t>
  </si>
  <si>
    <t>Dotace - Vyrovnávání příležitostí pro občany se zdravotním postižením prostřednictvím ochrany veřejného zájmu na úseku bezbariérové přístupnosti staveb</t>
  </si>
  <si>
    <t>Dotace - Republikové kolo soutěže Mladých zdravotníků 2023</t>
  </si>
  <si>
    <t>Dotace - Výukový systém pro školení a prezentace poskytování první pomoci a výcvik dobrovolných záchranářů Českého červeného kříže v Ostravě</t>
  </si>
  <si>
    <t>Dotace - Setkání signatářů Memoranda o spolupráci 2023</t>
  </si>
  <si>
    <t>One MOVie s.r.o., Praha</t>
  </si>
  <si>
    <t xml:space="preserve">Dotace - Podpora specializačního vzdělávání všeobecných praktických lékařů </t>
  </si>
  <si>
    <t>Ordinace U Kostela s.r.o., Ostrava, Moravská Ostrava a Přívoz</t>
  </si>
  <si>
    <t>Dotace - Zvýšení kvality primární péče v zubní ordinaci</t>
  </si>
  <si>
    <t>Ostrava Chess z.s., Ostrava, Moravská Ostrava a Přívoz</t>
  </si>
  <si>
    <t>PANT, z.s., Polanka nad Odrou</t>
  </si>
  <si>
    <t>Dotace - Výletní vlaky POHOrnických vlečkách a do ZOO 2023</t>
  </si>
  <si>
    <t>Dotace - Paměť národa a Příběhy našich sousedů - pamětníci a významné firemní značky v regionu 2023</t>
  </si>
  <si>
    <t>Požitkáři s.r.o., Ostrava Polanka nad Odou</t>
  </si>
  <si>
    <t>Právní a ekonomické poradenství z.s., Bruntál</t>
  </si>
  <si>
    <t>PRO-DO projektová a dotační kancelář, s.r.o.,Ostrava</t>
  </si>
  <si>
    <t>Dotace - Audiovizuální technika pro amatérské divadlo</t>
  </si>
  <si>
    <t>Protimluv, Ostrava-Vítkovice</t>
  </si>
  <si>
    <t>Přátelé Lipiny, z.s., Frýdek-Místek</t>
  </si>
  <si>
    <t>QQ STUDIO Ostrava s.r.o., Ostrava-Moravská Ostrava a Přívoz</t>
  </si>
  <si>
    <t>Quoc Anh Vu, Libina</t>
  </si>
  <si>
    <t>Dotace - Konference Rizikové konstrukce</t>
  </si>
  <si>
    <t>RAIN MAN - sdružení rodičů a přátel dětí s autismem, Ostrava-Poruba</t>
  </si>
  <si>
    <t>Dotace - Rekordy handicapovaných hrdinů</t>
  </si>
  <si>
    <t>Dotace - 2. ročník Elektrotechnické výstavy Volty.cz</t>
  </si>
  <si>
    <t>Dotace - Specializační vzdělávání pro praktické lékaře</t>
  </si>
  <si>
    <t>Romana Chrenšťová, Liptaň</t>
  </si>
  <si>
    <t>ROSKA FRÝDEK-MÍSTEK, regionální organizaceUnie Roska v ČR</t>
  </si>
  <si>
    <t>Římskokatolická farnost Bohumín - Starý Bohumín, Bohumín</t>
  </si>
  <si>
    <t>Římskokatolická farnost Bohuslavice u Hlučína, Bohuslavice</t>
  </si>
  <si>
    <t>Římskokatolická farnost Brušperk</t>
  </si>
  <si>
    <t>Římskokatolická farnost Háj ve Slezsku</t>
  </si>
  <si>
    <t>Římskokatolická farnost Ostrava - Vítkovice, Ostrava Vítkovice</t>
  </si>
  <si>
    <t>Římskokatolická farnost Ostrava-Třebovice</t>
  </si>
  <si>
    <t>Dotace - Komunitní centrum - fara Rybí</t>
  </si>
  <si>
    <t>Římskokatolická farnost Suchdol nad Odrou</t>
  </si>
  <si>
    <t>Saltatores, z.s., Ludgeřovice</t>
  </si>
  <si>
    <t>Sanatorium Jablunkov, a.s.</t>
  </si>
  <si>
    <t>Dotace - Podpora paliativní péče v MSK</t>
  </si>
  <si>
    <t>Sbor dobrovolných hasičů Slezské Rudoltice, Slezské Rudoltice</t>
  </si>
  <si>
    <t>Dotace - Výcvik jednotek SDH obcí MSK v ohnivém trenažeru Fire Dragon</t>
  </si>
  <si>
    <t>Sdružení CHEWAL, z.s., Bystřice nad Olší</t>
  </si>
  <si>
    <t>Dotace - Zajištění provozu a technická vybavenosti pro účely krajské organizace Sdružení válečných veteránů ČR Moravskoslezského kraje</t>
  </si>
  <si>
    <t xml:space="preserve">Dotace - LESOPARK LES SKŘÍTKŮ -  MÍSTO PRO MEZIGENERAČNÍ SETKÁVÁNÍ </t>
  </si>
  <si>
    <t>Dotace - Spolupořádání Mistrovství ČR mladých hasičů Sdružení hasičů Čech, Moravy a Slezska</t>
  </si>
  <si>
    <t>SH ČMS - Okresní sdružení hasičů Karviná, Karviná</t>
  </si>
  <si>
    <t>SH ČMS - Sbor dobrovolných hasičů Andělská Hora - město, Andělská Hora</t>
  </si>
  <si>
    <t>SH ČMS - Sbor dobrovolných hasičů Bartovice, Ostrava Bartovice</t>
  </si>
  <si>
    <t>SH ČMS - Sbor dobrovolných hasičů Bernartice nad Odrou, Bernartice nad Odrou</t>
  </si>
  <si>
    <t>SH ČMS - Sbor dobrovolných hasičů Budišov nad Budišovkou, Budišov nad Budišovkou</t>
  </si>
  <si>
    <t>SH ČMS - Sbor dobrovolných hasičů Děrné, Fulnek Děrné</t>
  </si>
  <si>
    <t>SH ČMS - Sbor dobrovolných hasičů Dolní Benešov, Dolní Benešov</t>
  </si>
  <si>
    <t>SH ČMS - Sbor dobrovolných hasičů Dolní Lhota, Dolní Lhota</t>
  </si>
  <si>
    <t>Dotace - Podpora spolkové činnosti SDH Dolní Životice</t>
  </si>
  <si>
    <t>SH ČMS - Sbor dobrovolných hasičů Doubrava, Doubrava</t>
  </si>
  <si>
    <t>SH ČMS - Sbor dobrovolných hasičů Fryčovice, Fryčovice</t>
  </si>
  <si>
    <t>Dotace - Energetické úspory - výměna osvětlení hasičské zbrojnice Fulnek</t>
  </si>
  <si>
    <t>SH ČMS - Sbor dobrovolných hasičů Hněvošice, Hněvošice</t>
  </si>
  <si>
    <t>SH ČMS - Sbor dobrovolných hasičů Hnojník, Hnojník</t>
  </si>
  <si>
    <t>SH ČMS - Sbor dobrovolných hasičů Holčovice, Holčovice</t>
  </si>
  <si>
    <t>SH ČMS - Sbor dobrovolných hasičů Horní Benešov, Horní Benešov</t>
  </si>
  <si>
    <t>SH ČMS - Sbor dobrovolných hasičů Chlebičov, Chlebičov</t>
  </si>
  <si>
    <t>SH ČMS - Sbor dobrovolných hasičů Janovice, Starý Jičín</t>
  </si>
  <si>
    <t>Dotace - Organizace a podpora požárního sportu</t>
  </si>
  <si>
    <t>SH ČMS - Sbor dobrovolných hasičů Karpentná, Třinec</t>
  </si>
  <si>
    <t>SH ČMS - Sbor dobrovolných hasičů Klokočůvek, Odry Klokočůvek</t>
  </si>
  <si>
    <t>SH ČMS - Sbor dobrovolných hasičů Kozlovice, Kozlovice</t>
  </si>
  <si>
    <t>SH ČMS - Sbor dobrovolných hasičů Krásná, Krásná</t>
  </si>
  <si>
    <t>SH ČMS - Sbor dobrovolných hasičů Krásné Pole, Ostrava Krásné Pole</t>
  </si>
  <si>
    <t>SH ČMS - Sbor dobrovolných hasičů Kylešovice, Opava Kylešovice</t>
  </si>
  <si>
    <t>SH ČMS - Sbor dobrovolných hasičů Leskovec, Březová Leskovec</t>
  </si>
  <si>
    <t>SH ČMS - Sbor dobrovolných hasičů Lesní Albrechtice, Březová Lesní Albrechtice</t>
  </si>
  <si>
    <t>SH ČMS - Sbor dobrovolných hasičů Lhotka u Litultovic, Lhotka u Litultovic</t>
  </si>
  <si>
    <t>SH ČMS - Sbor dobrovolných hasičů Lubina II., Kopřivnice</t>
  </si>
  <si>
    <t>SH ČMS - Sbor dobrovolných hasičů Místek-Bahno, Frýdek-Místek</t>
  </si>
  <si>
    <t>SH ČMS - Sbor dobrovolných hasičů Mokré Lazce, Mokré Lazce</t>
  </si>
  <si>
    <t>SH ČMS - Sbor dobrovolných hasičů Nové Sedlice, Nové Sedlice</t>
  </si>
  <si>
    <t>SH ČMS - Sbor dobrovolných hasičů Odry, Odry</t>
  </si>
  <si>
    <t>SH ČMS - Sbor dobrovolných hasičů Opava-Komárov, Opava</t>
  </si>
  <si>
    <t>SH ČMS - Sbor dobrovolných hasičů Palačov, Starý Jičín Palačov</t>
  </si>
  <si>
    <t>SH ČMS - Sbor dobrovolných hasičů Písečná, Písečná</t>
  </si>
  <si>
    <t>SH ČMS - Sbor dobrovolných hasičů Proskovice, Ostrava-Proskovice</t>
  </si>
  <si>
    <t>SH ČMS - Sbor dobrovolných hasičů Pržno, Pržno</t>
  </si>
  <si>
    <t>SH ČMS - Sbor dobrovolných hasičů Pstruží, Pstruží</t>
  </si>
  <si>
    <t>SH ČMS - Sbor dobrovolných hasičů Pustkovec, Ostrava</t>
  </si>
  <si>
    <t>SH ČMS - Sbor dobrovolných hasičů Rohov, Rohov</t>
  </si>
  <si>
    <t>SH ČMS - Sbor dobrovolných hasičů Řepiště, Řepiště</t>
  </si>
  <si>
    <t>SH ČMS - Sbor dobrovolných hasičů Sádek, Velké Heraltice</t>
  </si>
  <si>
    <t>SH ČMS - Sbor dobrovolných hasičů Skalice, Frýdek-Místek</t>
  </si>
  <si>
    <t>SH ČMS - Sbor dobrovolných hasičů Spálov, Spálov</t>
  </si>
  <si>
    <t>SH ČMS - Sbor dobrovolných hasičů Stará Ves, Stará Ves</t>
  </si>
  <si>
    <t>Dotace - SDH - vozidlo pro dopravu mladých hasičů</t>
  </si>
  <si>
    <t>SH ČMS - Sbor dobrovolných hasičů Šenov, Šenov</t>
  </si>
  <si>
    <t>SH ČMS - Sbor dobrovolných hasičů Těrlicko-Střed, Těrlicko, Horní Těrlicko</t>
  </si>
  <si>
    <t>SH ČMS - Sbor dobrovolných hasičů Tošovice, Odry Tošovice</t>
  </si>
  <si>
    <t>SH ČMS - Sbor dobrovolných hasičů Trnávka, Trnávka</t>
  </si>
  <si>
    <t>SH ČMS - Sbor dobrovolných hasičů Václavovice, Václavovice</t>
  </si>
  <si>
    <t>SH ČMS - Sbor dobrovolných hasičů Velké Heraltice, Velké Heraltice</t>
  </si>
  <si>
    <t>SH ČMS - Sbor dobrovolných hasičů Vítkov, Vítkov</t>
  </si>
  <si>
    <t>SH ČMS - Sbor dobrovolných hasičů Vlkovice, Fulnek Vlkovice</t>
  </si>
  <si>
    <t>SH ČMS - Sbor dobrovolných hasičů Vojkovice, Vojkovice</t>
  </si>
  <si>
    <t>SH ČMS - Sbor dobrovolných hasičů Vrbno pod Pradědem, Vrbno pod Pradědem</t>
  </si>
  <si>
    <t>SH ČMS - Sbor dobrovolných hasičů Vřesina u Hlučína, Vřesina</t>
  </si>
  <si>
    <t>SH ČMS - Sbor dobrovolných hasičů Vřesina, Vřesina</t>
  </si>
  <si>
    <t>SH ČMS - Sbor dobrovolných hasičů Závišice, Závišice</t>
  </si>
  <si>
    <t>SH ČMS - Sbor dobrovolných hasičů Žimrovice, Žimrovice</t>
  </si>
  <si>
    <t>Silesia Art, z.ú., Opava Kylešovice</t>
  </si>
  <si>
    <t>SK Házená Polanka nad Odrou, z.s., Ostrava</t>
  </si>
  <si>
    <t>SK PEPA CENTRUM OPAVA</t>
  </si>
  <si>
    <t>SK VEHA TEAM, Rohov</t>
  </si>
  <si>
    <t>SKI AREÁL KOPŘIVNÁ a.s., Malá Morávka</t>
  </si>
  <si>
    <t>Slůně-svět jazyků, s.r.o., Ostrava</t>
  </si>
  <si>
    <t>SLUŽBY ROSA s.r.o., Horní Benešov</t>
  </si>
  <si>
    <t>Společnost pro ranou péči, pobočka Ostrava</t>
  </si>
  <si>
    <t>Spolek AktivSen, Ostrava Poruba</t>
  </si>
  <si>
    <t>Dotace - Exkurze za zkušenostmi z přípravy, realizace a provozem vysokorychlostních tratí ve Francii</t>
  </si>
  <si>
    <t>Sportfest, z.s., Krnov</t>
  </si>
  <si>
    <t>SPORTOVNÍ KLUB TENIS Frýdlant n.O., zapsaný spolek, Frýdlant nad Ostravicí</t>
  </si>
  <si>
    <t>S-Profit Agro s.r.o., Jindřichov</t>
  </si>
  <si>
    <t>Stanislav Aue, Bolatice</t>
  </si>
  <si>
    <t>Studio Folklór, z.s., Brušperk</t>
  </si>
  <si>
    <t>Svaz zakládání a údržby zeleně, z.s., Brno</t>
  </si>
  <si>
    <t>Dotace - Zubní centrum Svět úsměvů</t>
  </si>
  <si>
    <t>Šachy Krnov, z.s., Krnov</t>
  </si>
  <si>
    <t>TAJV, z. s., Poděbrady</t>
  </si>
  <si>
    <t>Tatry mountain resorts CR, a.s., Ostravice</t>
  </si>
  <si>
    <t>Tělovýchovná jednota Olympia Bruntál</t>
  </si>
  <si>
    <t>Dotace - Podpora paliativní a hospicové péče</t>
  </si>
  <si>
    <t>Tereza Milatová, Vendryně</t>
  </si>
  <si>
    <t>Thi Le Giang Pham, Vysoká</t>
  </si>
  <si>
    <t>Tip Media s.r.o., Havířov</t>
  </si>
  <si>
    <t>TJ Baník Ostrava</t>
  </si>
  <si>
    <t>Tomáš Kelemen, Bohušov</t>
  </si>
  <si>
    <t>Tomáš Kos, Třinec</t>
  </si>
  <si>
    <t>Triventum SGT s.r.o., Třinec</t>
  </si>
  <si>
    <t>Tygři Ostrava z. s., Ostrava, Moravská Ostrava</t>
  </si>
  <si>
    <t>Dotace - Zahrádkářská činnost - krajská výstava Život na zahradě 2023 a mezinárodní soutěž dětí</t>
  </si>
  <si>
    <t>Včelaři údolí Raduňky z.s., Opava</t>
  </si>
  <si>
    <t>Včelí banka s.r.o., Petrovice u Karviné</t>
  </si>
  <si>
    <t>Dotace - RAIL BUSINESS DAYS 2023</t>
  </si>
  <si>
    <t>Dotace - RAIL BUSINESS DAYS 2024</t>
  </si>
  <si>
    <t>VITAMINÁTOR s.r.o., Sosnová</t>
  </si>
  <si>
    <t>VMLY&amp;R s.r.o., Praha Holešovice</t>
  </si>
  <si>
    <t>Dotace - Vybudování výzkumné infrastruktury - Centra Energetických a Environmentálních Technologií - Explorer</t>
  </si>
  <si>
    <t>Dotace - Konference Energetika a životní prostředí 2023</t>
  </si>
  <si>
    <t xml:space="preserve">WEST CENTRAL GROUP s.r.o., Frýdek-Místek </t>
  </si>
  <si>
    <t>Xuan Hai Dinh, Jablunkov</t>
  </si>
  <si>
    <t>z.s. Filadelfie, Frýdek-Místek</t>
  </si>
  <si>
    <t>Zdeněk Tofel, Ostrava</t>
  </si>
  <si>
    <t xml:space="preserve">Dotace - Psychorehabilitační tábory pro děti a mladistvé s SMA a svalovými dystrofiemi v Centru Veronica Hostětín 2023 </t>
  </si>
  <si>
    <t>Mateřská škola Město Albrechtice, příspěvková organizace</t>
  </si>
  <si>
    <t>Mateřská škola Orlová-Lutyně Ke Studánce 1033 okres Karviná, příspěvková organizace</t>
  </si>
  <si>
    <t>Mateřská škola Světlá Hora, příspěvková organizace</t>
  </si>
  <si>
    <t>Mateřská škola Vítkov, Husova 629, okres Opava, příspěvková organizac</t>
  </si>
  <si>
    <t>Základní škola a Mateřská škola F. Hrubína Havířov-Podlesí, příspěvková organizace</t>
  </si>
  <si>
    <t>Základní škola a Mateřská škola Havířov-Šumbark Moravská, příspěvková organizace</t>
  </si>
  <si>
    <t>Základní škola a Mateřská škola Lichnov, okres Bruntál, příspěvková organi</t>
  </si>
  <si>
    <t>Základní škola a Mateřská škola Školní 1/814, Havířov-Šumbark, příspěvková organizace</t>
  </si>
  <si>
    <r>
      <t>2)</t>
    </r>
    <r>
      <rPr>
        <sz val="8"/>
        <rFont val="Tahoma"/>
        <family val="2"/>
        <charset val="238"/>
      </rPr>
      <t xml:space="preserve"> Ve sloupci Čerpáno jsou uvedeny poskytnuté prostředky v roce 2023 snížené o případné vyúčtované vratky v závěru roku 2023 nebo počátkem roku 2024.</t>
    </r>
  </si>
  <si>
    <t xml:space="preserve">         (1)  Odhad předpokládaných výdajů pro léta 2024-2029.</t>
  </si>
  <si>
    <t>Rekonstrukce a modernizace infekčního oddělení (Nemocnice Havířov, příspěvková organizace) (2)</t>
  </si>
  <si>
    <t>40%/70% (3)</t>
  </si>
  <si>
    <t>35%/70% (3)</t>
  </si>
  <si>
    <t>44,14 tis. Kč převod do rezervního fondu; 100,00 tis. Kč převod do fondu odměn</t>
  </si>
  <si>
    <t>105,53 tis. Kč převod do rezervního fondu;
20,00 tis. Kč převod do fondu odměn</t>
  </si>
  <si>
    <t>100,00 tis. Kč převod do rezervního fondu;
24,21 tis. Kč převod do fondu odměn</t>
  </si>
  <si>
    <t>ztráta bude pokryta z rezervního fondu (zůstatek k 31. 12. 2023 ve výši 2.345,66 tis. Kč)</t>
  </si>
  <si>
    <t>113,52 tis. Kč převod do rezervního fondu;
28,38 tis. Kč převod do fondu odměn</t>
  </si>
  <si>
    <t>24,53 tis. Kč převod do rezervního fondu;
6,00 tis. Kč převod do fondu odměn</t>
  </si>
  <si>
    <t xml:space="preserve">ztráta bude pokryta z rezervního fondu </t>
  </si>
  <si>
    <t>91,84 tis. Kč převod do rezervního fondu;
20 tis. Kč převod do fondu odměn</t>
  </si>
  <si>
    <t>154 tis. Kč převod do rezervního fondu;
38,4 tis. Kč převod do fondu odměn</t>
  </si>
  <si>
    <t>240,52 tis. Kč převod do rezervního fondu;
59 tis. Kč převod do fondu odměn</t>
  </si>
  <si>
    <t>37,52 tis. Kč převod do rezervního fondu;
9 tis. Kč převod do fondu odměn</t>
  </si>
  <si>
    <t>163,61 tis. Kč převod do rezervního fondu;
35 tis. Kč převod do fondu odměn</t>
  </si>
  <si>
    <t>116,43 tis. Kč převod do rezervního fondu;
29 tis. Kč převod do fondu odměn</t>
  </si>
  <si>
    <t>24,31 tis. Kč převod do rezervního fondu;
6 tis. Kč převod do fondu odměn</t>
  </si>
  <si>
    <t>116,68 tis. Kč převod do rezervního fondu;
29,1 tis. Kč převod do fondu odměn</t>
  </si>
  <si>
    <t>56,92 tis. Kč převod do rezervního fondu;
13 tis. Kč převod do fondu odměn</t>
  </si>
  <si>
    <t>94,41 tis. Kč převod do rezervního fondu;
23,6 tis. Kč převod do fondu odměn</t>
  </si>
  <si>
    <t>321,54 tis. Kč převod do rezervního fondu;
60 tis. Kč převod do fondu odměn</t>
  </si>
  <si>
    <t>55,09 tis. Kč převod do rezervního fondu;
13 tis. Kč převod do fondu odměn</t>
  </si>
  <si>
    <t>74,58 tis. Kč převod do rezervního fondu;
18,6 tis. Kč převod do fondu odměn</t>
  </si>
  <si>
    <t>174,5 tis. Kč převod do rezervního fondu;
20 tis. Kč převod do fondu odměn</t>
  </si>
  <si>
    <t>80,17 tis. Kč převod do rezervního fondu;
20 tis. Kč převod do fondu odměn</t>
  </si>
  <si>
    <t>268,05 tis. Kč převod do rezervního fondu;
30 tis. Kč převod do fondu odměn</t>
  </si>
  <si>
    <t>69,01 tis. Kč převod do rezervního fondu;
152,14 tis. Kč převod na účet Výsledek hospodaření předcházejících účetních období</t>
  </si>
  <si>
    <t>48,08 tis. Kč převod do rezervního fondu;
12 tis. Kč převod do fondu odměn</t>
  </si>
  <si>
    <t>234,74 tis. Kč převod do rezervního fondu;
58 tis. Kč převod do fondu odměn</t>
  </si>
  <si>
    <t>222,26 tis. Kč převod do rezervního fondu;
55,5 tis. Kč převod do fondu odměn</t>
  </si>
  <si>
    <t>57,83 tis. Kč převod do rezervního fondu;
14 tis. Kč převod do fondu odměn</t>
  </si>
  <si>
    <t>192,41 tis. Kč převod do rezervního fondu;
47 tis. Kč převod do fondu odměn</t>
  </si>
  <si>
    <t>99,7 tis. Kč převod do rezervního fondu;
20 tis. Kč převod do fondu odměn</t>
  </si>
  <si>
    <t>222,53 tis. Kč převod do rezervního fondu;
55,6 tis. Kč převod do fondu odměn</t>
  </si>
  <si>
    <t>234,58 tis. Kč převod do rezervního fondu;
58,6 tis. Kč převod do fondu odměn</t>
  </si>
  <si>
    <t>289,04 tis. Kč převod do rezervního fondu;
10 tis. Kč převod do fondu odměn</t>
  </si>
  <si>
    <t>233,76 tis. Kč převod do rezervního fondu;
58,4 tis. Kč převod do fondu odměn</t>
  </si>
  <si>
    <t>146,9 tis. Kč převod do rezervního fondu;
36,6 tis. Kč převod do fondu odměn</t>
  </si>
  <si>
    <t>180,7 tis. Kč převod do rezervního fondu;
35 tis. Kč převod do fondu odměn</t>
  </si>
  <si>
    <t>220,41 tis. Kč převod do rezervního fondu;
50 tis. Kč převod do fondu odměn</t>
  </si>
  <si>
    <t>112,96 tis. Kč převod do rezervního fondu;
28 tis. Kč převod do fondu odměn</t>
  </si>
  <si>
    <t>107,21 tis. Kč převod do rezervního fondu;
26,6 tis. Kč převod do fondu odměn</t>
  </si>
  <si>
    <t>240,1 tis. Kč převod do rezervního fondu;
59,9 tis. Kč převod do fondu odměn</t>
  </si>
  <si>
    <t>235,22 tis. Kč převod do rezervního fondu;
50 tis. Kč převod do fondu odměn</t>
  </si>
  <si>
    <t>248 tis. Kč převod do rezervního fondu;
34 tis. Kč převod do fondu odměn</t>
  </si>
  <si>
    <t>38,1 tis. Kč převod do rezervního fondu;
9,5 tis. Kč převod do fondu odměn</t>
  </si>
  <si>
    <t>29,1 tis. Kč převod do rezervního fondu;
7 tis. Kč převod do fondu odměn</t>
  </si>
  <si>
    <t>65,54 tis. Kč převod do rezervního fondu;
16,3 tis. Kč převod do fondu odměn</t>
  </si>
  <si>
    <t>59,1 tis. Kč převod do rezervního fondu;
14,7 tis. Kč převod do fondu odměn</t>
  </si>
  <si>
    <t>220,31 tis. Kč převod do rezervního fondu;
30 tis. Kč převod do fondu odměn</t>
  </si>
  <si>
    <t>85,95 tis. Kč převod do rezervního fondu;
20 tis. Kč převod do fondu odměn</t>
  </si>
  <si>
    <t>55,91 tis. Kč převod do rezervního fondu;
13 tis. Kč převod do fondu odměn</t>
  </si>
  <si>
    <t>59,48 tis. Kč převod do rezervního fondu;
14 tis. Kč převod do fondu odměn</t>
  </si>
  <si>
    <t>123,4 tis. Kč převod do rezervního fondu;
30,8 tis. Kč převod do fondu odměn</t>
  </si>
  <si>
    <t>105,72 tis. Kč převod do rezervního fondu;
20 tis. Kč převod do fondu odměn</t>
  </si>
  <si>
    <t>202,99 tis. Kč převod do rezervního fondu;
50 tis. Kč převod do fondu odměn</t>
  </si>
  <si>
    <t>329,1 tis. Kč převod do rezervního fondu;
60 tis. Kč převod do fondu odměn</t>
  </si>
  <si>
    <t>56,59 tis. Kč převod do rezervního fondu;
14,1 tis. Kč převod do fondu odměn</t>
  </si>
  <si>
    <t>258,28 tis. Kč převod do rezervního fondu
20 tis. Kč převod do fondu odměn</t>
  </si>
  <si>
    <t>78,09 tis. Kč převod do rezervního fondu;
19,4 tis. Kč převod do fondu odměn</t>
  </si>
  <si>
    <t>56,49 tis. Kč převod do rezervního fondu;
12 tis. Kč převod do fondu odměn</t>
  </si>
  <si>
    <t>34,33 tis. Kč převod do rezervního fondu;
8 tis. Kč převod do fondu odměn</t>
  </si>
  <si>
    <t>126,68 tis. Kč převod do rezervního fondu;
31 tis. Kč převod do fondu odměn</t>
  </si>
  <si>
    <t>148,24 tis. Kč převod do rezervního fondu;
37 tis. Kč převod do fondu odměn</t>
  </si>
  <si>
    <t>419,17 tis. Kč převod do rezervního fondu;
60 tis. Kč převod do fondu odměn</t>
  </si>
  <si>
    <t>112,87 tis. Kč převod do rezervního fondu;
25 tis. Kč převod do fondu odměn</t>
  </si>
  <si>
    <t>100,1 tis. Kč převod do rezervního fondu;
24 tis. Kč převod do fondu odměn</t>
  </si>
  <si>
    <t>124,02 tis. Kč převod do rezervního fondu; 
30 tis. Kč převod do fondu odměn</t>
  </si>
  <si>
    <t>240 tis. Kč převod do rezervního fondu;
60 tis. Kč převod do fondu odměn</t>
  </si>
  <si>
    <t>45,93 tis. Kč převod do rezervního fondu;
11,2 tis. Kč převod do fondu odměn</t>
  </si>
  <si>
    <t>184,36 tis. Kč převod do rezervního fondu;
46 tis. Kč převod do fondu odměn</t>
  </si>
  <si>
    <t>72,77 tis. Kč převod do rezervního fondu;
13 tis. Kč převod do fondu odměn</t>
  </si>
  <si>
    <t>67,64 tis. Kč převod do rezervního fondu;
16,9 tis. Kč převod do fondu odměn</t>
  </si>
  <si>
    <t>67,29 tis. Kč převod do rezervního fondu;
16 tis. Kč převod do fondu odměn</t>
  </si>
  <si>
    <t>54,41 tis. Kč převod do rezervního fondu;
13,5 tis. Kč převod do fondu odměn</t>
  </si>
  <si>
    <t>198,15 tis. Kč převod do rezervního fondu
47,2 tis. Kč převod do fondu odměn</t>
  </si>
  <si>
    <t>102,85 tis. Kč převod do rezervního fondu
25,6 tis. Kč převod do fondu odměn</t>
  </si>
  <si>
    <t>100,64 tis. Kč převod do rezervního fondu;
25 tis. Kč převod do fondu odměn</t>
  </si>
  <si>
    <t>239,72 tis. Kč převod do rezervního fondu;
59,9 tis. Kč převod do fondu odměn</t>
  </si>
  <si>
    <t>11,96 tis. Kč převod do rezervního fondu;
2,9 tis. Kč převod do fondu odměn</t>
  </si>
  <si>
    <t>139,39 tis. Kč převod do rezervního fondu;
34 tis. Kč převod do fondu odměn</t>
  </si>
  <si>
    <t>267 tis. Kč převod do rezervního fondu; 
200 tis. Kč převod do fondu odměn</t>
  </si>
  <si>
    <t>PŘEHLED VÝDAJŮ V ODVĚTVÍ DOPRAVY V ROCE 2023</t>
  </si>
  <si>
    <t>Schválený rozpočet 2023</t>
  </si>
  <si>
    <t>Upravený rozpočet 2023</t>
  </si>
  <si>
    <t>Skutečné čerpání 2023</t>
  </si>
  <si>
    <t>Nevyčerpané finanční prostředky z rozpočtu kraje ve výši 84.000 tis. Kč byly účelově zapojeny do rozpočtu kraje na rok 2024. Jedná se o prostředky určené na dofinancování drážní dopravní obslužnosti roku 2023 v rámci jeho vyúčtování předkládaného v únoru 2023, a to vzhledem k povaze smluv, jejichž financování je řešeno zálohově. Zbývající finanční prostředky  představují úsporu na dané akci.</t>
  </si>
  <si>
    <t xml:space="preserve">Rozdíl mezi schváleným a upraveným rozpočtem byl způsoben snížením rozpočtu v souvislosti s postupným srovnáváním ceny pohonných hmot na předchozí úroveň a nárůstem tržeb. Část této úspory ve výši 140.000 tis. Kč byla usnesením rady kraje č. 82/6018 ze dne 20.11.2023 zapojena na novu akci rozpočtu "Mostní program". Nedočerpání finančních prostředků bylo způsobeno nižším objemem fakturace oproti očekávání. Nevyčerpané finanční prostředky ve výši 109.000 tis. Kč byly zapojeny do rozpočtu roku 2024 na úhradu faktur za měsíc prosinec 2023. </t>
  </si>
  <si>
    <t xml:space="preserve"> -</t>
  </si>
  <si>
    <t>Zvýšení základního kapitálu obchodní společnosti Letiště Ostrava, a.s.</t>
  </si>
  <si>
    <t>Nečerpané finanční prostředky jsou úsporou z titulu nižšího požadavku na poskytnutí dotace na zajištění bezpečnosti Letiště Leoše Janáčka Ostrava.</t>
  </si>
  <si>
    <t xml:space="preserve">Nevyčerpané finanční prostředky ve výši 25.856 tis. Kč byly účelově zapojeny do rozpočtu kraje na rok 2024. Finanční prostředky ve výši 5.856 tis. Kč byly jednak vázány ve smlouvě o poskytnutí dotace č. 01768/2022/DSH statutárnímu městu Ostrava na realizaci projektu „Cyklistické propojení Poruby s Vřesinou“ a jednak na memorandum o spolupráci na rozvoji vodíkových technologií v dopravě č. 04631/2023/DSH se statutárním městem Havířov, ve kterém se kraj zavazuje poskytnout finanční prostředky ve výši 20.000 tis. Kč na základě žádosti o poskytnutí dotace z rozpočtu kraje. </t>
  </si>
  <si>
    <t>Nevyčerpané finanční prostředky ve výši 260,2 tis. Kč byly vázány ve smlouvě  č. 04720/2023/DSH  na úhradu faktury za zpracování aktualizace akčních plánů snižování hluku na území Moravskoslezského kraje. Tyto finanční prostředky byly účelově zapojeny do rozpočtu kraje na rok 2024.
Zbývající finanční prostředky představují úsporu z titulu nižší ceny vzniklé v rámci veřejné zakázky.</t>
  </si>
  <si>
    <t xml:space="preserve">Nevyčerpané finanční prostředky ve výši 3.225 tis. Kč  byly  smluvně vázány na zajištění administrace veřejných zakázek, jakož i právní či ekonomické poradenství v odvětví dopravy. V návaznosti na to byly finanční prostředky zapojeny do rozpočtu roku 2024. Zbývající finanční prostředky představují úsporu z nerealizovaných aktivit v rámci právního nebo ekonomického poradenství týkající se oblasti dopravní obslužnosti. </t>
  </si>
  <si>
    <t>Rozdíl mezi schváleným a upraveným rozpočtem představuje úsporu nedočerpání finančních prostředků ze smlouvy 00530/2014/KŘ na financování regionální dráhy Sedlnice - Mošnov, Ostrava Airport. Tato úspora byla použita mj. na pořízení územní studie dopravní dostupnosti, na financování projektu RAIL BUSINESS DAYS 2024 a zbývající finanční prostředky byly převedeny do rozpočtové rezervy.</t>
  </si>
  <si>
    <t xml:space="preserve">Nevyčerpané finanční prostředky jsou úsporou jednak z titulu nevyužití těchto prostředků k zajištění poradenské činnosti ve vztahu k novým leteckým linkám a současně z titulu nižšího směnného kurzu EUR/CZK v návaznosti na smlouvu č. 00617/2020/DSH o provozu leteckého spojení Ostrava - Varšava, jejíž finanční plnění je v eurech.
Rozdíl mezi schváleným a upraveným rozpočtem představuje úsporu z titulu nenavýšení počtu rotací u linky Ostrava - Varšava a odložení zahájení nové linky Ostrava - Praha, která byla převedena do rozpočtové rezervy. </t>
  </si>
  <si>
    <t>Nevyčerpané finanční prostředky ve výši 471 tis. Kč na dofinancování informačního systému „Geoportál dopravní infrastruktury a Digitální mapa komunikací Moravskoslezského kraje" vyplývající ze smlouvy 08344/2020/DSH byly zapojeny do rozpočtu roku 2024, zbývající prostředky představují úsporu na akci.</t>
  </si>
  <si>
    <t>Nečerpané finanční prostředky jsou úsporou z důvodu jejich nevyužití k poskytnutí konkrétních individuálních dotací.</t>
  </si>
  <si>
    <t>ID - Exkurze za zkušenostmi z přípravy, realizace a provozem vysokorychlostních tratí ve Francii (Spolek pro přijatelný život kolem dálnic v MSK)</t>
  </si>
  <si>
    <t>ID - Motokára pro dva (Motopark Ostrava s.r.o.)</t>
  </si>
  <si>
    <t>ID - Výletní vlaky POHOrnických vlečkách a do ZOO 2023 (PKP CARGO INTERNATIONAL a.s.)</t>
  </si>
  <si>
    <t>Nevyčerpané finanční prostředky 140,6 tis. Kč jsou úsporou z titulu vyúčtování dotace poskytnuté společnosti PKP Cargo International, a.s. na projekt Výletní vlaky POHOrnických vlečkách a do ZOO 2023.</t>
  </si>
  <si>
    <t>ID - RAIL BUSINESS DAYS 2023 (VIA PRO MOTION s.r.o.)</t>
  </si>
  <si>
    <t>ID - RAIL BUSINESS DAYS 2024 (VIA PRO MOTION s.r.o.)</t>
  </si>
  <si>
    <t>Nevyčerpané finanční prostředky byly vázány ve smlouvě o poskytnutí dotace s termínem realizace do 31.7.2024. V návaznosti na to byly finanční prostředky součástí účelových převodů do roku 2024.</t>
  </si>
  <si>
    <t>Akce byla schválena usnesením zastupitelstva kraje č. 4/338 dne 17.6.2021. Stavba byla dokončena v lednu 2024. Z důvodu úhrady pozastávek, autorského dozoru, technického dozoru a koordinátora BOZP byly zapojeny finanční prostředky do rozpočtu roku 2024.</t>
  </si>
  <si>
    <t>Akce byla schválena usnesením rady kraje č. 84/7426 ze dne 23.3.2020. V průběhu zpracování projektové dokumentace a jejího projednávání došlo k velkému zdržení při vyřizování územního rozhodnutí a stavebního povolení. V roce 2023 proběhlo výběrové řízení na zhotovitele stavby a v říjnu 2023 byla zahájena realizace stavby, která bude dle smlouvy dokončena v roce 2024. Z tohoto důvodu byly zapojeny nevyčerpané finanční prostředky do rozpočtu roku 2024.</t>
  </si>
  <si>
    <t>Finanční prostředky byly určeny na demolici původního a výstavbu zcela nového mostu. Z titulu nepředvídatelných okolností došlo k úpravě projektu a posunu termínu dokončení stavby. V návaznosti na to byly nevyčerpané finanční prostředky zapojeny do rozpočtu roku 2024.</t>
  </si>
  <si>
    <t>Akce byla schválena usnesením zastupitelstva kraje č. 10/948 ze dne 15.12.2022. Staveniště bylo předáno zhotoviteli stavby v květnu 2023. S ohledem na smluvní termín a aktuálně řešené problémy s projednáním a schválením změn stavby se očekává dokončení realizace stavby až v polovině roku 2024. Proto byly zapojeny nevyčerpané finanční prostředky  do rozpočtu roku 2024.</t>
  </si>
  <si>
    <t>Nečerpané finanční prostředky představují úsporu vzniklou z důvodu nižších nákladů na realizaci investice.</t>
  </si>
  <si>
    <t>Obnova vozového parku SSMSK, p. o. (Správa silnic Moravskoslezského kraje, příspěvková organizace, Ostrava)</t>
  </si>
  <si>
    <t>Finanční prostředky byly určeny na pořízení  vozidel. Z důvodu prodloužení procesu realizace veřejné zakázky, jejím opětovným vyhlášením, dojde k dodávce vozidel až v roce 2024. V návaznosti na to byly nevyčerpané finanční prostředky zapojeny do rozpočtu roku 2024.</t>
  </si>
  <si>
    <t>Vyčleněné finanční prostředky měly být použity na další projektovou a investiční  přípravu jmenované akce, kterou zajišťuje statutární město Ostrava. S ohledem na skutečnost, že územní rozhodnutí nebylo doposud vydáno posunula se následná příprava na rok 2024. S ohledem na tuto skutečnost nebyly veškeré finanční prostředky vyčerpány v roce 2023 a byly zapojeny do rozpočtu roku 2024.</t>
  </si>
  <si>
    <t>Příprava stavby tramvajové trati je podpořena uzavřeným memorandem č. 03827/2022/DSH mezi Moravskoslezským krajem, statutárními městy Ostrava a Karviná a také městy Rychvald a Orlová. V současné době probíhají další inženýrsko-investorské činnosti na tomto projektu, které se přesunuly dále do roku 2024. S ohledem na tuto skutečnost nebyly veškeré finanční prostředky vyčerpány v roce 2023 a byly zapojeny do rozpočtu roku 2024.</t>
  </si>
  <si>
    <t>Silnice II/478 Nová Krmelínská Ostrava a Mostní II. Etapa</t>
  </si>
  <si>
    <t>Rekonstrukce provozní budovy cestmistrovství Hlučín, středisko Opava Správy silnic Moravskoslezského kraje, p. o. (Správa silnic Moravskoslezského kraje, příspěvková organizace, Ostrava)</t>
  </si>
  <si>
    <t>Akce byla schválena usnesením zastupitelstva kraje č. 12/1228 dne 8.6.2023. Došlo k časovému skluzu při přípravě zadávací dokumentace k výběrovému řízení na zpracovatele projektové dokumentace. Skluz byl zapříčiněn vyjasněním si budoucí koncepce energetických úspor v rekonstruovaném objektu ve vazbě na samotné zadání projektantovi. Smlouva na zajištění projektové dokumentace byla uzavřena na začátku roku 2024, přičemž k finančnímu plnění podle smlouvy dojde v roce 2024. Z těchto důvodů byly zapojeny nevyčerpané finanční prostředky do rozpočtu roku 2024.</t>
  </si>
  <si>
    <t>Novostavba garáží a dílen v areálu cestmistrovství Frýdek-Místek Správy silnic Moravskoslezského kraje, p. o. (Správa silnic Moravskoslezského kraje, příspěvková organizace, Ostrava)</t>
  </si>
  <si>
    <t>Akce byla schválena usnesením zastupitelstva kraje č. 12/1228 dne 8.6.2023. Začátkem října byla na základě výběrového řízení uzavřena smlouva na zajištění projektové dokumentace, podle které dojde k termínovému a finančnímu plnění až v roce 2024. Z těchto důvodů byly zapojeny nevyčerpané finanční prostředky do rozpočtu roku 2024.</t>
  </si>
  <si>
    <t>Usnesením rady kraje č. 67/4968 ze dne 9.5.2023 došlo k úpravě rozpočtu kraje, a to zapojením poskytnuté dotace z rozpočtu Státního fondu dopravní infrastruktury na rok 2023 ve výši 323.526 tis. Kč účelově určených na financování souvislých oprav silnic II. a III. třídy. Nevyčerpané finanční prostředky ve výši 8.000 tis. Kč byly účelově zapojeny do rozpočtu roku 2024 na dofinancování oprav. Zbývající finanční prostředky představují úsporu.</t>
  </si>
  <si>
    <t>S ohledem na to, že  v průběhu roku 2023 nebylo vydáno žádné rozhodnutí Krajské hygienické stanice o nutnosti realizovat protihluková opatření, byly usnesením rady kraje č. 76/5565 ze dne 21.8.2023 finanční prostředky převedeny na akci Souvislé opravy silnic II. a III. tříd.</t>
  </si>
  <si>
    <t>Mostní program (Správa silnic Moravskoslezského kraje, příspěvková organizace, Ostrava)</t>
  </si>
  <si>
    <t xml:space="preserve">Za účelem realizace vyššího počtu staveb, které jsou ve špatném stavu a za účelem zrychlení realizace akcí reprodukce majetku kraje, bylo nutné v předstihu zahájit přípravu akcí a úkony s přípravou související. Proto pro usnesením rady kraje č. 82/6018 ze dne 20.11.2023 byla vytvořena nová akce "Mostní program" s rozpočtem ve výši 140.000 tis. Kč s časovou použitelností do 31.12.2024. Tyto finanční prostředky byly  převedeny z akce "Dopravní obslužnost - linková doprava", kde byla  vygenerována úspora v důsledku nižších nákladů dopravců na pohonné hmoty a růstem tržeb. S ohledem na stanovenou časovou použitelnost byly nevyčerpané finanční prostředky zapojeny do rozpočtu roku 2024. </t>
  </si>
  <si>
    <t>Akce byla schválena usnesením zastupitelstva kraje č. 14/1652 ze dne 12.12.2019. V roce 2022 bylo provedeno zaměření, průzkumy, zpracována dokumentace pro stavební řízení a požádáno o vydání stavebního povolení. Zároveň jsou podrobnosti dokumentace řešeny s Letištěm Ostrava a.s., a také s Řízením letového provozu ČR, s. p., Úřadem pro civilní letectví, Armádou ČR a dalšími dotčenými. V  roce 2024 se předpokládá vydání stavebního povolení a bude dopracována projektová dokumentace pro provádění stavby. Z tohoto důvodu byly zapojeny nevyčerpané finanční prostředky do rozpočtu roku 2024.</t>
  </si>
  <si>
    <t xml:space="preserve">Zastupitelstvo kraje rozhodlo o profinancování a kofinancování projektu dne 13.6.2019 usnesením č. 12/1450. Fyzická realizace projektu byla v roce 2023 ukončena. Nevyčerpané finanční prostředky byly zapojeny do rozpočtu roku 2024 ve výši 47,9 tis. Kč na úhradu autorského dozoru.  </t>
  </si>
  <si>
    <t>Projekt ukončen. Nevyčerpané finanční prostředky představují neúčelovou úsporu rozpočtu za rok 2023.</t>
  </si>
  <si>
    <t xml:space="preserve">Zastupitelstvo kraje rozhodlo o zahájení přípravy, profinancování a kofinancování projektu a schválení účasti na projektu dne 16.12.2021 usnesením č. 6/517 a o změně názvu projektu a změně výše financování dne 16.3.2022 usnesením č. 7/634 a dále o změně názvu projektu a změně výše financování dne 8.6.2023 usnesením č. 12/1235. Vzhledem k větší časové náročnosti přípravy projektu byly nevyčerpané prostředky převedeny do rozpočtu roku 2024. </t>
  </si>
  <si>
    <t>Zastupitelstvo kraje rozhodlo o profinancování a kofinancování projektu  dne 16.6.2022 usnesením č. 8/749.  V rámci projektu byla podána žádost o dotaci  a byla zahájena veřejná zakázka na výběr zhotovitele stavby. Úhrada faktury za administraci VZ proběhne v roce 2024 po ukončení výběrového řízení.  Z uvedeného důvodu byly zapojeny nevyčerpané finanční prostředky do rozpočtu roku 2024.</t>
  </si>
  <si>
    <t>Zastupitelstvo kraje rozhodlo o profinancování a kofinancování projektu  dne 16.6.2022 usnesením č. 8/749. Projekt byl předložen do výzvy IROP. Právě probíhá veřejná zakázka na výběr zhotovitele stavby. Úhrada faktur za studii proveditelnosti a administraci veřejné zakázky bude realizována počátkem roku 2024.  Právě probíhá veřejná zakázka na výběr zhotovitele stavby. Úhrada faktur za studii proveditelnosti a administraci VZ bude realizována na jaře roku 2024. Z uvedeného důvodu byly zapojeny nevyčerpané finanční prostředky určené  na financování přípravy projektu do rozpočtu roku 2024.</t>
  </si>
  <si>
    <t>Zastupitelstvo kraje rozhodlo o profinancování a kofinancování projektu dne 16.6.2022 usnesením č. 8/749. V rámci projektu probíhají stavební práce. Stavba byla ukončena v prosinci 2023.  Na základě obchodních podmínek smlouvy o dílo byla provedena úhrada závěrečné faktury na počátku roku 2024. Z uvedeného důvodu byly zapojeny nevyčerpané finanční prostředky do rozpočtu roku 2024.</t>
  </si>
  <si>
    <t>Zastupitelstvo kraje rozhodlo o profinancování a kofinancování projektu  dne 16.6.2022 usnesením č. 8/749. Projekt byl v letošním roce přijat k financování. Vzhledem k tomu, že veřejná zakázka na stavební práce byla zrušena a další vyhlášení je plánováno v roce 2024 byly převedeny nevyčerpané finanční prostředky převedeny do rozpočtu roku 2024.  Úprava schváleného rozpočtu v roce 2023 souvisela s posunem harmonogramu realizace projektu.</t>
  </si>
  <si>
    <t>Zastupitelstvo kraje rozhodlo o profinancování a kofinancování projektu  dne 16.6.2022 usnesením č. 8/749. Žádost o dotaci byla přiznána. Se zhotovitelem  stavby uzavřena smlouva. Úhrada faktur za studii proveditelnosti a administraci VZ bude realizována na jaře roku 2024. Z uvedeného důvodu byly zapojeny nevyčerpané finanční prostředky určené  na financování přípravy projektu do rozpočtu roku 2024.</t>
  </si>
  <si>
    <t>Zastupitelstvo kraje rozhodlo o profinancování a kofinancování projektu dne 16.6.2022 usnesením č. 8/749. V rámci projektu probíhají stavební práce. Vzhledem ke zhoršeným klimatickým podmínkám v závěru roku 2023 se předpokládá pozdější ukončení realizace díla oproti původnímu harmonogramu. Z uvedeného důvodu byly zapojeny nevyčerpané finanční prostředky  do rozpočtu roku 2024.</t>
  </si>
  <si>
    <t>Zastupitelstvo kraje rozhodlo profinancovat a kofinancovat projekt a zahájit realizaci projektu dne 10.3.2023 usnesením č. 11/1121.  Řídící orgán již vydal právní akt. Nyní se soutěží veřejná zakázka na výběr zhotovitele stavby, technický dozor a koordinátora BOZP, proto byly nevyčerpané finanční prostředky převedeny do roku 2024.</t>
  </si>
  <si>
    <t>Zastupitelstvo kraje rozhodlo profinancovat a kofinancovat projekt a zahájit realizaci projektu dne 10.3.2023 usnesením č. 11/1121. Řídící orgán již vydal právní akt. Nyní se soutěží veřejná zakázka na výběr zhotovitele stavby, technický dozor a koordinátora BOZP, proto byly nevyčerpané finanční prostředky v převedeny do roku 2024.</t>
  </si>
  <si>
    <t>Silnice III/4593 Úvalno - Branice, km 6,422 - 8,770 s vazbou na hraniční přechod PR – Niekazanice</t>
  </si>
  <si>
    <t>Zastupitelstvo kraje rozhodlo profinancovat a kofinancovat projekt a zahájit realizaci projektu dne 8.6.2023 usnesením č. 12/1241. V srpnu 2023 byla podána žádost o dotaci a nyní probíhá její hodnocení, proto byly nevyčerpané finanční prostředky  převedeny do roku 2024.</t>
  </si>
  <si>
    <t>Rekonstrukce silnice II/445 Vrbno p. Pradědem – Heřmanovice</t>
  </si>
  <si>
    <t>Zastupitelstvo kraje rozhodlo o zahájení přípravy, profinancování a kofinancování a zahájení realizace projektu dne 8.6.2023 usnesením č. 12/1238. Předložení žádosti o dotaci se předpokládá v roce 2024, z toho důvodu byly zapojeny nevyčerpané prostředky do rozpočtu roku 2024.</t>
  </si>
  <si>
    <t>Zastupitelstvo kraje rozhodlo o zahájení přípravy, Profin a Kofin a zahájení realizace projektu dne 8.6.2023 usnesením č. 12/1238. Předložení žádosti o dotaci se předpokládá v roce 2024, kdy také budou čerpány výdaje na přípravu projektu, z toho důvodu byly nevyčerpané prostředky zapojeny do rozpočtu roku 2024.</t>
  </si>
  <si>
    <t>SSMSK - Instalace FVE metodou Design &amp; Build</t>
  </si>
  <si>
    <t xml:space="preserve">Zastupitelstvo kraje rozhodlo o profinancování-kofinancování projektu usnesením č. 14/1499  ze dne 7.12.2023. Finanční prostředky ve  určené na přípravu a realizaci projektu byly účelově převedeny do rozpočtu kraje na rok 2024.  </t>
  </si>
  <si>
    <t xml:space="preserve">S ohledem na časovou náročnost přípravy majetkoprávního vypořádání pozemků včetně zajištění projekčních a inženýrských činností nebyly veškeré finanční prostředky vyčerpány. V návaznosti na to byla část nevyčerpaných finančních prostředků ve výši 3 mil. Kč zapojena do rozpočtu roku 2024. Zbývající finanční prostředky představují úsporu na akci. </t>
  </si>
  <si>
    <t>PŘEHLED VÝDAJŮ V ODVĚTVÍ CHYTRÉHO REGIONU V ROCE 2023</t>
  </si>
  <si>
    <t xml:space="preserve">opakovaná </t>
  </si>
  <si>
    <t xml:space="preserve">Nevyčerpané finanční prostředky v představují úsporu na dané akci. </t>
  </si>
  <si>
    <t xml:space="preserve">Nevyčerpané finanční prostředky ve výši 102,9 tis. Kč byly smluvně vázány v objednávce na Posouzení vlivů Strategie vodíkových technologií na životní prostředí. S ohledem na požadované plnění a stanovené platební podmínky byly tyto prostředky součástí účelových převodů do roku 2024. Zbývající nevyčerpané prostředky představují úsporu na akci. </t>
  </si>
  <si>
    <t>Zastupitelstvo kraje usnesením č. 10/964 ze dne 15.12.2022 rozhodlo o poskytnutí investiční dotace na realizaci projektu "Centrum energetických a environmentálních technologií – explorer" v celkové maximální výši 97.000 tis. Kč, s termínem realizace do 31.12.2024.  Dle smluvního ujednání byly příjemci dotace poskytnuty finanční prostředky až na základě předloženého průběžného vyúčtování s termínem předložení v lednu 2024. V návaznosti na to byly finanční prostředky součástí účelových převodů do roku 2024. Zbývající finanční prostředky jsou součástí schváleného rozpočtu roku 2024.</t>
  </si>
  <si>
    <t>Nevyčerpané finanční prostředky ve výši 1.000 tis. Kč byly vázány ve smlouvě o poskytnutí dotace na realizaci projektu "Vodíkové údolí Moravskoslezského kraje" s termínem realizace do 31.12.2023. S ohledem na stanovené platební podmínky s vyplácením druhé části dotace až na základě závěrečného vyúčtování s termínem předložení v lednu 2024 byly nevyčerpané prostředky součástí účelových převodů do roku 2024.</t>
  </si>
  <si>
    <t>Rozvoj pohodnické krajiny</t>
  </si>
  <si>
    <t>Zastupitelstvo kraje usnesením č. 13/1342 ze dne 7.9.2023 rozhodlo o založení spolku POHOPARK, z. s., a o členství Moravskoslezského kraje v tomto spolku, a to v postavení zakládajícího člena. Zápis spolku v obchodním rejstříku byl podmíněn doložením Rozhodnutí o poskytnutí dotace z Operačního programu Spravedlivá transformace, které je očekáváno v 1. čtvrtletí roku 2024. V návaznosti na to byly finanční prostředky součástí účelových převodů do roku 2024.</t>
  </si>
  <si>
    <t>Úspora vznikla na Facility managementu a na pronájmu licence právního software korporace.</t>
  </si>
  <si>
    <t>ID - Setkání signatářů Memoranda o spolupráci 2023 (Okresní hospodářská komora Karviná)</t>
  </si>
  <si>
    <t>Rada kraje usnesením č. 78/5728 ze dne 25.9.2023 schválila účelově určenou dotaci na základě smlouvy č. 04384/2023/EPCH na realizaci projektu „Setkání signatářů Memoranda o spolupráci 2023"  s termínem předložení závěrečného vyúčtování v lednu 2024. V návaznosti na to byly finanční prostředky součástí účelových převodů do roku 2024.</t>
  </si>
  <si>
    <t>ID - E-TECH CENTRUM LIBROS (Libor Václavík - LIBROS)</t>
  </si>
  <si>
    <t>Zastupitelstvo kraje usnesením č. 10/965 ze dne 15.12.2022 schválilo účelově určenou dotaci na základě smlouvy č. 00136/2023/EPCH na realizaci projektu „E-TECH CENTRUM LIBROS"  s termínem předložení závěrečného vyúčtování v lednu 2024. V návaznosti na to byly finanční prostředky součástí účelových převodů do roku 2024.</t>
  </si>
  <si>
    <t>Zastupitelstvo kraje usnesením č. 7/601 ze dne 16.3.2022 schválilo účelově určenou dotaci dle smlouvy č. 00769/2022/EPCH na realizaci projektu „EDEN SILESIA - vypracování odborné analytické studie" s termínem předložení závěrečného vyúčtování v prosinci 2023. Dle smluvních podmínek dochází k poslední splátce dotace na základě předloženého závěrečného vyúčtování. V návaznosti na to byly finanční prostředky součástí účelových převodů do roku 2024.</t>
  </si>
  <si>
    <t>ID - Vybudování výzkumné infrastruktury - Centra Energetických a Environmentálních Technologií-Explorer (Vysoká škola báňská - Technická univerzita Ostrava)</t>
  </si>
  <si>
    <t>ID - POHO Park Gabriela - předprojektová příprava (Moravskoslezské Investice a Development, a.s.)</t>
  </si>
  <si>
    <t>ID - E-Mobilita, cesta k soběstačnosti 2023 (Černá louka s.r.o.)</t>
  </si>
  <si>
    <t>ID - Konference Energetická krize (Asociace pro urbanismus a územní plánování České republiky)</t>
  </si>
  <si>
    <t>ID - Konference Rizikové konstrukce (Rada Building s.r.o.)</t>
  </si>
  <si>
    <t>ID - eJantarová cesta 2023 (Milan Rajchl)</t>
  </si>
  <si>
    <t>ID - Energetické úspory - výměna osvětlení hasičské zbrojnice Fulnek (SH ČMS-Sbor dobrovolných hasičů Fulnek)</t>
  </si>
  <si>
    <t>ID - 2. ročník Elektrotechnické výstavy Volty.cz (René Pajurek)</t>
  </si>
  <si>
    <t>ID - Konference Energetika a životní prostředí 2023 (Vysoká škola báňská - Technická univerzita Ostrava)</t>
  </si>
  <si>
    <t>ID - Konference ChainCamp 2023 (Maku Maku s. r. o.)</t>
  </si>
  <si>
    <t>ID - Mezinárodní konference Nanoostrava (Česká společnost chemická, z.s)</t>
  </si>
  <si>
    <t>Ostatní účelový příspěvek na provoz v odvětví chytrého regionu - příspěvkové organizace kraje</t>
  </si>
  <si>
    <t>Nevyčerpané finanční prostředky ve výši 1.900 tis. Kč byly účelově určeny příspěvkové organizaci Moravskoslezské energetické centrum na realizaci projektu "Studie simulace bilancí energie vyrobené z fotovoltaických systémů a větrných elektráren v MSK" s časovou použitelností do 31.12.2024. V návaznosti na to byly finanční prostředky součástí účelových převodů do roku 2024.</t>
  </si>
  <si>
    <t>Návratná finanční výpomoc příspěvkovým organizacím v odvětví chytrého regionu</t>
  </si>
  <si>
    <t>Zastupitelstvo kraje usnesením č. 10/968 ze dne 15.12.2022 rozhodlo o profinancování a kofinancování projektu "Centrum veřejných energetiků" předloženého do Operačního programu Spravedlivá transformace, s realizací v letech 2022-2027, v celkové výši 200.000 tis. Kč. Vzhledem k časové použitelnosti uznatelných nákladů projektu byly nevyčerpané finanční prostředky na profinancování zapojeny do rozpočtu roku 2024.</t>
  </si>
  <si>
    <t>Nevyčerpané finanční prostředky představují úsporu v rámci realizace projektu Dynamický systém rezervace parkovacích míst u budov KÚ MSK.</t>
  </si>
  <si>
    <t xml:space="preserve">Nevyčerpané finanční prostředky ve výši 11.866 tis. Kč byly účelově určeny na realizaci projektu "Postupné budování VDS MSK". S ohledem na termíny realizací jednotlivých veřejných zakázek v rámci projektu byly tyto finanční prostředky součástí účelových převodů do roku 2024. </t>
  </si>
  <si>
    <t>Zastupitelstvo kraje rozhodlo o profinancování a kofinancovaní projektu usnesením č. 9/888 ze dne 15.9.2022. V rámci projektu byla podána žádost o poskytnutí dotace, vzhledem k administrativním průtahům došlo ke zdržení při uzavírání smlouvy na zpracování projektové dokumentace. Z těchto důvodů budou platby za zpracování projektové dokumentace  probíhat až v roce 2024 a nevyčerpané prostředky byly převedeny do rozpočtu roku 2024.</t>
  </si>
  <si>
    <t>Zastupitelstvo kraje usnesením č. 10/968 ze dne 15.12.2022 rozhodlo o profinancování a kofinancování projektu "Centrum veřejných energetiků" předloženého do Operačního programu Spravedlivá transformace, s realizací v letech 2022-2027, v celkové výši 200.000 tis. Kč. Vzhledem k časové použitelnosti uznatelných nákladů projektu byly nevyčerpané finanční prostředky na kofinancování zapojeny do rozpočtu roku 2024.</t>
  </si>
  <si>
    <t>PŘEHLED VÝDAJŮ V ODVĚTVÍ KRIZOVÉHO ŘÍZENÍ V ROCE 2023</t>
  </si>
  <si>
    <t>Nevyčerpané prostředky ve výši 200 tis. Kč určené na úhradu pronájmu mobilních kontejnerů u vybraných nemocnic v MSK v souvislosti s koronavirovou nákazou představují úsporu na akci z důvodu ukončení pronájmu kontejnerů.</t>
  </si>
  <si>
    <t>Nevyčerpané prostředky ve výši 4,7 tis. Kč na úhradu výdajů na informování formou sms v rámci systému pro informování v rámci krizových situací byly zapojeny do rozpočtu roku 2024, zbývající prostředky představují úsporu na akci.</t>
  </si>
  <si>
    <t>Nevyčerpané prostředky ve výši 31.684 tis. Kč na úhradu uznatelných nákladů projektů na výstavbu a rekonstrukce požárních zbrojnic, na pořízení cisternových automobilových stříkaček a dopravních automobilů byly zapojeny do roku 2024. Zbývající prostředky představují úsporu na akci.</t>
  </si>
  <si>
    <t>Nevyčerpané prostředky představují úsporu na akci, vzniklou z důvodu nižšího počtu cvičení složek IZS, jelikož se zástupci HZS MSK podíleli na zajišťování organizace v KACPU.</t>
  </si>
  <si>
    <t>Nevyčerpané prostředky představují úsporu na akci z důvodu neuskutečnění plánovaného semináře k problematice válečných hrobů a pietních míst a dále úsporu výdajů na akcích při předávání požární techniky obcím.</t>
  </si>
  <si>
    <t xml:space="preserve">Nevyčerpané prostředky ve výši 91.493,5 tis. Kč představují úsporu při vyplácení paušálních náhrad za poskytnutí nouzového ubytování osobám přicházejícím z Ukrajiny, kdy došlo od 1.7.2023 ke změně metodiky při proplacení náhrad, dále se jedná o úsporu výdajů na provoz KACPU, které bylo k 1.4.2023 předáno ČR-HZS MSK a výdajů na provoz ubytovacího zařízení na ul. Dr. Malého v Ostravě. </t>
  </si>
  <si>
    <t>Rezerva nebyla v průběhu roku 2023 čerpána.</t>
  </si>
  <si>
    <t>ID - projekt SDH – vozidlo pro dopravu mladých hasičů (SH ČMS – Sboru dobrovolných hasičů Světlá Hora)</t>
  </si>
  <si>
    <t>ID - projekt Výcvik jednotek SDH obcí MSK v ohnivém trenažeru Fire Dragon (SH ČMS – Ústřední hasičské škole Jánské Koupele)</t>
  </si>
  <si>
    <t>ID - projekt Spolupořádaní Mistrovství ČR mladých hasičů Sdružení hasičů Čech, Moravy a Slezska (SH ČMS – Krajské sdružení hasičů Moravskoslezského kraje)</t>
  </si>
  <si>
    <t>ID - projekt Organizace a podpora požárního sportu (SH ČMS – Sbor dobrovolných hasičů Jezdkovice)</t>
  </si>
  <si>
    <t>ID - projekt Podpora spolkové činnosti SDH Dolní Životice (SH ČMS – Sbor dobrovolných hasičů Dolní Životice)</t>
  </si>
  <si>
    <t>ID - projekt Pokrytí výdajů spojených s opravou závady na převodovce dopravního automobilu jednotky Sboru dobrovolných hasičů Sedlnice (obec Sedlnice)</t>
  </si>
  <si>
    <t>ID - projekt Zvýšení akceschopnosti JSDHO Šilheřovice (obec Šilheřovice)</t>
  </si>
  <si>
    <t>ID - projekt Revitalizace areálu bývalých kasáren Hranečník v souvislosti s odstraněním následků důlní činnosti – příprava území pro další využití – II. etapa (statutární město Ostrava)</t>
  </si>
  <si>
    <t>O poskytnutí dotace rozhodlo zastupitelstvo kraje usnesením č. 9/8747 ze dne 15.9.2022. Dle podmínek smlouvy má být dotace vyplacena na základě výzvy příjemce s doložením kopií faktur. V návaznosti na uvedené byly finanční prostředky účelově zapojeny do upraveného rozpočtu kraje na rok 2024.</t>
  </si>
  <si>
    <t>ID - projekt  Pořízení vybavení hasičů Sdružení obcí Jablunkovska při protipovodňových zásazích (Sdružení obcí Jablunkovska)</t>
  </si>
  <si>
    <t>Akce byla schválena usnesením rady kraje č. 49/3425 ze dne 18.7.2022. Akce byla dokončena 14.12.2023. Finanční prostředky byly určeny na úhradu autorského dozoru, koordinátora BOZP a pozastávky, která vyplývá ze smlouvy o dílo. Z tohoto důvodu byly zapojeny nevyčerpané finanční prostředky ve výši 350 tis. Kč do rozpočtu roku 2024.</t>
  </si>
  <si>
    <t>Akce byla přeschválena usnesením zastupitelstva kraje č. 6/520 ze dne 14.12.2017. Projektová dokumentace na rekonstrukci osvětlení v press centru byla dokončena v dubnu 2021. V roce 2023 byla potřetí vyhlášena veřejná zakázka na výběr zhotovitele a byla zahájena realizace. Vzhledem k vícepracím byla akce dokončena v prosinci 2023 a platba proběhla v lednu 2024. V návaznosti na výše uvedené byly nevyčerpané finanční prostředky zapojeny do rozpočtu kraje na rok 2024.</t>
  </si>
  <si>
    <t>Integrované bezpečnostní centrum Moravskoslezského kraje – výměna výjezdových vrat a úprava dezinfekčního koutu</t>
  </si>
  <si>
    <t>Akce byla schválena usnesením rady kraje č. 74/5418 ze dne 17.7.2023. Proběhla veřejná zakázka na výběr projektanta, smlouva na projektovou dokumentaci byla uzavřena v říjnu 2023 s termínem dokončení v roce 2024. Následně bude možné vyhlásit veřejnou zakázku na výběr zhotovitele s termínem realizace v roce 2024. Z výše uvedených důvodů byly zapojeny nevyčerpané finanční prostředky ve výši 1.300 tis. Kč do rozpočtu roku 2024.</t>
  </si>
  <si>
    <t>Zastupitelstvo kraje rozhodlo profinancovat a kofinancovat projekt, zahájit realizaci projektu dne 7. 9. 2023 usnesením č. 13/1366. Jedná se o víceletý projekt. Vzhledem k harmonogramu projektu byly nevyčerpané finanční prostředky zapojeny do rozpočtu roku 2024.</t>
  </si>
  <si>
    <t>PŘEHLED VÝDAJŮ V ODVĚTVÍ KULTURY V ROCE 2023</t>
  </si>
  <si>
    <t>V programu se sbíhají dva dotační programy, a to z období 2022-2023 s rozpočtem 19.686 tis. Kč a z období 2023-2024 s rozpočtem 25.000 tis. Kč. Částka 5.000 tis. Kč byla usnesením rady kraje č. 72/5292 ze dne 26.6.2023 převedena na podporu Programu podpory aktivit v oblasti kultury v Moravskoslezském kraji a na Program obnovy kulturních památek a památkově chráněných nemovitostí v Moravskoslezském kraji. S ohledem na stanovené platební podmínky s průběžným vyplácením či vyplácením po závěrečném vyúčtování byly smluvně vázáné finanční prostředky ve výši 8.511,8 tis. Kč účelově zapojeny do rozpočtu roku 2024.</t>
  </si>
  <si>
    <t>Zastupitelstvo kraje usnesením č. 7/607 ze dne 16.3.2022 rozhodlo poskytnout účelové dotace na projekt MORD, ve výši 1.500 tis. Kč pro subjekt Breathless Films s.r.o. a  na projekt TA DRUHÁ, ve výši 150 tis. Kč pro subjekt m3 Films s.r.o. Usnesením zastupitelstva kraje č. 12/1219 ze dne 8.6.2023 byla prodloužena doba realizace projektů do 30.4.2024 (projekt TA DRUHÁ) a do 30.9.2024 (projekt MORD). Rozpočet byl navýšen o 750 tis. Kč, a to na realizaci 2 projektů z roku 2022 (02234/2022/KPP, 01669/2022/KPP). S ohledem na stanovené platební podmínky byly nevyčerpané finanční prostředky zapojeny do rozpočtu roku 2024.</t>
  </si>
  <si>
    <t>Objem rozpočtu byl ovlivněn zejména převodem finančních prostředků na akce rozpočtu v odvětví kultury v rámci finanční podpory příjemců dotací. Nevyčerpané finanční prostředky v celkové výši 54,5 tis. Kč byly vázány na úhradu závazků vyplývající z objednávek, uzavřených se subjekty LOCAL TV PLUS, spol. s r.o. (30,3 tis. Kč) a Spolek Madleine  (24,2 tis. Kč), a byly účelově zapojeny do rozpočtu roku 2024. Zbývající prostředky představují úsporu na akci.</t>
  </si>
  <si>
    <t xml:space="preserve">Finanční prostředky ve výši 50 tis. Kč byly účelově zapojeny do rozpočtu roku 2024 na realizaci ocenění - udělení titulu "Mistr tradiční rukodělné výroby MSK" (schváleno usn. rady kraje č.  84/6199 ze dne 4.12.2023). Ocenění bylo předáno 27.1.2024. </t>
  </si>
  <si>
    <t xml:space="preserve">Zastupitelstvo kraje usnesením č. 8/729 ze dne 16.6.2022 rozhodlo poskytnout účelovou investiční dotaci (02452/2022/KPP) statutárnímu městu Ostrava na realizaci projektu "Koncertní sál a rekonstrukce Domu kultury města Ostravy" ve výši 300.000 tis. Kč (z toho vyčleněno 100.000 tis. Kč pro rok 2024 a 100.000 tis. Kč pro rok 2026), s časovou použitelností od 1.1.2023 do 31.12.2026. Schválená dotace pro rok 2023 ve výši 100.000 tis. Kč nebyla v průběhu roku 2023 čerpána a byla účelově převedena do rozpočtu roku 2024. </t>
  </si>
  <si>
    <t>Nevyčerpané finanční prostředky představují úsporu na akci při zabezpečování technické podpory a rozvoji aplikací.</t>
  </si>
  <si>
    <t>ID - Audiovizuální technika pro amatérské divadlo (Proskovické divadlo Nad Struhou, z. s.)</t>
  </si>
  <si>
    <t>ID - Karvinští zvoníci - vybavení bezpečnostních prvků a doplnění expozice vyhlídkové věže (Karvinští zvoníci z.s.)</t>
  </si>
  <si>
    <t>ID - projekt RADOST NA ZÁMKU (Ing. Marcela Rotter)</t>
  </si>
  <si>
    <t>ID - Rekonstrukce a modernizace kulturního a komunitního centra Katolický dům v Kopřivnici (Katolická beseda v Kopřivnici, z.s.)</t>
  </si>
  <si>
    <t>ID - Rekonstrukce zahradních lavic včetně dodávky a montáže zahradního domku pro PZKO Karviná – Ráj (Místní skupina Polského kulturně - osvětového svazu v Karviné - Ráji)</t>
  </si>
  <si>
    <t>ID - Komunitní centrum - fara Rybí (Římskokatolická farnost Rybí)</t>
  </si>
  <si>
    <t>ID - Paměť národa a Příběhy našich sousedů - pamětníci a významné firemní značky v regionu 2023 (POST BELLUM, z. ú.)</t>
  </si>
  <si>
    <t>ID - Zlepšení stavebně technického stavu Komunitního centra klášter v Blahutovicích (BAYERŮV ODKAZ, z. s.)</t>
  </si>
  <si>
    <t>ID - Podcast Kvíz, please! (Ing. Jakub Krejčí)</t>
  </si>
  <si>
    <t>ID - LESOPARK LES SKŘÍTKŮ -  MÍSTO PRO MEZIGENERAČNÍ SETKÁVÁNÍ (Sdružení za rozvoj kultury a sportu obce Sedlnice, z.s.)</t>
  </si>
  <si>
    <t>ID - Ostrava ČokoFest 2023 (ChrisEvents s.r.o.)</t>
  </si>
  <si>
    <t>O poskytnutí dotace rozhodla rada kraje usnesením č. 81/5922 ze dne 6.11.2023. Uzavřená smlouva č. 04757/2023/RRC nabyla účinnosti koncem roku 2023. Nečerpané prostředky byly účelově zapojeny do rozpočtu kraje na rok 2024, kdy proběhla jejich výplata.</t>
  </si>
  <si>
    <t>ID - Pořízení lesního rohu (Fyzická osoba nepodnikající)</t>
  </si>
  <si>
    <t>ID - Modernizace Technického muzea v Kopřivnici (Město Kopřivnice)</t>
  </si>
  <si>
    <t xml:space="preserve">SR - Podpora výchovně vzdělávacích aktivit v muzejnictví  </t>
  </si>
  <si>
    <t xml:space="preserve">Návratná finanční výpomoc příspěvkovým organizacím  v odvětví kultury  </t>
  </si>
  <si>
    <t xml:space="preserve">Akce byla schválena usnesením rady kraje č. 97/8570 dne 12.10.2020. V současné době probíhá rekonstrukce únikového schodiště z Malé scény, která bude dokončena na jaře 2024. S ohledem na termín plnění a lhůty splatnosti faktur byly zapojeny finanční prostředky ve výši 2.132,1 tis. Kč do rozpočtu roku 2024. </t>
  </si>
  <si>
    <t xml:space="preserve">Akce byla schválena usnesením rady kraje č. 15/951 dne 26.4.2021. V roce 2023 byla zahájena práce na projektové dokumentaci. V průběhu projekční činnosti byl zjištěn havarijní stav střešní konstrukce a štítové zdi, a proto byl rozsah projektové dokumentace změněn a etapizován dle aktuální potřeby. Projekční činnost bude dokončena v roce 2024. Z tohoto důvodu byly nevyčerpané finanční prostředky zapojeny  do rozpočtu roku 2024.     </t>
  </si>
  <si>
    <t>Akce byla schválena usnesením rady kraje č. 19/1097 dne 31.5.2021. Finanční prostředky jsou určeny na projektovou přípravu revitalizace zámku a zahrady. Projektové dokumentace jsou dokončeny, zbývající částka je určena na autorský dozor a pozastávky, které budou uhrazeny po realizaci jednotlivých částí. Z tohoto důvodu byly zapojeny finanční prostředky ve výši 500 tis. Kč do rozpočtu roku 2024. Úspora ve výši 1.612 tis. Kč vznikla na základě nižších nabídkových cen při výběrových řízeních na zpracování projektových dokumentací na revitalizaci objektů.</t>
  </si>
  <si>
    <t xml:space="preserve">Akce byla schválena usnesením zastupitelstva kraje č. 6/475 ze dne 16.12.2021. Stavba byla zkolaudována 28.12.2023. V souladu s uzavřenou smlouvou o dílo byla uhrazena pozastávka, autorský dozor, technický dozor a koordinátor BOZP až počátkem roku 2024. Z tohoto důvodu byly nevyčerpané finanční prostředky zapojeny  do rozpočtu roku 2024.     </t>
  </si>
  <si>
    <t xml:space="preserve">Akce byla schválena usnesením rady kraje č. 29/1964 dne 15.11.2021. V současnosti probíhá realizace stavby s předpokládaným dokončením v březnu 2024. Z tohoto důvodu byly nevyčerpané finanční prostředky zapojeny  do rozpočtu roku 2024.     </t>
  </si>
  <si>
    <t>Hrad Sovinec - Revitalizace vstupní části objektu (Muzeum v Bruntále, příspěvková organizace)</t>
  </si>
  <si>
    <t xml:space="preserve">Akce byla schválena usnesením rady kraje č. 78/5734 dne 25.9.2023 s časovou použitelností do 31.12.2024. V roce 2023 pokryly 1. část projektové dokumentace vlastní zdroje příspěvkové organizace. Z tohoto důvodu byly nevyčerpané finanční prostředky zapojeny do rozpočtu roku 2024.     </t>
  </si>
  <si>
    <t>Výměna prosklené fasády (Těšínské divadlo Český Těšín, příspěvková organizace)</t>
  </si>
  <si>
    <t xml:space="preserve">Akce byla schválena usnesením rady kraje č. 78/5763 dne 25.9.2023 s časovou použitelností do 31.12.2024. Z tohoto důvodu byly nevyčerpané finanční prostředky zapojeny  do rozpočtu roku 2024.     </t>
  </si>
  <si>
    <t>Hrad Sovinec – Revitalizace objektu 4. brány a oprava přilehlé opěrné zdi (Muzeum v Bruntále, příspěvková organizace)</t>
  </si>
  <si>
    <t>Rada kraje usnesením č. 82/6008 ze dne 20.11.2023 schválila  finanční prostředky ve výši 1.000 tis. Kč příspěvkové organizaci Muzeum v Bruntále na akci Hrad Sovinec - revitalizace objektu 4. brány a oprava přilehlé opěrné zdi s časovou použitelností do 31.12.2024.  Vzhledem k termínu realizace projektu byly  finanční prostředky účelově zapojeny do rozpočtu roku 2024.</t>
  </si>
  <si>
    <t>Realizace projektu "Jednotný systém evidence sbírek muzeí a galerie MSK" byl schválen usnesením zastupitelstva kraje č. 10/1083 ze dne 13.12.2018. V roce 2021 byla uzavřena smlouva č. 04077/2021/KPP se společností Axiell, s.r.o.. Realizace projektu je plánována na období 2021 - 2025. V návaznosti na to byl usnesením zastupitelstva kraje č. 6/475 ze dne 16.12.2021 schválen závazek na léta 2023-2025 v celkové výši 2.485 tis. Kč. Nevyčerpané finančních prostředky byly zapojeny do rozpočtu roku 2024.</t>
  </si>
  <si>
    <t xml:space="preserve">Akce byla schválena usnesením zastupitelstva kraje č.  10/1083 ze dne 13.12.2018. V současné době probíhá realizace stavby s předpokládaným ukončením v říjnu 2024. Z tohoto důvodu byly nevyčerpané finanční prostředky zapojeny  do rozpočtu roku 2024.     </t>
  </si>
  <si>
    <t>Rada kraje usnesením č. 56/3960 ze dne 07.11.2022 a usnesením č. 72/5296 ze dne 26.6.2023 schválila finanční prostředky v celkové výši 1.982 tis. Kč příspěvkové organizaci Muzeum Beskyd Frýdek-Místek na vybavení návštěvnického centra Hradu Hukvaldy. Vzhledem k časové náročnosti realizace projektu se předpokládá čerpání finančních prostředků nejdříve v roce 2024. Vzhledem k harmonogramu realizace projektu byly  finanční prostředky účelově zapojeny do rozpočtu roku 2024.</t>
  </si>
  <si>
    <t>Akce byla schválena usnesením zastupitelstva kraje č. 14/1652 ze dne 12.12.2019. Stavba byla zahájena až v červenci 2023. Z důvodu posunu harmonogramu realizace akce byly nevyčerpané finanční prostředky zapojeny do rozpočtu roku 2024.</t>
  </si>
  <si>
    <t>Navýšení akce rozpočtu bylo ovlivněno schválením závazných ukazatelů pro rok 2023 či převodem již schválených účelových finančních prostředků z roku 2022 do roku 2023 v rámci reprodukce majetku pro příspěvkové organizace v odvětví kultury. Vzhledem k časové použitelnosti schválených závazných ukazatelů a náročnosti realizace veřejných zakázek byly nevyčerpané finanční prostředky účelově zapojeny do rozpočtu roku 2024.</t>
  </si>
  <si>
    <t>Usnesením rady kraje č. 46/3248 ze dne 13.06.2022 byly schváleny finanční prostředky ve výši 7.000 tis. Kč na projekt „Vytvoření aplikace k zatraktivnění turistických cílů“ pro příspěvkovou organizaci Muzeum Těšínska, z nichž byla v r. 2022 čerpána částka ve výši 58,9 tis. Kč. V souvislosti s realizací projektu byla vystavena objednávka č. 0781/2023/KPP/O ve výši 100,4 tis. Kč na MT Legal na zabezpečení veřejné zakázky - vytvoření mobilních aplikací. Vzhledem k harmonogramu realizace projektu nebyly finanční prostředky v r. 2023 čerpány a byly účelově zapojeny do rozpočtu roku 2024.</t>
  </si>
  <si>
    <t xml:space="preserve">SR - ISO II/D preventivní ochrana před nepříznivými vlivy prostředí - investiční </t>
  </si>
  <si>
    <t>SR - Akviziční fond – IV</t>
  </si>
  <si>
    <t>Zastupitelstvo kraje rozhodlo dne 15.9.2022 usnesením č. 9/886 profinancovat a kofinancovat projekt, zajistit jeho udržitelnost a zahájit realizaci. Jedná se o dlouhodobý projekt do roku 2027, vzhledem k harmonogramu projektu byly zapojeny nevyčerpané finanční prostředky do rozpočtu roku 2024.</t>
  </si>
  <si>
    <t>Zastupitelstvo kraje rozhodlo o zahájení přípravy projektu usnesením č. 5/411 ze dne 16.9.2021. V rámci projektových prací byl projektantem na základě průzkumu avizován problém se statickou únosností stavby s ohledem na realizaci projektových aktivit. Z této skutečnosti vyplynula nutnost provádění dodatečných sondáží za účelem prověřit realizovatelnost projektu a pozdržení ostatních projektových aktivit (další stupně projektové dokumentace pro realizaci exteriérů a interiérů). Z uvedeného důvodu byly zapojeny nevyčerpané finanční prostředky do rozpočtu roku 2024.</t>
  </si>
  <si>
    <t>Zastupitelstvo kraje rozhodlo profinancovat a kofinancovat projekt  usnesením č. 9/877 ze dne 15.9.2022. Projekt byl předložen do výzvy IROP v říjnu 2022, prostředky na úhradu výdajů určených na přípravu projektu byly zapojeny do rozpočtu roku 2024.</t>
  </si>
  <si>
    <t>Zastupitelstvo kraje rozhodlo o profinancovaní a kofinancovaní projektu usnesením č. 7/635 ze dne 16.3.2022 a o jeho navýšení usnesením 8/743 ze dne 16.6.2022. 1. žádost o dotaci, která byla předložena v 9/2022 byla zamítnuta a z toho důvodu došlo k posunutí harmonogramu realizace projektu a výdaje na přípravu projektu ve výši 500 tis. Kč byly zapojeny do rozpočtu roku 2024, kdy se předpokládá předložení žádosti o dotaci do připravované výzvy s obdobným zaměřením.</t>
  </si>
  <si>
    <t>Zastupitelstvo kraje rozhodlo o profinancovaní a kofinancovaní projektu usnesením č. 7/635 ze dne 16.3.2022 a o jeho navýšení usnesením č. 13/1364 ze dne 7.9.2023. Vzhledem k tomu, že se uzavřela smlouva na zpracování projektové dokumentace až při 3. vyhlášení, došlo k posunutí harmonogramu prací v rámci projektu a dále k nutnosti uzavřít dodatek na vícenáklady projektanta z důvodu změn v rámci stavby, které budou hrazeny v roce 2024 a proto se navrhuje přesun částky do rozpočtu na rok 2024, kdy bude hrazena.</t>
  </si>
  <si>
    <t>Zastupitelstvo kraje rozhodlo o profinancovaní a kofinancovaní projektu usnesením č. 9/884 ze dne 15.9.2022. Projekt bude předložen do příslušné výzvy IROP v roce 2024, výdaje za zpracování studie proveditelnosti lze rovněž předpokládat v roce 2024. Nevyčerpané finanční prostředky projektu ve výši 100 tis. Kč je byly zapojeny do rozpočtu 2024, kde budou použity na úhradu výdajů určených na přípravu projektu.</t>
  </si>
  <si>
    <t>Zastupitelstvo kraje rozhodlo zahájit přípravu projektu, profinancovat a kofinancovat projekt a zajistit udržitelnost projektu dne 15.9.2022 usnesením č. 9/884. Realizace projektu bude probíhat v letech 2024 - 2025, proto byly nevyčerpané finanční prostředky projektu zapojeny do rozpočtu 2024. </t>
  </si>
  <si>
    <t xml:space="preserve">Zastupitelstvo kraje rozhodlo o zahájení přípravy projektu  dne 15.9.2022 usnesením č. 9/880.  Vzhledem k větší časové náročnosti přípravy projektu byly nevyčerpané prostředky ve výši 200 tis. Kč zapojeny do rozpočtu roku 2024. </t>
  </si>
  <si>
    <t>Zastupitelstvo kraje rozhodlo o profinancování a kofinancování projektu dne 15.9.2022 usnesením č. 9/889. Vzhledem k pozastavení přípravy projektu, byly rozpočtované prostředky v roce 2023 sníženy.</t>
  </si>
  <si>
    <t>Zastupitelstvo kraje rozhodlo zahájit profinancovat a kofinancovat projekt dne 10.3.2022 usnesením č. 11/1122. Žádost o dotaci byla podána v prosinci 2023. Jedná se o víceletý projekt, proto byly nevyčerpané finanční prostředky zapojeny do rozpočtu roku 2024,</t>
  </si>
  <si>
    <t>Zastupitelstvo kraje rozhodlo o profinancování a kofinancovaní projektu usnesením č. 9/877 ze dne 15.9.2022. Projekt byl v roce 2023 přijat k financování a byla vyhlášena veřejná zakázka na zhotovitele stavby. Z důvodu úhrady výdajů za administraci veřejné zakázky a výdajů za aktualizaci projektové dokumentace byly nevyčerpané prostředky zapojeny do rozpočtu roku 2024.</t>
  </si>
  <si>
    <t>Zastupitelstvo kraje rozhodlo o profinancování a kofinancování projektu dne 15.12.2022 usnesením č. 10/991. Projekt ukončen v přípravě z důvodu nemožnosti financování z evropských zdrojů.</t>
  </si>
  <si>
    <t>Zastupitelstvo kraje rozhodlo profinancovat a kofinancovat projekt usnesením č. 11/1123 ze dne 10.3.2023 a změnit výši profinancování usnesením 12/1233 ze dne 8.6.2023. V návaznosti na aktuální harmonogram projektu byly nevyčerpané prostředky zapojeny do rozpočtu roku 2024.</t>
  </si>
  <si>
    <t>Zastupitelstvo kraje rozhodlo profinancovat a kofinancovat projekt usnesením č. 12/1245 ze dne 8.6.2023. Vzhledem k větší časové náročnosti přípravy projektu došlo k posunu harmonogramu projektu a nevyčerpané prostředky byly zapojeny do rozpočtu roku 2024.</t>
  </si>
  <si>
    <t>Remeslá a priemysel v múzeu (Muzeum Beskyd Frýdek-Místek, příspěvková organizace)</t>
  </si>
  <si>
    <t>Projekt ukončen. Nevyčerpané prostředky představují úsporu rozpočtu.</t>
  </si>
  <si>
    <t>Digitalizace kulturního dědictví Moravskoslezského kraje – Muzeum v Bruntále (Muzeum v Bruntále, příspěvková organizace)</t>
  </si>
  <si>
    <t>Zastupitelstvo kraje rozhodlo o profinancování a kofinancování projektu dne 15.12.2022 usnesením č. 10/971. Projekt byl ukončen v přípravě z důvodu nemožnosti financování z evropských zdrojů.</t>
  </si>
  <si>
    <t>Digitalizace kulturního dědictví Moravskoslezského kraje - Muzeum Novojičínska (Muzeum Novojičínska, příspěvková organizace)</t>
  </si>
  <si>
    <t>PŘEHLED VÝDAJŮ V ODVĚTVÍ PREZENTACE KRAJE A EDIČNÍHO PLÁNU V ROCE 2023</t>
  </si>
  <si>
    <t>Nevyčerpané prostředky ve výši 258 tis. Kč určené na úhradu výdajů za prezentační předměty byly zapojeny do rozpočtu roku 2024, zbývající prostředky ve výši 600 tis. Kč představují úsporu na akci.</t>
  </si>
  <si>
    <t>Nevyčerpané prostředky ve výši 879 tis. Kč určené na zajištění prezentace na zpravodajských webových stránkách byly zapojeny do rozpočtu roku 2024, zbývající prostředky ve výši 2.246 tis. Kč představují úsporu na akci.</t>
  </si>
  <si>
    <t>Nevyčerpané prostředky ve výši 1.806 tis. Kč určené na prezentaci MSK prostřednictvím rozhlasového a televizního vysílání byly zapojeny do rozpočtu roku 2024, zbývající prostředky ve výši 1.289 tis. Kč představují úsporu na akci.</t>
  </si>
  <si>
    <t>Nevyčerpané prostředky ve výši 608 tis. Kč představují úsporu na akci vzniklou neuskutečněním některých plánovaných akcí, např. návštěva čínských a korejských studentů gastronomie, soustředění mladých korejských fotbalistů z důvodu koronavirových opatření.</t>
  </si>
  <si>
    <t>Dar pro politické vězně na zdravotní pomůcky, vitamíny a léky  (Sdružení osvobozených politických vězňů a pozůstalých, z.s.)</t>
  </si>
  <si>
    <t>ID - projekt Digitalizace sítě prospěšných obchodů Moment (MOMENT Česká republika, obecně prospěšná společnost)</t>
  </si>
  <si>
    <t>ID - Zajištění provozu a technická vybavenosti pro účely krajské organizace Sdružení válečných veteránů ČR Moravskoslezského kraje ("Sdružení válečných veteránů ČR")</t>
  </si>
  <si>
    <t>ID - projekt XXIX. Setkání podnikatelů České, Polské a Slovenské republiky (Česko-polská smíšená obchodní komora)</t>
  </si>
  <si>
    <t>ID - Vydání knihy s pracovním názvem „Dánský vpád. Dva roky války ve Slezsku a na Moravě 1626-1627.“ (Fyzická osoba nepodnikající)</t>
  </si>
  <si>
    <t>PŘEHLED VÝDAJŮ V ODVĚTVÍ REGIONÁLNÍHO ROZVOJE V ROCE 2023</t>
  </si>
  <si>
    <t>Nevyčerpané prostředky představují úspory z nevyplacených druhých splátek dotací v rámci dotačního programu vyhlášeného pro rok 2022.</t>
  </si>
  <si>
    <t>Zastupitelstvo kraje rozhodlo usnesením č. 13/1390 ze dne 7.9.2023 o poskytnutí dotací v rámci dotačního programu vyhlášeného pro rok 2023. První splátky dotací jsou vypláceny po nabytí účinnosti smluv. V souladu s uvedeným byly do rozpočtu kraje na rok 2024 zapojeny nečerpané prostředky na první splátky dotací ve výši 3.082,7 tis. Kč. Zbylé nečerpané prostředky představují úsporu z nevyplacených druhých splátek dotací programů vyhlášených na předchozí léta.</t>
  </si>
  <si>
    <t>Zastupitelstvo kraje rozhodlo usnesením č. 14/1522 ze dne 7.12.2023 o poskytnutí dotací v rámci dotačního programu vyhlášeného pro rok 2023. První splátky dotací jsou vypláceny po nabytí účinnosti smluv. V souladu s uvedeným byly nečerpané prostředky ve výši 2.970 tis. Kč účelově zapojeny do rozpočtu kraje na rok 2024. Zbylé nečerpané prostředky představují úsporu vzniklou plným nečerpáním druhých splátek dotací v rámci programu vyhlášeného pro rok 2020.</t>
  </si>
  <si>
    <t>Nevyčerpané prostředky představují úsporu z nevyhlášeného dotačního programu pro rok 2023 a z nevyplacených druhých splátek dotací po předložení závěrečných vyúčtování z programu vyhlášeného pro rok 2022.</t>
  </si>
  <si>
    <t>Uzavřením dodatku ke smlouvě s jedním příjemcem v rámci programu došlo k prodloužení časové použitelnosti dotace a předložení závěrečného vyúčtování do roku 2025. Nevyčerpané prostředky představují úsporu z této nevyplacené druhé splátky dotace v roce 2023.</t>
  </si>
  <si>
    <t>Zastupitelstvo kraje rozhodlo usnesením č. 8/775 ze dne 16.6.2022 o poskytnutí dotací v rámci dotačního programu vyhlášeného pro rok 2022. Nečerpané prostředky ve výši 59,2 tis. Kč byly účelově zapojeny do rozpočtu kraje na rok 2024 k výplatě druhé splátky dotace po předložení závěrečného vyúčtování. Zbylé nečerpané prostředky představují úsporu z nevyplacených druhých splátek dotací.</t>
  </si>
  <si>
    <t>Zastupitelstvo kraje rozhodlo usnesením č. 12/1261 ze dne 8.6.2023 o poskytnutí dotací v rámci dotačního programu vyhlášeného pro rok 2023. Koncem roku došlo k navýšení alokace programu, aby mohly být uspokojeni náhradní žadatelé. Nečerpané prostředky ve výši 5.955,5 tis. Kč byly účelově zapojeny do rozpočtu kraje na rok 2024.
Zastupitelstvo kraje rozhodlo usnesením č. 8/760 ze dne 16.6.2022 o poskytnutí dotací v rámci dotačního programu vyhlášeného pro rok 2022. V rozpočtu kraje na rok 2023 byly alokovány prostředky na výplatu druhých splátek dotací po předložení závěrečných vyúčtování. Závěrečná vyúčtování budou předložena nejpozději v polovině roku 2024. V návaznosti na uvedené byly nevyplacené prostředky ve výši 3.498,8 tis. Kč účelově zapojeny do rozpočtu kraje na rok 2024.</t>
  </si>
  <si>
    <t>Zastupitelstvo kraje rozhodlo usnesením č. 14/1515 ze dne 7.12.2023 o poskytnutí dotací v rámci dotačního programu vyhlášeného pro rok 2023. Dotace jsou příjemcům vypláceny až po realizaci projektu, tj. počátkem roku 2024. V návaznosti na uvedené byly finanční prostředky ve výši 5.892,3 tis. Kč účelově zapojeny do rozpočtu kraje na rok 2024. Zbylé nečerpané prostředky představují úsporu z nevyplacených druhých splátek dotací programu vyhlášeného pro rok 2022.</t>
  </si>
  <si>
    <t>Nevyčerpané prostředky ve výši 6.442 tis. Kč byly účelově zapojeny do rozpočtu kraje na rok 2024 na realizaci aktivit v odvětví regionálního rozvoje v souladu s uzavřenými smlouvami a objednávkami. Nevyčerpané prostředky ve výši 2.621 tis. Kč představují úsporu z ukončených nebo nerealizovaných aktivit v rámci akce.</t>
  </si>
  <si>
    <t>Nečerpané prostředky  představují úsporu z vyfakturovaných služeb.</t>
  </si>
  <si>
    <t>Podpora aktivit Evropského seskupení pro územní spolupráci TRITIA</t>
  </si>
  <si>
    <t>O poskytnutí individuálních dotací rozhodlo zastupitelstvo kraje usnesením č. 7/645 ze dne 16.3.2022. V roce 2023 měly být vyplaceny druhé splátky dotací. Nečerpané prostředky ve výši 2.075 tis. Kč byly účelově zapojeny do rozpočtu kraje na rok 2024, aby mohla být vyplacena druhá splátka dotace v souladu s podmínkami uzavřené smlouvy. Zbylé finanční prostředky ve představují úsporu z nevyplacených druhých splátek dotací.</t>
  </si>
  <si>
    <t xml:space="preserve">Finanční prostředky byly určeny na plnění kritérií místní Agendy 21 a dále na aktivity v rámci projektu Zdravý Moravskoslezský kraj. Zastupitelstvo kraje usnesením č. 14/1472 ze dne 7.12.2024 rozhodlo ukončit členství Moravskoslezského kraje v asociaci Národní síť Zdravých měst ČR ke dni 31.12.2023. Nevyčerpané finanční prostředky představují úsporu. </t>
  </si>
  <si>
    <t>Zastupitelstvo kraje rozhodlo usnesením č. 17/2054 ze dne 3.9.2020 o pokračování dalších aktivit k rozšíření zájmového území Mošnov. Z výše uvedeného důvodu byly zapojeny zasmluvněné prostředky ve výši 375,1 tis. Kč do rozpočtu kraje na rok 2024. Zbylé nevyčerpané prostředky představují úsporu v rámci této akce.</t>
  </si>
  <si>
    <t>Projekt byl ukončen. Nevyčerpané finanční prostředky představují neúčelovou úsporu rozpočtu za rok 2023.</t>
  </si>
  <si>
    <t>Smart akcelerátor RIS 3 strategie +I</t>
  </si>
  <si>
    <t>Zastupitelstvo kraje rozhodlo profinancovat a kofinancovat projekt usnesením č. 10/997 ze dne 15.12.2022. Vzhledem k časové náročnosti přípravy projektu došlo k posunu harmonogramu a nevyčerpané prostředky byly zapojeny do rozpočtu roku kraje na rok 2024.</t>
  </si>
  <si>
    <t>Projekt byl ukončen. Nevyčerpané finanční prostředky ve výši 27,6 tis. Kč byly zapojeny do rozpočtu kraje na rok 2024 na úhradu mezd vyplacených v lednu roku 2024 za prosinec 2023. Zbývající nevyčerpané prostředky představují neúčelovou úsporu rozpočtu za rok 2023.</t>
  </si>
  <si>
    <t>Projekt TP - OP Spravedlivá transformace</t>
  </si>
  <si>
    <t>Zastupitelstvo kraje rozhodlo profinancovat a kofinancovat projekt usnesení č. 12/1249 ze dne 8.6.2023. Plánované výdaje byly v roce 2023 sníženy z důvodu posunu harmonogramu jednotlivých aktivit projektu na rok 2024.</t>
  </si>
  <si>
    <t>Zastupitelstvo kraje rozhodlo zahájit přípravu usnesením č. 11/1134 ze dne 10.3.2023. V prosinci roku 2023 obdržel Moravskoslezský kraj zálohovou platbu určenou na realizaci aktivit projektu v letech 2024-2027. Poskytnutá záloha byla zapojena do rozpočtu kraje na rok 2024.</t>
  </si>
  <si>
    <t>Jedná se o prostředky určené na přípravu projektů z evropských zdrojů. Nevyčerpané finanční prostředky představují neúčelovou úsporu rozpočtu za rok 2023.</t>
  </si>
  <si>
    <t>PŘEHLED VÝDAJŮ V ODVĚTVÍ CESTOVNÍHO RUCHU V ROCE 2023</t>
  </si>
  <si>
    <t>Dotační program – Podpora modernizace a výstavby lanových drah a vleků</t>
  </si>
  <si>
    <t>Plánovaný dotační program s alokací 15.000 tis. Kč byl koncipován jako finanční pomoc pro přípravu projektových dokumentací, na základě kterých by byly realizovány rekonstrukce a výstavby lanových drah a vleků. Finanční prostředky pro následnou realizaci měli být součástí Národního programu pro podporu cestovního ruchu vyhlašovaného Ministerstvem pro místní rozvoj. Tento celostátní záměr však nebyl v průběhu roku 2023 schválen a dotační program na podporu přípravy projektových dokumentací tedy pozbyl smyslu. Část alokace byla využita na podporu výstavby vyhlídkových mol na vodních plochách v kraji. Nevyčerpané prostředky ve výši 6.300 tis. Kč představují úsporu v rámci programu.</t>
  </si>
  <si>
    <t>Zastupitelstvo kraje rozhodlo usnesením č. 11/1139 ze dne 10.3.2023 o poskytnutí dotací v rámci dotačního programu. Nevyčerpané finanční prostředky ve výši 40 tis. Kč určené na výplatu druhé splátky dotace po předložení závěrečného vyúčtování byly účelově zapojeny do rozpočtu kraje na rok 2024. Zbylé nečerpané prostředky představují úsporu vzniklou plným nevyplacením druhých splátek dotací po předložení závěrečných vypořádání.</t>
  </si>
  <si>
    <t>Zastupitelstvo kraje rozhodlo usnesením č. 11/1140 ze dne 10.3.2023 o poskytnutí dotací v rámci dotačního programu. Nevyčerpané finanční prostředky ve výši 25 tis. Kč na výplatu druhé splátky dotace po předložení závěrečného vyúčtování byly účelově zapojeny do rozpočtu kraje na rok 2024. Zbylé nečerpané prostředky představují úsporu vzniklou plným nevyplacením druhých splátek dotací po předložení závěrečných vypořádání.</t>
  </si>
  <si>
    <t>Zastupitelstvo kraje rozhodlo usnesením č. 8/769 ze dne 16.6.2022 o poskytnutí dotací v rámci dotačního programu vyhlášeného na období 2022-2023. Nevyčerpané finanční prostředky na výplatu druhých splátek dotací po předložení závěrečných vyúčtování ve výši 527,7 tis. Kč byly v souladu s podmínkami dotací účelově zapojeny do rozpočtu kraje na rok 2024.</t>
  </si>
  <si>
    <t>Rada kraje rozhodla usnesením č.  38/2565 ze dne 28.2.2022 o vyhlášení kontinuálního dotačního programu pro období 2022+. Nevyčerpané finanční prostředky ve výši 7.120,6 tis. Kč určené pro výplatu prvních a druhých splátek dotací byly účelově zapojeny do rozpočtu kraje na rok 2024. Zbylé nečerpané prostředky představují úsporu vzniklou plným nevyplacením druhých splátek dotací po předložení závěrečných vypořádání v rámci programu.</t>
  </si>
  <si>
    <t xml:space="preserve">Zastupitelstvo kraje rozhodlo usnesením č. 14/1721 ze dne 12.12.2019 o poskytnutí dotací v rámci dotačního programu vyhlášeného na období 2019-2021. V roce 2021 až 2023 byly uzavřeny dodatky ke smlouvám s prodloužením termínů realizace projektů. Nevyčerpané finanční prostředky na výplatu druhých splátek dotací po předložení závěrečných vyúčtování  ve výši 800 tis. Kč byly účelově zapojeny do rozpočtu kraje na rok 2024.  </t>
  </si>
  <si>
    <t>Nevyčerpané finanční prostředky ve výši 10.004 tis. Kč určené na poskytnutí individuálních dotací schválených orgány kraje v roce 2023 byly účelově zapojeny do rozpočtu kraje na rok 2024. Zbylé nevyčerpané prostředky představují úsporu vzniklou v rámci této akce.</t>
  </si>
  <si>
    <t>Společnost Moravian Silesian Tourism, s.r.o., zajišťuje propagační aktivity produktu cestovního ruchu Technotrasa. Nečerpané prostředky ve výši 3.000 tis. Kč představují úsporu vzniklou pokrytím dílčích aktivit z projektu podaného společností do národního dotačního titulu pro podporu cestovního ruchu vyhlašovaného Ministerstvem pro místní rozvoj.</t>
  </si>
  <si>
    <t>Nevyčerpané finanční prostředky ve výši 5.495,8 tis. Kč byly účelově zapojeny do rozpočtu kraje na rok 2024 na úhradu závazků z uzavřených smluv. Zbylé nevyčerpané prostředky představují úsporu v rámci této akce.</t>
  </si>
  <si>
    <t>Propagace Moravskoslezského kraje prostřednictvím letecké reklamy</t>
  </si>
  <si>
    <t xml:space="preserve">Nevyčerpané finanční prostředky představují úsporu z titulu drobných úprav a posunu plnění ve smlouvě na zajištění propagace Moravskoslezského kraje a statutárního města Ostrava. Rozdíl mezi schváleným a upraveným rozpočtem představuje úsporu, která vznikla z důvodu pozdějšího zahájení veřejné zakázky. Tato úspora byla převedena do rozpočtové rezervy. </t>
  </si>
  <si>
    <t xml:space="preserve">Nevyčerpané finanční prostředky ve výši 5.168,5 tis. Kč byly účelově zapojeny do rozpočtu kraje na rok 2024 na pokrytí faktury z uzavřené smlouvy č. 03332/2023/DSH za nájem ploch za účelem umístění reklamy s Letištěm Ostrava, a.s. Zbývající nevyčerpané finanční prostředky vznikly z titulu zaokrouhlování a představují úsporu na akci. </t>
  </si>
  <si>
    <t>ID - projekt Martin Šonka Letí do Ostravy!!! (Jakub Štefek)</t>
  </si>
  <si>
    <t xml:space="preserve">Nevyčerpané finanční prostředky ve výši 281,3 tis. Kč byly účelově zapojeny do rozpočtu kraje na rok 2024 na úhradu závazků z uzavřené objednávky v rámci této akce. </t>
  </si>
  <si>
    <t>PŘEHLED VÝDAJŮ V ODVĚTVÍ SOCIÁLNÍCH VĚCÍ V ROCE 2023</t>
  </si>
  <si>
    <t>Nevyčerpané finanční prostředky představují vratky ve výši 597,3 tis. Kč v rámci vyúčtování dotací v závěru roku 2023, úsporu ve výši 300 tis. Kč z důvodu, že jeden z žadatelů neuzavřel smlouvu o poskytnutí dotace. Zbývající finanční prostředky na poskytnutí dotací ve výši 1.659,1 tis. Kč s termínem úhrady v roce 2024 byly usnesením rady kraje 86/6361 ze dne 8.1.2024 zapojeny do upraveného rozpočtu na rok 2024.</t>
  </si>
  <si>
    <t>S ohledem na počet uskutečněných kontrol sociálních služeb poskytovaných v příspěvkových organizacích v sociální oblasti a na počet výběrových řízení na pozice ředitelů příspěvkových organizací nevznikla potřeba finanční prostředky dočerpat.</t>
  </si>
  <si>
    <t>Finanční prostředky nebyly dočerpány zejména z důvodu aktuálních potřeb v oblasti náhradní rodinné péče.</t>
  </si>
  <si>
    <t>Finanční prostředky nebyly dočerpány zejména z důvodu aktuálních potřeb a žádostí o podporu v oblasti integrace etnických menšin.</t>
  </si>
  <si>
    <t xml:space="preserve">Zastupitelstvo kraje usnesením 14/1537 ze dne 7.12.2023 rozhodlo poskytnout dotaci z rozpočtu kraje organizaci ADRA, o.p.s., ve výši 1.200 tis. Kč na projekt "Regionální dobrovolnické centrum MSK". Za účelem úhrady dotace v roce 2024 byly usnesením rady kraje č. 86/6361 ze dne 8.1.2024 tyto finanční prostředky zapojeny do upraveného rozpočtu na rok 2024. </t>
  </si>
  <si>
    <t>Finanční prostředky ve výši 50 tis. Kč byly vráceny v rámci vyúčtování poskytnuté dotace v závěru roku 2023, zbývající finanční prostředky nebyly rozděleny s ohledem na aktuální požadavky v oblasti aktivit pro seniory.</t>
  </si>
  <si>
    <t>Finanční prostředky na přípravu společenské akce "DEN RODIN S OTEVŘENÝM SRDCEM aneb Spolu ruku v ruce" v roce 2024, určené na úhradu výdajů na nájem, kompletní technické a organizační zajištění akce a na hudební vystoupení ve výši 1.199,4 tis. Kč byly usnesením rady kraje č. 86/6361 ze dne 8.1.2024 zapojeny do upraveného rozpočtu na rok 2024. Zbývající prostředky nebyly vyčerpané z důvodu aktuálních potřeb v oblasti prorodinné politiky.</t>
  </si>
  <si>
    <t>Z důvodu nízkého počtu žádostí o poskytnutí individuálních dotací na podporu spolufinancování investičních projektů nebyly finanční prostředky dočerpány.</t>
  </si>
  <si>
    <t>Nevyčerpané finanční prostředky představují úsporu při zabezpečování technické podpory a rozvoji aplikací, a to na hostované spisové službě a Krajské digitální spisovně.</t>
  </si>
  <si>
    <t>Jedná se o část nedočerpaných finančních prostředků z dotace poskytnuté Úřadem vlády České republiky na podporu koordinátorů pro romské záležitosti. Uvedené finanční prostředky byly v rámci finančního vypořádání v roce 2024 vráceny do státního rozpočtu.</t>
  </si>
  <si>
    <t>Jedná se o část nedočerpaných finančních prostředků z dotace poskytnuté Ministerstvem práce a sociálních věcí na výplatu státního příspěvku pro zřizovatele zařízení pro děti vyžadující okamžitou pomoc, rozpočtovanou pro příjemce příspěvku, jejichž zřizovatelem není Moravskoslezský kraj. Nedočerpané finanční prostředky byly v rámci finančního vypořádání v roce 2024 vráceny do státního rozpočtu.</t>
  </si>
  <si>
    <t>ID - ZDVOP FOD Klokánek Dolní Benešov (FOND OHROŽENÝCH DĚTÍ)</t>
  </si>
  <si>
    <t>ID - Vyrovnávání příležitostí pro občany se zdravotním postižením prostřednictvím ochrany veřejného zájmu na úseku bezbariérové přístupnosti staveb (NIPI bezbariérové prostředí, o.p.s.)</t>
  </si>
  <si>
    <t>ID - Rekordy handicapovaných hrdinů (Rekordy handicapovaných hrdinů, z.s)</t>
  </si>
  <si>
    <t>ID - Psychorehabilitační tábory pro děti a mladistvé s SMA a svalovými dystrofiemi v Centru Veronica Hostětín 2023 (ZO ČSOP VERONICA)</t>
  </si>
  <si>
    <t>ID - Společně utváříme Zbyslavice (Obec Zbyslavice )</t>
  </si>
  <si>
    <t>ID - Domácí násilí v opatrovnických sporech (EDUGRAM – sociální akademie z.ú. )</t>
  </si>
  <si>
    <t>ID - Patron - podpora a sociální integrace dospívajících z dětských domovů (Liga otevřených mužů, z.s.)</t>
  </si>
  <si>
    <t>ID - Centrum asistivních technologií Ostrava (Dohled na dosah, z.s.)</t>
  </si>
  <si>
    <t>ID - Podpora paliativní a hospicové péče (Terapeutická linka Sluchátko, z.ú.)</t>
  </si>
  <si>
    <t xml:space="preserve">Na základě provedených rozborů hospodaření příspěvkových organizací v odvětví sociálních věcí byly finanční prostředky na energie ve výši 167.541 tis. Kč v roce 2023 převedeny do rozpočtové rezervy. Finanční prostředky ve výši 747 tis. Kč byly převedeny na akce reprodukce majetku kraje. Zbývající finanční prostředky ve výši 43.124 tis. Kč nebylo nutné použít, jelikož příspěvkové organizace kraje poskytující sociální služby byly podpořeny v rámci dotačního Programu na podporu poskytování sociálních služeb pro rok 2023 financovaného z kapitoly 313 – MPSV státního rozpočtu a programu Podpora služeb sociální prevence. </t>
  </si>
  <si>
    <t>Finanční prostředky byly v roce 2023 převedeny na akce reprodukce majetku kraje.</t>
  </si>
  <si>
    <t>Na základě rozpočtově odpovědného přístupu k řízení příspěvkových organizací v odvětví sociálních věcí, díky podpoře příspěvkových organizací v rámci dotačního Programu na podporu poskytování sociálních služeb pro rok 2023 financovaného z kapitoly 313 – MPSV státního rozpočtu a programu Podpora služeb sociální prevence a  pozitivnímu vývoji vlastních výnosů příspěvkových organizací nebylo nutné na dofinancování provozu příspěvkových organizací použít alokované finanční prostředky kraje. Finanční prostředky ve výši 80 mil. Kč byly v roce 2023 převedeny do rozpočtové rezervy.</t>
  </si>
  <si>
    <t>SR - Transfery pro poskytovatele služby péče o dítě v dětské skupině</t>
  </si>
  <si>
    <t xml:space="preserve"> -   </t>
  </si>
  <si>
    <t>Jedná se o část nedočerpaných finančních prostředků z dotace poskytnuté Ministerstvem práce a sociálních věcí na výplatu státního příspěvku pro zřizovatele zařízení pro děti vyžadující okamžitou pomoc, rozpočtovanou pro příjemce příspěvku, jejichž zřizovatelem je Moravskoslezský kraj. Nedočerpané finanční prostředky byly v rámci finančního vypořádání v roce 2024 vráceny do státního rozpočtu.</t>
  </si>
  <si>
    <t xml:space="preserve">Akce byla schválena usnesením zastupitelstva kraje č. 6/475 dne 16.12.2021. V roce 2023 byla dokončena projektová dokumentace. Vzhledem k tomu, že akce musí stavebně navazovat na probíhající akci “Oprava střechy a fasády, ul. Rybářská”, bylo odloženo zahájení stavby. Finanční prostředky jsou určeny na úhradu autorského dozoru a stavení část akce. Z uvedených důvodů byly nevyčerpané finanční prostředky zapojeny do rozpočtu roku 2024. </t>
  </si>
  <si>
    <t>Oprava střechy a fasády ul. Rybářská (Domov Bílá Opava, příspěvková organizace, Opava)</t>
  </si>
  <si>
    <t xml:space="preserve">Akce byla schválena usnesením zastupitelstva kraje č. 6/475 dne 16.12.2021. Usnesením rady kraje č. 82/6106 dne 20.11.2023 bylo upraveno financování akce, přičemž na akci byla schválena časová použitelnost finančních prostředků do 31.12.2024. Z uvedeného důvodu byly nevyčerpané finanční prostředky zapojeny do rozpočtu roku 2024. </t>
  </si>
  <si>
    <t xml:space="preserve">Akce byla schválena usnesením zastupitelstva kraje č. 6/475 dne 16.12.2021. Vzhledem k okolnostem, které vyvstaly v průběhu zpracovávání I. části díla projektové dokumentace, byla práce na projektové dokumentaci ukončena. V roce 2024 bude zajištěna projektová dokumentace zahrnující kompletní řešení rekonstrukce areálu na ul. Na Pomezí. Z uvedených důvodů byly nevyčerpané finanční prostředky zapojeny do rozpočtu roku 2024. </t>
  </si>
  <si>
    <t xml:space="preserve">Akce byla schválena usnesením zastupitelstva kraje č. 6/475 ze dne 16.12.2021. V průběhu  provádění projekčních prací se vyskytly problémy ve vedení inženýrských sítí. Musela být přepracována studie a uzavřeny smlouvy s ČEZ a SmVaK. Projekční práce musely být pozastaveny a musel být uzavřen dodatek ke smlouvě na zhotovení projektové dokumentace, který upravil termíny odevzdání jednotlivých částí díla. Z uvedených důvodů byly nevyčerpané finanční prostředky zapojeny do rozpočtu roku 2024. </t>
  </si>
  <si>
    <t xml:space="preserve">Akce byla schválena usnesením rady kraje č. 45/3152 dne 30.5.2022 a navýšena usnesením rady kraje č. 82/6079 ze dne 20.11.2023. V roce 2023 byla realizována kompletní I. etapa stavby, byla zajištěna projektová dokumentace pro II. etapu a byla vyhlášena veřejná zakázka na zhotovitele II. etapy. V roce 2024 bude realizována stavební část II. etapy akce. Z uvedených důvodů byly nevyčerpané finanční prostředky zapojeny do rozpočtu roku 2024. </t>
  </si>
  <si>
    <t xml:space="preserve">Akce byla schválena usnesením rady kraje č. 54/3847 dne 10.10.2022. V roce 2023 bylo zahájeno zpracování projektové dokumentace. Vzhledem k úpravám a vyjasnění požadavků na zpracování požárně bezpečnostního řešení pro vydání souhlasného stanoviska ze strany dotčeného orgánu došlo k prodloužení termínu vyhotovení projektové dokumentace. Samotná realizace akce bude zahájená v roce 2024. Z uvedených důvodů byly nevyčerpané finanční prostředky zapojeny do rozpočtu roku 2024. </t>
  </si>
  <si>
    <t xml:space="preserve">Akce "Provedení sanace 1.PP objektů správní budovy a pavilonu E"  a akce "Revitalizace suterénu pavilonu E" byly schváleny usnesením rady kraje č. 58/4297 dne 12.12.2022. Původně byly akce schváleny samostatně s tím, že na akci "Provedení sanace 1.PP objektů správní budovy a pavilonu E" bude následně navazovat akce "Revitalizace suterénu pavilonu E". Později z důvodu, aby nedocházelo k duplicitním rozpočtovým položkám, byla potřeba zkoordinovat projektové dokumentace, proto jsou obě akce nakonec řešeny souběžně. Zkraje roku 2024 probíhalo vyhodnocení veřejné zakázky na zhotovitele, přičemž smlouva byla uzavřena v únoru 2024 s termínem plnění je v roce 2024. Z uvedených důvodů byly nevyčerpané finanční prostředky zapojeny do rozpočtu roku 2024. </t>
  </si>
  <si>
    <t xml:space="preserve">Zastupitelstvo kraje svým usnesením č. 14/1529 ze dne 7.12.2023 rozhodlo o koupi pozemku parc. č. 393 v k. ú. Mokré Lazce za kupní cenu 4.250 tis. Kč pro potřeby organizace Zámek Dolní Životice, příspěvková organizace. Záměrem je na uvedeném pozemku vybudovat novostavbu domova pro osoby se zdravotním postižením. Z uvedených důvodů byly nevyčerpané finanční prostředky zapojeny do rozpočtu roku 2024. </t>
  </si>
  <si>
    <t>Rekonstrukce kuchyně Domova Příbor (Domov Příbor, příspěvková organizace)</t>
  </si>
  <si>
    <t>Akce byla schválena usnesením rady kraje č. 85/6321 ze dne 7.12.2023 s časovou použitelností do 31.12.2024, z tohoto důvodu byly na základě usnesení rady kraje č. 87/6421 ze dne 22.1.2024 finanční prostředky ve výši 4.000 tis. Kč zapojeny do upraveného rozpočtu na rok 2024.</t>
  </si>
  <si>
    <t xml:space="preserve">Akce byla schválena usnesením zastupitelstva kraje č. 6/520 ze dne 14.12.2017. Profinancování a kofinancování a zajištění udržitelnosti projektu zastupitelstvo schválilo usnesením č. 13/1362 ze dne 7.9.2023. V současné době jsou v projektu realizovány během celého roku 2023 stavební práce, v rámci kterých došlo z důvodu klimatických podmínek, ke zpoždění realizace stavby, což vede k posunu ukončení stavebních prací o 4 měsíce. Z uvedených důvodů byly nevyčerpané finanční prostředky zapojeny do rozpočtu roku 2024. </t>
  </si>
  <si>
    <t xml:space="preserve">Akce byla schválena usnesením zastupitelstva kraje č. 6/520 ze dne 14.12.2017. Profinancování a kofinancování a zajištění udržitelnosti projektu zastupitelstvo schválilo usnesením č. 13/1362 ze dne 7.9.2023. V současné době probíhají v rámci projektu během celého roku 2023 stavební práce, v rámci kterých byly zjištěny takové skutečnosti, které vedly k požadavkům na vícepráce a tím i k posunu harmonogramu realizace stavby. Z uvedených důvodů byly nevyčerpané finanční prostředky zapojeny do rozpočtu roku 2024. </t>
  </si>
  <si>
    <t xml:space="preserve">Akce byla schválena usnesením zastupitelstva kraje č. 14/1652 dne 12.12.2019. Od roku 2023 probíhá projekční činnost, která je pilotně vedena metodou BIM (Building Information Modeling) a bude dokončena v roce 2024. Z uvedených důvodů byly nevyčerpané finanční prostředky zapojeny do rozpočtu roku 2024. </t>
  </si>
  <si>
    <t>Nevyčerpané finanční prostředky představují neúčelovou úsporu rozpočtu za rok 2023.</t>
  </si>
  <si>
    <t xml:space="preserve">Zastupitelstvo kraje rozhodlo profinancovat a kofinancovat projekt  usnesením č. 9/974 ze dne 13.9.2018. Usnesením č.13/1365 ze dne 7.9.2023 rozhodlo zastupitelstvo kraje o zvýšení profinancování a kofinancování. V průběhu realizace stavby se vyskytly požadavky na změny velkého rozsahu, které si vyžádaly vyhlášení nové veřejné zakázky na zhotovitele stavby. Po dobu administrace VZ byly probíhající stavební práce přerušeny a dokončení stavby lze očekávat s výrazným zpožděním. Z uvedených důvodů byly zapojeny nevyčerpané finanční prostředky ve výši 54.469,1 tis. Kč do rozpočtu roku 2024. </t>
  </si>
  <si>
    <t xml:space="preserve"> -  </t>
  </si>
  <si>
    <t xml:space="preserve">Zastupitelstvo kraje rozhodlo profinancovat a kofinancovat projekt  usnesením č. 9/974 ze dne 13.9.2018. Usnesením č. 13/1365 ze dne 7.9.2023 rozhodlo zastupitelstvo kraje o zvýšení profinancování a kofinancování. V průběhu realizace stavby se vyskytly požadavky na změny velkého rozsahu, které si vyžádaly vyhlášení nové veřejné zakázky na zhotovitele stavby. Po dobu administrace VZ byly přerušeny probíhající stavební práce a dokončení stavby lze očekávat s výrazným zpožděním. Z uvedených důvodů byly nevyčerpané finanční prostředky zapojeny do rozpočtu roku 2024. </t>
  </si>
  <si>
    <t xml:space="preserve">Zastupitelstvo kraje rozhodlo profinancovat a kofinancovat projekt usnesením č. 8/771 ze dne 16.6.2022 a usnesením č. 9/887 ze dne 15.9.2022 (prodloužení doby financování). Projekt začal fyzickou realizaci v březnu 2023, kraj obdržel v roce 2023 2 zálohové platby od poskytovatele dotace, které jsou určeny k financování projektu i v roce 2024. Z uvedených důvodů byly nevyčerpané finanční prostředky zapojeny do rozpočtu roku 2024. </t>
  </si>
  <si>
    <t xml:space="preserve">Zastupitelstvo kraje rozhodlo profinancovat a kofinancovat projekt usnesením č. 9/875 ze dne 15.9.2022. Projekt bude realizován od listopadu 2023. Finanční prostředky jsou ze zálohové platby od poskytovatele dotace, jsou určeny na financování i roku 2024. Z uvedených důvodů byly nevyčerpané finanční prostředky zapojeny do rozpočtu roku 2024. </t>
  </si>
  <si>
    <t>Zastupitelstvo kraje schválilo dne 17.6.2021 zahájení přípravy projektu usnesením č. 4/307. Vzhledem k časovému posunu přípravy projektu, byly rozpočtované prostředky v roce 2023 sníženy.</t>
  </si>
  <si>
    <t xml:space="preserve">Zastupitelstvo kraje rozhodlo o profinancování a kofinancování projektu č. 8/771 ze dne 16.6.2022. Usnesením č. 9/887 ze dne 15.9.2022 rozhodlo zastupitelstvo kraje o zvýšení profinancování a kofinancování.  Realizace projektu byla započata v říjnu 2022. Realizace projektu ještě není ukončena. Z uvedených důvodů byly nevyčerpané finanční prostředky zapojeny do rozpočtu roku 2024. </t>
  </si>
  <si>
    <t xml:space="preserve">Zastupitelstvo kraje rozhodlo o profinancování a kofinancování projektu č. 8/771 ze dne 16.6.2022. Usnesením č. 9/875 ze dne 15.9.2022 rozhodlo zastupitelstvo kraje o zvýšení profinancování a kofinancování.  Kraj obdržel v roce 2023 první zálohovou platbu na realizaci projektu, která je určená k financování projektu i v roce 2024. Z uvedených důvodů byly nevyčerpané finanční prostředky zapojeny do rozpočtu roku 2024. </t>
  </si>
  <si>
    <t xml:space="preserve">Zastupitelstvo kraje rozhodlo o profinancování a kofinancování projektu dne 15.9.2022 usnesením č. 9/887. Realizace projektu byla započata v říjnu 2022. V roce 2023 obdržel kraj dvě platby za vypořádané monitorovací zprávy. Tyto zálohové platby jsou určeny k financování projektu i v roce 2024. Z uvedených důvodů byly nevyčerpané finanční prostředky zapojeny do rozpočtu roku 2024. </t>
  </si>
  <si>
    <t xml:space="preserve">Zastupitelstvo kraje rozhodlo o profinancování a kofinancování a o zahájení přípravy projektu dne 15.9.2022 usnesením č. 9/878. Žádost o podporu projektu byla předložena koncem roku 2023. Prostředky jsou určeny na úhradu výdajů na přípravu projektu. Z uvedených důvodů byly nevyčerpané finanční prostředky zapojeny do rozpočtu roku 2024. </t>
  </si>
  <si>
    <t xml:space="preserve">Zastupitelstvo kraje rozhodlo profinancovat a kofinancovat projekt usnesením č. 7/633 ze dne 16.3.2022. Zálohy obdržené v roce 2023 jsou určené i pro financování projektu v roce 2024. Nevyčerpané finanční prostředky na předfinancování sociálních služeb a zálohy byly zapojeny do rozpočtu roku 2024.  </t>
  </si>
  <si>
    <t xml:space="preserve">Zastupitelstvo kraje rozhodlo o profinancovaní a kofinancovaní projektu usnesením č. 10/998 ze dne 15.12.2022. Finanční prostředky z obdržené první zálohové platby jsou určeny na financování i v roce 2024. Z uvedených důvodů byly nevyčerpané finanční prostředky zapojeny do rozpočtu roku 2024. </t>
  </si>
  <si>
    <t xml:space="preserve">Zastupitelstvo kraje rozhodlo o profinancovaní a kofinancovaní projektu usnesením č. 9/875 ze dne 15.9.2022. Kraj obdržel v roce 2023 dvě zálohové platby určené k realizaci projektu v letech 2023 i 2024. Z uvedených důvodů byly nevyčerpané finanční prostředky zapojeny do rozpočtu roku 2024. </t>
  </si>
  <si>
    <t>Zastupitelstvo kraje rozhodlo o zahájení přípravy, profinancování a kofinancování vč. zajištění udržitelnosti projektu "Transformace Zámku Dolní Životice" usnesením č. 7/635 ze dne 16.3.2022. Tento projekt byl na základě usnesení č. 13/1362 ze dne 7.9.2023 rozdělen na 4 samostatné projekty. Z toto důvodu byly rozpočtována částka snížena a rozdělena na jednotlivé akce.</t>
  </si>
  <si>
    <t>Rekonstrukce objektu organizace Zámek Dolní Životice, středisko Čtyřlístek v Opavě</t>
  </si>
  <si>
    <t xml:space="preserve">Zastupitelstvo kraje rozhodlo o ukončení přípravy projektu dne 18.6.2023 usnesením č.12/1239. Z tohoto důvodu byly rozpočtované prostředky v roce 2023 sníženy. Finanční prostředky byly převedeny do rezervy EU. </t>
  </si>
  <si>
    <t xml:space="preserve">Zastupitelstvo kraje rozhodlo o zahájení přípravy projektu dne 15.9.2022 usnesením č. 9/871 a usnesením č. 14/1509 ze dne 7.12.2023 došlo ke schválení profinancování a kofinancování projektu. Přípravu projektové dokumentace zajišťuje příslušná příspěvkové organizace, které byl na tento účel usnesením rady kraje č. 60/4403 ze dne 16.1.2023 schválen účelový investiční příspěvek. Úhrada části projektové dokumentace byla plánovaná v roce 2024. Z uvedených důvodů byly nevyčerpané finanční prostředky zapojeny do rozpočtu roku 2024. </t>
  </si>
  <si>
    <t xml:space="preserve">Zastupitelstvo kraje rozhodlo o profinancovaní a kofinancovaní projektu usnesením a zajištění udržitelnosti projektu usnesením č. 11/1127 ze dne 10.3.2023. Předložení žádosti o dotaci projektu se předpokládá v roce 2024, kdy také budou hrazeny výdaje za studii proveditelnosti a veřejnou zakázku na zhotovitele stavby. Z uvedených důvodů byly nevyčerpané finanční prostředky zapojeny do rozpočtu roku 2024. </t>
  </si>
  <si>
    <t xml:space="preserve">Zastupitelstvo kraje rozhodlo zahájit přípravu projektu, profinancovat a kofinancovat projekt a zajistit udržitelnost projektu dne 15.9.2022 usnesením č. 9/879. Projekt je v hodnocení. Z uvedených důvodů byly nevyčerpané finanční prostředky zapojeny do rozpočtu roku 2024. </t>
  </si>
  <si>
    <t xml:space="preserve">Zastupitelstvo kraje rozhodlo o zahájení přípravy projektu usnesením č. 9/871 ze dne 15.9.2022 a o profinancovaní a kofinancovaní projektu usnesením č. 13/1362 ze dne 7.9.2023. Realizace projektu je plánována v letech 2024 – 2025. Přípravu projektové dokumentace zajišťuje příslušná příspěvkové organizace, které byl na tento účel usnesením rady kraje č. 60/4403 ze dne 16.1.2023 schválen účelový investiční příspěvek. Úhrada části projektové dokumentace byla plánovaná v roce 2024. Z uvedených důvodů byly nevyčerpané finanční prostředky zapojeny do rozpočtu roku 2024. </t>
  </si>
  <si>
    <t xml:space="preserve">Zahájení přípravy projektu bylo schváleno zastupitelstvem kraje dne 15.9.2022 usnesením č. 9/871. Vzhledem k větší časové náročnosti přípravy projektu došlo k posunu harmonogramu projektu.  Z uvedených důvodů byly nevyčerpané finanční prostředky zapojeny do rozpočtu roku 2024. </t>
  </si>
  <si>
    <t>Transformace – DOZP Kravaře</t>
  </si>
  <si>
    <t xml:space="preserve">Zastupitelstvo kraje rozhodlo o zahájení přípravy, profinancování a kofinancování vč. zajištění udržitelnosti projektu "Transformace Zámku Dolní Životice" usnesením č. 7/635 ze dne 16.3.2022. Tento projekt byl na základě usnesením č. 13/1362 ze dne 7.9.2023 rozdělen na 4 samostatné projekty. Byla uzavřena smlouva o dílo na zhotovení projektové dokumentace. Úhrada výdajů bude také v roce 2024.  Z uvedených důvodů byly nevyčerpané finanční prostředky zapojeny do rozpočtu roku 2024. </t>
  </si>
  <si>
    <t>Transformace – DOZP Mokré Lazce</t>
  </si>
  <si>
    <t xml:space="preserve">Zastupitelstvo kraje rozhodlo o zahájení přípravy, profinancování a kofinancování vč. zajištění udržitelnosti projektu "Transformace Zámku Dolní Životice" usnesením č. 7/635 ze dne 16.3.2022. Tento projekt byl na základě usnesením č. 13/1362 ze dne 7.9.2023 rozdělen na 4 samostatné projekty.  Byla uzavřena smlouva o dílo na zhotovení projektové dokumentace. Úhrada výdajů bude také v roce 2024.  Z uvedených důvodů byly nevyčerpané finanční prostředky zapojeny do rozpočtu roku 2024. </t>
  </si>
  <si>
    <t>Transformace – DOZP a zázemí organizace Opava</t>
  </si>
  <si>
    <t xml:space="preserve">Zastupitelstvo kraje rozhodlo o zahájení přípravy, profinancování a kofinancování vč. zajištění udržitelnosti projektu "Transformace Zámku Dolní Životice" usnesením č. 7/635 ze dne 16.3.2022. Tento projekt byl na základě usnesením č. 13/1362 ze dne 7.9.2023 rozdělen na 4 samostatné projekty. V rámci projektu bude vyhlášena veřejná zakázka na zpracovatele projektové dokumentace. Uzavření smlouvy se zhotovitelem se předpokládá začátkem roku 2024.  Z uvedených důvodů byly nevyčerpané finanční prostředky zapojeny do rozpočtu roku 2024. </t>
  </si>
  <si>
    <t>Transformace – DOZP Ostrava</t>
  </si>
  <si>
    <t>Harmonie - Instalace FVE metodou Design &amp; Build</t>
  </si>
  <si>
    <t xml:space="preserve">Zastupitelstvo kraje rozhodlo o profinancování a kofinancování projektu usnesením č. 14/1499  ze dne 7.12.2023. Finanční prostředky ve určené na přípravu a realizaci projektu byly  zapojeny do rozpočtu roku 2024. </t>
  </si>
  <si>
    <t>Náš svět - Instalace FVE metodou Design &amp; Build</t>
  </si>
  <si>
    <t xml:space="preserve">Zastupitelstvo kraje rozhodlo o profinancování a kofinancování projektu usnesením č. 14/1499  ze dne 7.12.2023. Finanční prostředky ve určené na přípravu a realizaci projektu byly zapojeny do rozpočtu roku 2024. </t>
  </si>
  <si>
    <t>Vybudování Dětské skupiny Nemocnice Karviná-Ráj (Nemocnice Karviná-Ráj, příspěvková organizace)</t>
  </si>
  <si>
    <t>PŘEHLED VÝDAJŮ V ODVĚTVÍ ŠKOLSTVÍ V ROCE 2023</t>
  </si>
  <si>
    <t>Zastupitelstvo kraje usnesením č. 14/1567 ze dne 7.12.2023 rozhodlo poskytnout neinvestiční dotace pro 5 příjemců v celkové výši 1.524,9 tis. Kč na úhradu nákladů spojených s realizací okresních a krajských kol soutěží v roce 2024. Nečerpané finanční prostředky byly zapojeny do rozpočtu roku 2024.</t>
  </si>
  <si>
    <t>Rada kraje usnesením č. 84/6244 ze dne 4.12.2023 rozhodla poskytnout neinvestiční dotaci příjemci: TJ KOVONA Karviná, z.s., ve výši 60 tis. Kč na realizaci projektu „Táboření ve volné přírodě“ a Evropský parlament mládeže v ČR, z.s., ve výši 50 tis. Kč na realizaci projektu „26. Národní výběrová konference EPM v ČR Ostrava 2024“. Rada kraje usnesením č. 85/6332 ze dne 18.12.2023 rozhodla poskytnout investiční dotaci příjemci Modeloví železničáři SOŠ FM, z.s., ve výši 10 tis. Kč na realizaci projektu „Výstavba a provoz modelové železnice“. Nečerpané finanční prostředky v celkové výši 120 tis. Kč byly zapojeny do rozpočtu roku 2024. Finanční prostředky ve výši 15 tis. Kč nebyly čerpány z důvodu nevyplacení dotace jednomu příjemci, který na konci roku 2023 nedoručil podepsanou smlouvu.</t>
  </si>
  <si>
    <t>Rada kraje usnesením č. 85/6332 ze dne 18.12.2023 rozhodla poskytnout neinvestiční dotaci fyzické osobě ve výši 40 tis. Kč na realizaci projektu „RMB Winter Intensive“. Nečerpané finanční prostředky byly zapojeny do rozpočtu roku 2024.</t>
  </si>
  <si>
    <t>Předmětem objednávky č. 0843/2023/ŠMS/O byla realizace influencer marketingu a navazovala na propagační kampaň s názvem „Řemeslo má respekt“. Kampaň probíhala ve dvou vlnách do února 2024. Konečná fakturace byla až po ukončení, tzn. v březnu 2024. V závěru roku 2023 byla vyhlášena veřejná zakázka na Strategické vedení kampaně Řemeslo má respekt v roce 2024/2025. Dle následně uzavřené smlouvy č. 00581/2024/ŠMS bude kampaň probíhat až do roku 2025 a bude hrazena v dílčích splátkách. Na základě výše uvedeného byly nečerpané finanční prostředky v celkové výši 2.244,9 tis. Kč zapojeny do rozpočtu roku 2024. Finanční prostředky ve výši 8,5 tis. Kč představují úsporu z důvodu nedočerpání služeb u objednávky č. 1378/2022/ŠMS/O.</t>
  </si>
  <si>
    <t>Prevence rizikového chování</t>
  </si>
  <si>
    <t>Nečerpané finanční prostředky ze státní dotace ve výši 3 tis. Kč byly vráceny na Ministerstvo školství, mládeže a tělovýchovy v rámci finančního vypořádání v únoru 2024. Další nečerpané finanční prostředky ve výši 41,1 tis. Kč představují úsporu z důvodu nerealizace všech plánovaných aktivit v rámci akce.</t>
  </si>
  <si>
    <t>Usnesením zastupitelstva kraje č. 14/1567 ze dne 7.12.2023 a usnesením rady kraje č. 84/6244 ze dne 4.12.2023 a č. 85/6332 ze dne 18.12.2023 bylo rozhodnuto o poskytnutí dotací pro 8 příjemců v celkové výši 22.884 tis. Kč na realizaci různých projektů z oblasti podpory sportu. Do konce roku 2023 nebyly uzavřeny smlouvy, proto nečerpané finanční prostředky byly zapojeny do rozpočtu roku 2024.</t>
  </si>
  <si>
    <t>Nevyčerpané prostředky představují úsporu při zabezpečení servisní a technické podpory a rozvoji aplikací.</t>
  </si>
  <si>
    <t>SR - Provázející učitelé ve školách – pokusné ověřování</t>
  </si>
  <si>
    <t>SR - Ukrajinský asistent pedagoga ve školách</t>
  </si>
  <si>
    <t>ID - Zajištění provozu spolku Bohumínská modelová železnice v roce 2023 (Bohumínská modelová železnice z.s.)</t>
  </si>
  <si>
    <t>ID -  Magisterská studia na Berklee NYC s cimbálem (Fyzická osoba nepodnikající)</t>
  </si>
  <si>
    <t>ID - Studium na Berklee College of Music (Fyzická osoba nepodnikající)</t>
  </si>
  <si>
    <t>ID - projekt Cyklistický závod horských kol kolem Slezské Harty (Mikroregion Slezská Harta)</t>
  </si>
  <si>
    <t>Rozdíl mezi schváleným a upraveným rozpočtem je z důvodu vzniku úspory - nižší počet škol přihlášených do dohadovacích řízení. Volné finanční prostředky byly postupně přesunuty na různé akce reprodukce majetku kraje u příspěvkových organizací v odvětví školství.</t>
  </si>
  <si>
    <t>Rozdíl mezi schváleným a upraveným rozpočtem je z důvodu přesunu finančních prostředků do samosprávy, a to na akci "Podpora soutěží a přehlídek".</t>
  </si>
  <si>
    <t>SR - 	Spolupráce s francouzskými, vlámskými a španělskými školami</t>
  </si>
  <si>
    <t>Zastupitelstvo kraje usnesením č. 13/1418 ze dne 7.9.2023 a č. 14/1548 ze dne 7.12.2023 rozhodlo poskytnout návratné finanční výpomoci organizacím v maximální výši 10.700 tis. Kč k zajištění profinancování projektů předložených v rámci výzvy č. 7 a č. 10 Operačního programu Spravedlivá transformace, s jednorázovou splatností ihned po obdržení dotace, nejpozději do 31.12.2024. Příspěvkovým organizacím je vypláceno až na základě požadavků škol v průběhu realizace projektů, proto nečerpané finanční prostředky ve výši 10.700 tis. Kč byly zapojeny do rozpočtu roku 2024.</t>
  </si>
  <si>
    <t>Návratná finanční výpomoc příspěvkovým organizacím v odvětví školství v rámci projektu TPA</t>
  </si>
  <si>
    <t>Zastupitelstvo kraje rozhodlo profinancovat a kofinancovat projekt usnesením č. 9/892 ze dne 15.9.2022.  Součástí strategického projektu jsou mimo jiné aktivity zapojených 10 páteřních středních škol a příspěvkové organizace KVIC, Nový Jičín, na které jim byla poskytnuta průběžná návratná finanční výpomoc. Zapojené organizace realizují projekty v souladu s harmonogramem, u některých se předpokládá ukončení realizace projektu až v roce 2024. Z uvedeného důvodu byly zapojeny nevyčerpané finanční prostředky  do rozpočtu roku 2024.</t>
  </si>
  <si>
    <t>Akce byla schválena usnesením rady kraje č. 76/6930 dne 9.12.2019. V roce 2023 byla vyhlášena veřejná zakázka na zhotovitele stavby. Na základě námitky bylo dne 15.8.2023 na ÚOHS zahájeno správní řízení, které nebylo stále ukončeno. Stavba bude zahájena po ukončení správního řízení a dokončena v roce 2024. Z tohoto důvodu byly zapojeny finanční prostředky ve výši 28.170,1 tis. Kč do rozpočtu roku 2024.</t>
  </si>
  <si>
    <t xml:space="preserve">Akce byla schválena usnesením zastupitelstva kraje č. 4/338 ze dne 17.6.2021. V roce 2022 bylo dokončeno zpracování projektové dokumentace a následovalo vyhlášení veřejné zakázky na zhotovitele stavby. V srpnu 2023 byla zahájena realizace trvající 240 dní. Z klimatických důvodů byly v zimních měsících práce pozastaveny, proto předpoklad dokončení dle SOD je v květnu 2024. Z tohoto důvodu byly zapojeny nevyčerpané finanční prostředky ve výši 14.075,6 tis. Kč do rozpočtu roku 2024. </t>
  </si>
  <si>
    <t>Akce byla schválena usnesením rady kraje č. 91/7916 dne 22.6.2020. Finanční prostředky jsou určeny na projektovou přípravu akce, která byla dokončena na začátku roku 2024. Proto byly zapojeny finanční prostředky ve výši 5.337,5 tis. Kč do rozpočtu roku 2024.</t>
  </si>
  <si>
    <t>Akce byla schválena usnesením zastupitelstva kraje č. 2/21 ze dne 17.12.2020. Realizace akce byla odsunuta z důvodu odkladu související stavby města Český Těšín na rok 2023. Počátkem roku 2023 byla vyhlášena veřejná zakázka na výběr zhotovitele stavby, zahájení předmětné stavby tak bylo možné v červenci 2023. Od poloviny listopadu 2023 jsou stavební práce z klimatických a technologických důvodů pozastaveny, chybí dokončit část sportovních ploch. Převzetí dokončeného díla se předpokládá na jaře 2024 a úhrada všech souvisejících nákladu v druhém čtvrtletí 2024. Z tohoto důvodu byly zapojeny nevyčerpané finanční prostředky ve výši 2.557,6 tis. Kč do rozpočtu roku 2024.</t>
  </si>
  <si>
    <t>Akce byla schválena usnesením zastupitelstva kraje č. 2/21 dne 17.12.2020.  Z důvodů jednání s městem Vítkov, které nedoporučilo původní návrh vybudování systému čištění odpadních vod, se bude zpracovávat projekt nový, který bude akceptovat připomínky ze strany města (v návaznosti na vybudování obecní kanalizace). Z tohoto důvodu došlo k časovému skluzu a finanční prostředky ve výši 1.423,5 tis. Kč byly zapojeny do rozpočtu roku 2024.</t>
  </si>
  <si>
    <t>Akce byla schválena usnesením zastupitelstva kraje č. 2/21 ze dne 17.12.2020. Vyhlášení výběrového řízení na zhotovitele stavby bylo zahájeno v prosinci 2023 s předpokládaným termínem realizace v roce 2024. Zapojené finanční prostředky jsou určené na administraci veřejné zakázky, technický dozor stavebníka, autorský dozor projektanta a pozastávku. Z tohoto důvodu byly zapojeny nevyčerpané finanční prostředky ve výši 1.256,7 tis. Kč do rozpočtu kraje na rok 2024.</t>
  </si>
  <si>
    <t>Akce byla schválena usnesením zastupitelstva kraje č. 2/21 dne 17.12.2020. V současné době je zpracována projektová dokumentace a vydáno stavební povolení. V roce 2024 je plánována realizace stavby. Finanční prostředky jsou určeny na úhradu pozastávek, které vyplývají ze smlouvy na zhotovení projektové dokumentace. Z tohoto důvodu byly zapojeny finanční prostředky ve výši 24,7 tis. Kč do rozpočtu roku 2024.</t>
  </si>
  <si>
    <t>Akce byla schválena usnesením zastupitelstva kraje č. 2/21 dne 17.12.2020.  Finanční prostředky jsou určeny na zhotovení studie. Příspěvková organizace vyhlásí zadávací řízení až po ujasnění koncepčních záležitostí odvětvovým odborem. Z tohoto důvodu byly zapojeny finanční prostředky ve výši 200 tis. Kč do rozpočtu roku 2024.</t>
  </si>
  <si>
    <t>Akce byla schválena usnesením zastupitelstva kraje č. 2/21 dne 17.12.2020. Na konci roku 2022 byla uzavřena smlouva na zpracování projektové dokumentace, která je zpracovávána metodou BIM. Vzhledem k termínům plnění a platebním podmínkám vyplývajících z uzavřené smlouvy byly zapojeny finanční prostředky ve výši 553,3 tis. Kč do rozpočtu roku 2024.</t>
  </si>
  <si>
    <t>Akce byla schválena usnesením zastupitelstva kraje č. 2/21 ze dne 17.12.2020. V současné době probíhá zpracování projektové dokumentace, termín pro odevzdání projektové dokumentace byl 20.2.2024. Z tohoto důvodu byly zapojeny nevyčerpané finanční prostředky ve výši 561 tis. Kč do rozpočtu roku 2024. Financování akce se předpokládá v rámci Operačního programu Životní prostředí 2021 -2027.</t>
  </si>
  <si>
    <t>Akce byla schválena usnesením zastupitelstva kraje č. 2/21 dne 17.12.2020. Finanční prostředky jsou určeny na zpracování projektové dokumentace. Dokumentace byla dokončena v prosinci 2023, zbývající částka bude uhrazena po realizaci stavby (autorský dozor, pozastávka z DPS). Z tohoto důvodu byly zapojeny finanční prostředky ve výši 243,1 tis. Kč do rozpočtu roku 2024.</t>
  </si>
  <si>
    <t>Akce ukončena. Nevyčerpané finanční prostředky představují neúčelovou úsporu rozpočtu za rok 2023.</t>
  </si>
  <si>
    <t xml:space="preserve">Akce byla schválena usnesením zastupitelstva kraje č. 10/948 ze dne 15.12.2022. V říjnu 2023 byla zahájena stavba. Podpis smlouvy o dílo byl oproti předpokladu opožděn procesem realizace veřejné zakázky. V závěru roku 2023 byla doručena faktura za administraci veřejné zakázky, která byla splatná počátkem roku 2024. V roce 2024 se pokračuje ve stavebních pracích. Z tohoto důvodu byly zapojeny finanční prostředky ve výši 12.432,7 tis. Kč do rozpočtu roku 2024. </t>
  </si>
  <si>
    <t>Akce byla schválena usnesením zastupitelstva kraje č. 10/1088 ze dne 13.12.2018. Smlouva o dílo na realizaci stavby byla uzavřena na začátku roku 2023 a v současnosti probíhá realizace stavby a vzhledem k vzniklým vícepracím se předpokládá dokončení stavby až v druhém čtvrtletí 2024. Z těchto důvodů byly zapojeny finanční prostředky ve výši 8.150,9 tis. Kč do rozpočtu roku 2024.</t>
  </si>
  <si>
    <t>Akce byla schválena usnesením zastupitelstva kraje č. 6/475 dne 16.12.2021. V roce 2023 byla dokončena projektová dokumentace a vydáno stavební povolení. Na konci roku 2023 byla zahájena realizace díla. S ohledem na platební podmínky ze smlouvy o dílo byly zapojeny finanční prostředky ve výši 38.053,5 tis. Kč do rozpočtu roku 2024.</t>
  </si>
  <si>
    <t>Akce byla schválena usnesením zastupitelstva kraje č. 6/475 dne 16.12.2021. V roce 2023 byla ukončena I. etapa realizace stavby a byla zahájena II. etapa. V roce 2024 bude dokončena II. etapa a realizována III. etapa stavby. Z tohoto důvodu byly zapojeny finanční prostředky ve výši 1.139,7 tis. Kč do rozpočtu roku 2024.</t>
  </si>
  <si>
    <t>Akce byla schválena usnesením zastupitelstva kraje č. 6/475 dne 16.12.2021. V rámci akce byla zpracována I. část projektové dokumentace, z níž vyplynula skutečnost, že konstrukce střechy nevyhovuje ze statického hlediska a bude nutné změnit zamýšlenou variantu stavby. Z důvodu významné změny rozsahu projektové dokumentace byla stávající smlouva ukončena a bude vyhlášena nová veřejná zakázka na zhotovitele, která upřesní potřebné finanční prostředky pro realizaci stavební části akce. Z tohoto důvodu byly zapojeny nevyčerpané finanční prostředky ve výši 3.969,8 tis. Kč do rozpočtu roku 2024.</t>
  </si>
  <si>
    <t>Akce byla schválena usnesením rady kraje č. 6/475 dne 16.12.2021. V současné době probíhá zpracování projektové dokumentace s předpokladem předáním projektové dokumentace na jaře roku 2024. Z tohoto důvodu byly zapojeny finanční prostředky ve výši 439,1 tis. Kč do rozpočtu 2024.</t>
  </si>
  <si>
    <t>Akce byla schválena usnesením rady kraje č. 6/475 dne 16.12.2021. V současné době probíhá realizace díla. S ohledem na dobu splatnosti faktur byly zapojeny finanční prostředky ve výši 1.020,7 tis. Kč do rozpočtu 2024.</t>
  </si>
  <si>
    <t>Snížení schváleného rozpočtu z důvodu ukončení akce.</t>
  </si>
  <si>
    <t xml:space="preserve">Akce byla schválena usnesením zastupitelstva kraje č. 6/475 dne 16.12.2021. Na přelomu roku probíhalo připomínkování zadávací dokumentace administrátorem veřejné zakázky na výběr zhotovitele stavební části. Samotná realizace je plánována na rok 2024. S ohledem na platební podmínky vyplývající z uzavíraných smluv byly zapojeny finanční prostředky ve výši 400,9 tis. Kč do rozpočtu roku 2024. Financování akce se předpokládá v rámci Operačního programu Spravedlivá transformace 2021 – 2027. </t>
  </si>
  <si>
    <t>Akce byla schválena usnesením zastupitelstva kraje č. 6/475 dne 16.12.2021. V současné době je realizace akce ukončena, ale ještě probíhá soudní řízení s projektantem původní projektové dokumentace. Z důvodu možných finančních dopadů byly zapojeny finanční prostředky ve výši 176,5 tis. Kč do rozpočtu roku 2024.</t>
  </si>
  <si>
    <t>Zateplení spojovacího koridoru (Střední škola techniky a služeb, Karviná, příspěvková organizace</t>
  </si>
  <si>
    <t>Akce byla schválena usnesením rady kraje č. 42/2866 dne 11.04.2022. V roce 2023 proběhla 2. etapa akce. V současné době probíhá zadávací řízení na výběr zhotovitele závěrečné etapy, která bude realizována v roce 2024. Z tohoto důvodu byly zapojeny finanční prostředky ve výši 563,6 tis. Kč do rozpočtu roku 2024.</t>
  </si>
  <si>
    <t xml:space="preserve">Akce byla schválena usnesením rady kraje č. 43/2933 dne 25.04.2022. V roce 2023 byla dokončena I. etapa stavební části akce a byla zajištěna projektová dokumentace pro druhou etapu stavby. V roce 2024 bude kompletně realizována II. etapa stavby a zároveň probíhá příprava dodávky komplexního systému čištění ozonem. Z tohoto důvodu byly zapojeny finanční prostředky ve výši 2.187,2 tis. Kč do rozpočtu roku 2024. Ke snížení schváleného rozpočtu 2023 došlo z důvodu časového posunu při přípravě II. etapy akce. Finanční prostředky byly použity jako zdroj tvorby návrhu rozpočtu na rok 2024.  </t>
  </si>
  <si>
    <t>Akce byla schválena usnesením zastupitelstva kraje č. 8/794 dne 16.6.2022 s časovou použitelností do 31.12.2024. Z tohoto důvodu byly zapojeny finanční prostředky ve výši 10.012,8 tis. Kč do rozpočtu roku 2024.</t>
  </si>
  <si>
    <t>Rekonstrukce auly Střední průmyslové školy   (Střední průmyslová škola, Obchodní akademie a Jazyková škola s právem státní jazykové zkoušky, Frýdek-Místek, příspěvková organizace</t>
  </si>
  <si>
    <t>Akce byla schválena usnesením zastupitelstva kraje č. 8/794 dne 16.6.2022 s časovou použitelností do 31.12.2024. Z tohoto důvodu byly zapojeny finanční prostředky ve výši 27.015,3 tis. Kč do rozpočtu roku 2024.</t>
  </si>
  <si>
    <t>Akce byla schválena usnesením zastupitelstva kraje č. 8/794 dne 16.6.2022. Do konce roku 2022 byla zhotovena studie, která byla v roce 2023 variantně předložena a následně odsouhlasená odvětvovým odborem a odborem investičním a majetkovým. V roce 2023 bylo vyhlášeno zadávací řízení pro výběr zhotovitele projektové dokumentace. V současné době probíhá zpracování projektové dokumentace. S ohledem na termíny plnění a platební podmínky vyplývající z uzavřené smlouvy byly zapojeny finanční prostředky  ve výši 1.230,1 tis. Kč do rozpočtu roku 2024.</t>
  </si>
  <si>
    <t>Akce byla schválena usnesením zastupitelstva kraje č. 8/794 ze dne 16.6.2022.  V současnosti probíhá veřejná zakázka na výběr zhotovitele stavby. Po ukončení procesu administrace veřejné zakázky, bude uhrazena faktura za související služby. Předpoklad zahájení realizace akce (240 dnů) je únor 2024. Z výše uvedených důvodů byly zapojeny finanční prostředky ve výši 150 tis. Kč do rozpočtu roku 2024.</t>
  </si>
  <si>
    <t>Zastupitelstvo kraje rozhodlo o zahájení přípravy projektu dne 16.6.2022 usnesením č. 8/751. V současné době probíhá v rámci projektu projektová příprava. Dokončení první fáze projektu závisí na dodání vyjádření odborníků souvisejících profesí. Faktura za zpracování PD bude hrazena v roce 2024 v souladu s obchodními podmínkami smlouvy. Z uvedených důvodů byly zapojeny nevyčerpané prostředky do rozpočtu roku 2024.</t>
  </si>
  <si>
    <t>Akce byla schválena usnesením zastupitelstva kraje č. 9/852 dne 15.9.2022. Z důvodu náročnosti přípravy akce ze strany školy v rámci pilotního řešení má  příprava zadávací dokumentace veřejné zakázky na dodavatele metodou design-build velký časový skluz, proto byly zapojeny finanční prostředky ve výši 6.521,2 tis. Kč do rozpočtu roku 2024.</t>
  </si>
  <si>
    <t>Akce byla schválena usnesením zastupitelstva kraje č. 9/852 dne 15.9.2022. Z důvodu náročnosti přípravy akce a nutnosti opakovaného zadávacího řízení u veřejné zakázky na projektanta, kdy se podařilo uzavřít smlouvu až v září 2023, má akce velký časový skluz, proto byly zapojeny finanční prostředky ve výši 6.591,6 tis. Kč do rozpočtu roku 2024.</t>
  </si>
  <si>
    <t>Akce byla schválena usnesením zastupitelstva kraje č. 10/948 dne 15.12.2022. V roce 2023 byla zpracována projektová dokumentace a nyní probíhá zadávací řízení na výběr zhotovitele. Z tohoto důvodu byly zapojeny finanční prostředky ve výši 9.575,4 tis. Kč do rozpočtu roku 2024.</t>
  </si>
  <si>
    <t>Oprava protihlukové stěny (Janáčkova konzervatoř v Ostravě, příspěvková organizace)</t>
  </si>
  <si>
    <t xml:space="preserve">Akce byla schválena usnesením zastupitelstva kraje č. 10/948 dne 15.12.2022. V roce 2023 byla opakovaně vyhlášena veřejná zakázka na zhotovitele projektové dokumentace, do níž se žádný uchazeč nepřihlásil. Po úpravě zadávacích podmínek byla opětovně vyhlášena veřejná zakázka na zhotovitele projektové dokumentace. Po vypracování projektové dokumentace bude realizována stavební část akce. Z tohoto důvodu byly zapojeny finanční prostředky ve výši 2.000 tis. Kč do rozpočtu roku 2024.  </t>
  </si>
  <si>
    <t>Oprava střešní krytiny, oplechování atiky a střešních svodů (Základní škola, Ostrava-Zábřeh, Kpt. Vajdy 1a, příspěvková organizace)</t>
  </si>
  <si>
    <t>Akce byla schválena usnesením zastupitelstva kraje č. 10/948 dne 15.12.2022. Na začátku roku 2023 byla připravována zadávací dokumentace a následně byl vybrán zhotovitel projektové dokumentace. V současné době probíhá zpracování projektové dokumentace. S ohledem na dosud probíhající stavební řízení, termíny a platební podmínky vyplývající ze smlouvy byly zapojeny finanční prostředky ve výši 993,6 tis. kč do rozpočtu roku 2024.</t>
  </si>
  <si>
    <t>Akce byla schválena usnesením rady kraje č. 10/948 dne 15.12.2022. V současné době probíhá zpracování projektové dokumentace. S ohledem na termíny plnění a platební podmínky vyplývající ze smlouvy byly zapojeny finanční prostředky ve výši 1.839,3 tis. Kč do rozpočtu 2024.</t>
  </si>
  <si>
    <t>Výměna oken v budově A (Základní škola, Ostrava - Zábřeh, Kpt. Vajdy 1a, příspěvková organizace)</t>
  </si>
  <si>
    <t>Akce byla schválena usnesením zastupitelstva kraje č. 10/948 dne 15.12.2022. V současné době je dokončena projektová dokumentace. Na konci roku 2023 proběhlo zadávací řízení na výběr zhotovitele. První etapa akce proběhne v roce 2024. Z tohoto důvodu byly zapojeny finanční prostředky ve výši 1.231,4 tis. Kč do rozpočtu roku 2024.</t>
  </si>
  <si>
    <t>Akce byla schválena usnesením zastupitelstva kraje č. 10/948 dne 15.12.2022. V současné době je dokončena projektová dokumentace a  bylo již zahájeno zadávací řízení na výběr zhotovitele stavby, jejíž realizace je plánována v roce 2024 a 2025. S ohledem na platební podmínky vyplývající z uzavřených smluv byly zapojeny finanční prostředky ve výši 967,6 tis. Kč do rozpočtu roku 2024.</t>
  </si>
  <si>
    <t>Modernizace koncertního sálu (Janáčkova konzervatoř v Ostravě, příspěvková organizace)</t>
  </si>
  <si>
    <t xml:space="preserve">Akce byla schválena usnesením zastupitelstva kraje č. 10/948 dne 15.12.2022. V roce 2023 byla opakovaně vyhlášena veřejná zakázka na zhotovitele projektové dokumentace, do níž se žádný uchazeč nepřihlásil. Po úpravě zadávacích podmínek byla veřejná zakázka vyhlášena znovu a v současné době již probíhají projekční práce. Po vypracování projektové dokumentace bude realizována stavební část akce. Z tohoto důvodu byly zapojeny finanční prostředky ve výši 2.000 tis. Kč do rozpočtu roku 2024.  </t>
  </si>
  <si>
    <t>Optimalizace využívaných prostor SŠP Krnov (Střední škola průmyslová, Krnov, příspěvková organizace)</t>
  </si>
  <si>
    <t xml:space="preserve">Akce byla schválena usnesením zastupitelstva kraje č. 10/948 dne 15.12.2022. V roce 2023 byla zajištěna studie proveditelnosti a byla vyhlášena veřejná zakázka na zpracovatele projektové dokumentace, která bude dokončena v roce 2024. Z tohoto důvodu byly zapojeny finanční prostředky ve výši 2.000 tis. Kč do rozpočtu roku 2024. </t>
  </si>
  <si>
    <t xml:space="preserve">Akce byla schválena usnesením zastupitelstva kraje č. 14/1687 dne 12.12.2019. Při zahájení realizace díla byly zjištěny vady projektové dokumentace, dle kterých nebylo možno zahájit práce. S ohledem na nutnost přepracování projektové dokumentace (odstoupení od smlouvy s projektantem) a zahájení nového výběrového řízení na projektanta a zhotovitele stavby se proces realizační části díla prodloužil. Akce byla dokončena na přelomu roku.  S ohledem na dobu splatnosti faktur byly zapojeny finanční prostředky ve výši 5.274,6 tis. Kč do rozpočtu roku 2024.  </t>
  </si>
  <si>
    <t>Akce byla schválena usnesením rady kraje č. 57/4209 dne 28.11.2022. Na začátku roku 2023 probíhala jednání se společností ČEZ, bylo nutné získat potřebná vyjádření. Na začátku roku 2024 byla dokončena projektová dokumentace a proběhlo stavební řízení. Následně bude vyhlášeno zadávací řízení na výběr zhotovitele. Z tohoto důvodu byly zapojeny finanční prostředky ve výši 973,1 tis. Kč do rozpočtu roku 2024.</t>
  </si>
  <si>
    <t>Akce byla schválena usnesením rady kraje č. 58/4293 dne 12.12.2022. V roce 2023 byla zpracována studie. V současné době se zpracovává projektová dokumentace, která má být dle uzavřené smlouvy dokončena v roce 2024. S ohledem na platební podmínky, které vyplývají ze smlouvy, byly zapojeny finanční prostředky ve výši 427,8 tis. Kč do rozpočtu roku 2024.</t>
  </si>
  <si>
    <t>Odstranění havarijního stavu střechy a fasády budovy školy (Základní umělecká škola, Ostrava - Moravská Ostrava, Sokolská třída 15, příspěvková organizace)</t>
  </si>
  <si>
    <t>Akce byla schválena usnesením rady kraje č. 63/4721 dne 6.3.2023. Na jaře roku 2023 bylo vydáno stavební povolení a zahájeno zpracování zadávací dokumentace pro výběr zhotovitele. Na konci roku 2023 byla uzavřena smlouva se zhotovitelem stavby s termínem plnění v roce 2024. Z tohoto důvodu byly zapojeny finanční prostředky ve výši 21.000 tis. Kč do rozpočtu roku 2024.</t>
  </si>
  <si>
    <t>Akce byla schválena usnesením zastupitelstva kraje č. 12/1277 dne 8.6.2023. Na začátku roku 2024 byla dokončena projektová dokumentace a proběhlo stavební řízení. Následně bylo realizováno zadávací řízení na výběr zhotovitele a samotná realizace je plánována na rok 2024. Z tohoto důvodu byly zapojeny finanční prostředky ve výši 132,9 tis. Kč do rozpočtu kraje roku 2024.</t>
  </si>
  <si>
    <t>Izolace a sanace objektu (Pedagogicko-psychologická poradna, Karviná, příspěvková organizace)</t>
  </si>
  <si>
    <t>Akce byla schválena usnesením zastupitelstva kraje č. 12/1277 dne 8.6.2023. Na začátku roku 2024 byla dokončena projektová dokumentace. S ohledem na termíny plnění a platební podmínky vyplývající ze smlouvy byly zapojeny finanční prostředky ve výši 300 tis. Kč do rozpočtu kraje roku 2024.</t>
  </si>
  <si>
    <t>Akce byla schválena usnesením rady kraje č. 12/1277 dne 8.6.2023. Zadávací řízení na výběr zhotovitele projektové dokumentace muselo být vyhlášeno opakovaně, a z tohoto důvodu došlo k prodloužení procesu výběru.  Na konci roku 2023 byla uzavřena smlouva se zhotovitelem projektové dokumentace s termínem plnění v roce 2024. Z tohoto důvodu byly zapojeny finanční prostředky ve výši 222,1 tis. Kč do rozpočtu roku 2024.</t>
  </si>
  <si>
    <t>Rekonstrukce elektroinstalace, výměna zářivkových těles (Základní škola a Mateřská škola, Ostrava - Poruba, příspěvková organizace)</t>
  </si>
  <si>
    <t xml:space="preserve">Akce byla schválena usnesením zastupitelstva kraje č. 12/1277 dne 8.6.2023. V roce 2023 byl vysoutěžen zpracovatel projektové dokumentace. Projektová dokumentace byla dokončena v lednu 2024, a proto byly zapojeny finanční prostředky ve výši 500 tis. Kč do rozpočtu roku 2024. </t>
  </si>
  <si>
    <t xml:space="preserve">Akce byla schválena usnesením zastupitelstva kraje č. 12/1277 dne 8.6.2023. V roce 2023 byl vysoutěžen zpracovatel projektové dokumentace, která byla dokončena v listopadu 2023. V roce 2024 bude realizována stavební část akce. Z tohoto důvodu byly zapojeny finanční prostředky ve výši 45,9 tis. Kč do rozpočtu roku 2024. </t>
  </si>
  <si>
    <t>Akce byla schválena usnesením zastupitelstva kraje č. 12/1277 dne 8.6.2023. Bylo nutné zpracovat posudek, z jehož závěru vyplynuly možnosti řešení odstranění zatékání. Na přelomu roku bylo realizováno zadávací řízení na výběr zhotovitele projektové dokumentace. V současnosti je uzavřena smlouva se zhotovitelem projektové dokumentace s termínem plnění do konce dubna 2024. Z tohoto důvodu byly zapojeny finanční prostředky ve výši 466,6 tis. Kč do rozpočtu roku 2024.</t>
  </si>
  <si>
    <t>Rekonstrukce zastřešení dílny (Střední škola řemesel, Frýdek-Místek, příspěvková organizace)</t>
  </si>
  <si>
    <t>Akce byla schválena usnesením zastupitelstva kraje č. 12/1277 dne 8.6.2023. Na přelomu roku probíhalo zpracování projektové dokumentace. Z tohoto důvodu byly zapojeny nevyčerpané finanční prostředky ve výši 500 tis. Kč do rozpočtu roku 2024. Financování akce se předpokládá v rámci Operačního programu Životní prostředí 2021 -2027.</t>
  </si>
  <si>
    <t>Akce byla schválena usnesením rady kraje č. 12/1277 dne 8.6.2023. Výběrové řízení na zhotovitele projektové dokumentace muselo být vyhlašováno opakovaně z důvodu nedodání nabídek.  Na konci roku 2023 byla uzavřena smlouva se zhotovitelem projektové dokumentace s termínem plnění v roce 2024. Z tohoto důvodu byly zapojeny finanční prostředky ve výši 192,2 tis. Kč do rozpočtu roku 2024.</t>
  </si>
  <si>
    <t>Rekonstrukce střechy budovy A (Střední odborné učiliště stavební, Opava, příspěvková organizace)</t>
  </si>
  <si>
    <t>Akce byla schválena usnesením rady kraje č. 68/5132 dne 22.5.2023. Finanční prostředky byly určeny na rekonstrukci střechy budovy A. Nevyčerpané finanční prostředky  ve výši 4.000 tis. Kč byly zapojeny do rozpočtu roku 2024. Financování akce se předpokládá v rámci komplexní akce na zateplení školy v rámci Operačního programu Životní prostředí 2021 -2027.</t>
  </si>
  <si>
    <t>Akce byla schválena usnesením rady kraje č. 68/5132 dne 22.5.2023. Akce je vyprojektována a má zajištěné povolení stavebního úřadu z konce listopadu 2023. Vzhledem ke klimatickým vlivům (zimní období) dojde k realizaci stavby po ukončení zimy, předpoklad jaro-léto 2024. S ohledem na výše uvedené byly zapojeny finanční prostředky ve výši 484,3 tis. Kč do rozpočtu roku 2024.</t>
  </si>
  <si>
    <t>Akce byla schválena usnesením rady kraje č. 74/5411 dne 17.7.2023. V současné době probíhá zpracování projektové dokumentace, která bude dokončena v roce 2024. S ohledem na stavební řízení a platební podmínky, které vyplývají z uzavřené smlouvy, byly zapojeny finanční prostředky ve výši 887,7 tis. Kč do rozpočtu roku 2024.</t>
  </si>
  <si>
    <t>Oprava zídky (Základní škola speciální, Ostrava-Slezská Ostrava, příspěvková organizace)</t>
  </si>
  <si>
    <t>Akce byla schválena usnesením rady kraje č. 78/5762 dne 25.9.2023 s časovou použitelností do 31.12.2024. Z tohoto důvodu byly zapojeny finanční prostředky ve výši 500 tis. Kč do rozpočtu roku 2024.</t>
  </si>
  <si>
    <t>Oprava ležaté kanalizace (Střední zdravotnická škola a Vyšší odborná škola zdravotnická, Ostrava, příspěvková organizace)</t>
  </si>
  <si>
    <t>Akce byla schválena usnesením rady kraje č. 80/5881 dne 23.10.2023 s časovou použitelností do 30.6.2024. Z tohoto důvodu byly zapojeny finanční prostředky ve výši 500 tis. Kč do rozpočtu roku 2024.</t>
  </si>
  <si>
    <t>Příjezdová komunikace a parkoviště pro Obchodní akademii (Obchodní akademie a Vyšší odborná škola sociální, Ostrava-Mariánské Hory, příspěvková organizace)</t>
  </si>
  <si>
    <t>Akce byla schválena usnesením rady kraje č. 80/5881 dne 23.10.2023 s časovou použitelností do 31.12.2024. Náklady na projektovou dokumentaci si v roce 2023 pokryla příspěvková organizace z vlastních zdrojů. V roce 2024 bude realizována stavební část akce, z tohoto důvodu byly zapojeny finanční prostředky ve výši 3.000 tis. Kč do rozpočtu roku 2024.</t>
  </si>
  <si>
    <t>Rekonstrukce zdroje vytápění – tepelné čerpadlo (Dětský domov a Školní jídelna, Frýdek-Místek, příspěvková organizace)</t>
  </si>
  <si>
    <t>Akce byla schválena usnesením rady kraje č. 80/5881 dne 23.10.2023 s časovou použitelností do 31.12.2024. Z tohoto důvodu byly zapojeny finanční prostředky ve výši 6.300 tis. Kč do rozpočtu roku 2024.</t>
  </si>
  <si>
    <t xml:space="preserve">Oprava ležaté kanalizace budovy E (Gymnázium Mikuláše Koperníka, Bílovec, příspěvková organizace), </t>
  </si>
  <si>
    <t>Akce byla schválena usnesením rady kraje č. 81/5950 dne 6.11.2023 s časovou použitelností do 31.12.2024. Z tohoto důvodu byly zapojeny finanční prostředky ve výši 2.000 tis. Kč do rozpočtu roku 2024.</t>
  </si>
  <si>
    <t>Vybudování sportoviště ve vnitrobloku školy (Střední odborná škola, Bruntál, příspěvková organizace)</t>
  </si>
  <si>
    <t>Akce byla schválena usnesením rady kraje č. 82/6138 dne 20.11.2023 s časovou použitelností do 31.12.2025. Z tohoto důvodu byly zapojeny finanční prostředky ve výši 700 tis. Kč do rozpočtu roku 2024.</t>
  </si>
  <si>
    <t>Oprava podlahy v gymnastickém sále (Střední zdravotnická škola, Opava, příspěvková organizace)</t>
  </si>
  <si>
    <t>Akce byla schválena usnesením rady kraje č. 84/6225 dne 4.12.2023 s časovou použitelností do 31.12.2024. Proto byly zapojeny nevyčerpané finanční prostředky ve výši 400 tis. Kč do rozpočtu roku 2024.</t>
  </si>
  <si>
    <t>Workoutové hřiště pro děti z dětského domova v Příboře (Dětský domov a Školní jídelna, Příbor, Masarykova 607, příspěvková organizace)</t>
  </si>
  <si>
    <t>Akce byla schválena usnesením rady kraje č. 84/6242 dne 4.12.2023 s časovou použitelností do 31.12.2024. Proto byly zapojeny nevyčerpané finanční prostředky ve výši 500 tis. Kč do rozpočtu roku 2024.</t>
  </si>
  <si>
    <t>Rekonstrukce sociálních zařízení (Základní škola, Ostrava-Mariánské Hory, Karasova 6, příspěvková organizace)</t>
  </si>
  <si>
    <t>Akce byla schválena usnesením rady kraje č.85/6311 dne 18.12.2023. Na akci byla schválena časová použitelnost finančních prostředků do 31.12.2024. Z tohoto důvodu byly zapojeny finanční prostředky ve výši 3.000 tis. Kč do rozpočtu roku 2024.</t>
  </si>
  <si>
    <t>Rekonstrukce sociálních zařízení (Střední průmyslová škola, Ostrava-Vítkovice, příspěvková organizace)</t>
  </si>
  <si>
    <t>Akce byla schválena usnesením rady kraje č. 85/6311 dne 18.12.2023. Na akci byla schválena časová použitelnost finančních prostředků do 31.12.2024. Z tohoto důvodu byly zapojeny finanční prostředky ve výši 5.000 tis. Kč do rozpočtu roku 2024.</t>
  </si>
  <si>
    <t>Akce byla schválena usnesením zastupitelstva kraje č. 2/28 ze dne 22.12.2016. V dubnu 2022 nabyla účinnosti smlouva se zpracovatelem projektové dokumentace. V dubnu 2023 byla ukončena přejímka 1.části díla, následně však zpracovatel projektové dokumentace požádal o ukončení smluvního vztahu. V listopadu 2023 proto byla vyhlášena nová nadlimitní veřejná zakázka na zpracovatele projektové dokumentace. Zahájení projekčních prací nově vybraným zhotovitelem projektové dokumentace bude možné až po nabytí právní moci územního rozhodnutí, které dosud vydáno nebylo. Předpoklad dokončení projekční přípravy je v roce 2025. Z tohoto důvodu byly zapojeny nevyčerpané finanční prostředky ve výši 4.175,6 tis. Kč do rozpočtu roku 2024.</t>
  </si>
  <si>
    <t>Akce byla schválena usnesením rady kraje č. 16/1352 ze dne 27.6.2017. V současné době probíhá realizace stavby a z důvodu zjištění nových archeologických nálezů ve dvoře objektu bude realizace akce ukončena nejdříve v květnu 2024. Zároveň probíhá realizace veřejné zakázky na dodávku interiérového a gastro vybavení a připravuje se dodávka komplexního systému čištění ozonem. Z výše uvedených důvodů byly nečerpané finanční prostředky ve výši 36.713,6 tis. Kč zapojeny do rozpočtu roku 2024.</t>
  </si>
  <si>
    <t>Akce byla schválena usnesením rady kraje č. 47/4169 dne 25.9.2018. V rámci správního řízení byly ze stran obyvatel přilehlých objektů podány námitky, na základě kterých bylo dohodnuto zpracování nové varianty studie (hrazeno vlastními zdroji příspěvkové organizace). Proběhlo zpracování nové studie. Tímto došlo k časovému skluzu, a proto byly zapojeny finanční prostředky ve výši 3.064 tis. Kč do rozpočtu 2024.</t>
  </si>
  <si>
    <t>Akce byla schválena usnesením zastupitelstva kraje č. 10/1083 dne 13.12.2018. Smlouva o dílo na realizaci stavby byla podepsána 19.10.2023. Zahájení stavby proběhlo 20.11.2023 a doba plnění je rok a půl. Z tohoto důvodu byly zapojeny finanční prostředky ve výši 30.525,6 tis. Kč do rozpočtu roku 2024.</t>
  </si>
  <si>
    <t>Akce byla schválena usnesení zastupitelstva kraje č. 10/1083 ze dne 13.12.2018. V roce 2023 byla podepsána smlouva na zpracování dokumentace pro provádění stavby a dokumentace skutečného provedení stavby metodou digitálního modelu stavby, v březnu 2023 byly zahájeny projekční práce. V únoru 2024 byl uzavřen dodatek č. 2, který řeší navýšení předpokládané ceny stavby. Ve stejném měsíci bylo ukončeno přejímací řízení dokumentace pro provádění stavby na základě kterého zhotoviteli běží termín pro odstranění vad a nedodělků. Z tohoto důvodu byly zapojeny finanční prostředky ve výši 5.074,8 tis. Kč do rozpočtu roku 2024.</t>
  </si>
  <si>
    <t>Rada kraje rozhodla usnesením č. 82/6142 ze dne 20.11.2023 zahájit zadávání veřejných zakázek na pořízení produktů CISCO formou minitendrů realizovaných Ministerstvem vnitra České republiky na pořízení aktivních prvků CISCO pro vybrané organizace v odvětví školství. Celková předpokládaná cena pořizovaného vybavení byla 2.500 tis. Kč. S ohledem na termín realizace zakázky byly nečerpané finanční prostředky v celkové výši 2.500 tis. Kč zapojeny do rozpočtu roku 2024.</t>
  </si>
  <si>
    <t>Akce byla schválena usnesením rady kraje č. 51/4544 ze dne 27.11.2018. V současné době probíhají práce na zhotovení projektové dokumentace (práce na dokumentaci změna stavby před dokončením). Po předání projektové dokumentace bude zahájena příprava na veřejnou zakázku na zhotovitele (realizace multifunkčního hřiště). Předpoklad realizace je 4 měsíce. Z výše uvedených důvodů byly zapojeny finanční prostředky ve výši 387,2 tis. Kč do rozpočtu roku 2024.</t>
  </si>
  <si>
    <t>Akce byla schválena usnesením zastupitelstva kraje č. 11/1233 dne 13.03.2019 (stavba) a radou kraje č. 91/7903 dne 22.06.2020 (technologie). Stavba část Lískovecká byla dokončena a převzata v prosinci 2021 (při fakturaci byla uplatněna pozastávka). Část Na Hrázi byla dokončena a převzata v lednu 2023 (při fakturaci byla uplatněna pozastávka). Z technologické části, kterou zajišťuje příspěvková organizace, byly z větší části již dílčí části zasmluvněny, pro některé části bylo nutné veřejné zakázky opakovat a dále probíhá zajišťování dopovolení technologie stavebním úřadem. Z tohoto důvodu byly zapojeny finanční prostředky ve výši 32.476,2 tis. Kč do rozpočtu roku 2024.</t>
  </si>
  <si>
    <t>Akce byla schválena usnesením rady kraje č. 61/5448 ze dne 30.4.2019. V září 2023 bylo vydáno pravomocné stavební povolení a byla zahájena projekční činnost ve stupni dokumentace pro provádění stavby. V jejím rámci je na základě doporučení Moravskoslezského energetického centra, p.o., nutné rozšířit předmět díla o návrh fotovoltaických panelů a prodloužit tak termín plnění. Předpoklad dokončení projekční přípravy stavby je v prvním čtvrtletí roku 2024. Z tohoto důvodu byly zapojeny finanční prostředky ve výši 1.008,9 tis. Kč do rozpočtu roku 2024.</t>
  </si>
  <si>
    <t>Akce byla schválena usnesením zastupitelstva kraje č. 14/1652 dne 12.12.2019. Částka je určena na výkon autorského dozoru při realizaci stavby v roce 2024. Z tohoto důvodu byly zapojeny finanční prostředky ve výši 73,7 tis. Kč do rozpočtu roku 2024.</t>
  </si>
  <si>
    <t>Zastupitelstvo kraje rozhodlo o profinancování a kofinancování projektu dne 16.9.2021 usnesením č. 5/410 a o navýšení profinancování a kofinancování usnesením č. 12/1242 dne 6.6.2023. V rámci projektu probíhají stavební práce. V průběhu realizace se vyskytly požadavky na vícepráce, v souvislosti s jejich administrací došlo k mírnému zpoždění oproti původnímu harmonogramu. Z uvedeného důvodu byly zapojeny nevyčerpané finanční prostředky do rozpočtu roku 2024.</t>
  </si>
  <si>
    <t xml:space="preserve">Zahájení přípravy projektu bylo schváleno zastupitelstvem kraje dne 13.12.2018 usnesením č. 10/1088. Rada kraje dne 16.1.2023 rozhodla usnesením č. 60/4403 o poskytnutí účelové investiční dotace na úhradu projektové dokumentace. Předložení žádosti o dotaci se předpokládá v roce 2024, kdy budou taky hrazeny zbylé výdaje za zpracování projektové dokumentace a ostatní výdaje přípravy, tedy studie proveditelnosti a veřejná zakázka na zhotovitele stavby. Z uvedených důvodů byly zapojeny nevyčerpané finanční prostředky do rozpočtu roku 2024. </t>
  </si>
  <si>
    <t xml:space="preserve">Zahájení přípravy projektu bylo schváleno zastupitelstvem kraje dne 13.12.2018 usnesením č. 10/1088. Předložení žádosti o dotaci se předpokládá v roce 2024, kdy budou taky hrazeny zbylé výdaje za zpracování projektové dokumentace a ostatní výdaje přípravy, tedy studie proveditelnosti a veřejná zakázka na zhotovitele stavby. Z uvedených důvodů byly zapojeny nevyčerpané finanční prostředky do rozpočtu roku 2024. </t>
  </si>
  <si>
    <t>Zastupitelstvo kraje rozhodlo o profinancování a kofinancování projektu dne 3.9.2020 usnesením č. 17/2088. Fyzická realizace projektu byla ukončena k 30.11.2023. Zbývající část nevyužité zálohy bude v roce 2024 vrácena poskytovateli dotace. Z toho důvodu byl zůstatek zapojen do rozpočtu roku 2024.</t>
  </si>
  <si>
    <t xml:space="preserve">Projekt ukončen. Nevyčerpané finanční prostředky představují neúčelovou úsporu rozpočtu za rok 2023. Snížení rozpočtu z důvodu nevyužitých plánovaných výdajů na předfinancování, které měly být hrazeny z evropských zdrojů  a současné snížení navazujících příjmů. </t>
  </si>
  <si>
    <t>Zastupitelstvo kraje rozhodlo profinancovat a kofinancovat projekt usnesením č. 3/187 ze dne 17.3.2021. Projekt je realizován od 1.12.2021 a byl ukončen 30.11.2023. Finančně bude projekt vypořádán až v roce 2024, proto byly zbývající nevyčerpané prostředky zapojeny do rozpočtu roku 2024, aby bylo možné finance vrátit poskytovateli dotace..</t>
  </si>
  <si>
    <t>Zastupitelstvo kraje rozhodlo profinancovat a kofinancovat projekt usnesením č. 4/312 ze dne 17.6.2021. Finanční prostředky, které kraj obdržel v r. 2023, budou použity na realizaci i v roce 2024, proto je byla zbývající část zapojena do rozpočtu roku 2024.</t>
  </si>
  <si>
    <t xml:space="preserve">Zastupitelstvo kraje rozhodlo profinancovat a kofinancovat projekt usnesením č. 9/892 ze dne 15.9.2022. V rámci projektu bylo vydáno rozhodnutí o poskytnutí finančních prostředků na předprojektovou přípravu. V roce 2023 byla uzavřena smlouva na zpracování projektové dokumentace. Vzhledem k pozdějšímu uzavření smlouvy z důvodu administrace veřejné zakázky bude první část projektové dokumentace hrazena až v průběhu roku 2024.  Součástí strategického projektu jsou mimo jiné aktivity zapojených 10 páteřních středních škol a Krajského zařízení pro další vzdělávání pedagogických pracovníků a informační centrum, Nový Jičín, příspěvkové organizace. Zapojené organizace realizují projekty v souladu s harmonogramem, u některých se předpokládá ukončení realizace projektu až v roce 2024. Z uvedeného důvodu byly zapojeny nevyčerpané finanční prostředky  do rozpočtu roku 2024. K velkému snížení schváleného rozpočtu na této akci došlo z důvodu zapojení prostředků na poskytnutí průběžných návratných finančních výpomocí na aktivity pro partnery projektu před vydáním rozhodnutí o poskytnutí dotace.  </t>
  </si>
  <si>
    <t>Zastupitelstvo kraje rozhodlo o profinancování a kofinancování projektu dne 7.9.2023 usnesením č.13/1372. Projektová dokumentace byla dokončena a připravuje se předložení žádosti o poskytnutí dotace do příslušné výzvy. Se zahájením veřejné zakázky na výběr zhotovitele stavby se počítá v průběhu roku 2024. Úhrada faktur souvisejících s přípravou projektu proběhne v roce 2024. Z tohoto důvodu byly nevyčerpané finanční prostředky ve výši 472,3 Kč zapojeny do rozpočtu roku 2024. Úprava schváleného rozpočtu v roce 2023 souvisela s posunem harmonogramu realizace projektu.</t>
  </si>
  <si>
    <t>Zastupitelstvo kraje rozhodlo o profinancování a kofinancování projektu dne 7.9.2023 usnesením č.13/1372.  V rámci projektu se zpracovává projektová dokumentace. Vzhledem ke změnám navrhovaným odvětvovým odborem se předpokládají úpravy projektové dokumentace a předložení žádosti o poskytnutí dotace je dle harmonogramu projektu plánováno v druhé polovině roku 2024. Z důvodu průtahů při zpracování PD v souvislosti s nutností zapracovat navrhované změny byly nevyčerpané prostředky ve výši 1.763,9 tis. Kč zapojeny do rozpočtu roku 2024. Úprava schváleného rozpočtu v roce 2023 souvisela s posunem harmonogramu realizace projektu.</t>
  </si>
  <si>
    <t>Zastupitelstvo kraje rozhodlo o zahájení přípravy projektu dne 16.12.2021 usnesením č. 6/515.  V rámci projektu se zpracovává projektová dokumentace. S předložením žádosti o poskytnutí dotace se počítá v roce 2024. Veřejná zakázka na výběr zhotovitele stavby se bude vyhlašovat po předložení žádosti o dotaci. Úhrada faktur souvisejících s přípravou projektu proběhne v letošním roce. Z tohoto důvodu byly nevyčerpané finanční prostředky ve výši 2.184,5 tis. Kč zapojeny do rozpočtu roku 2024.</t>
  </si>
  <si>
    <t>Zastupitelstvo kraje rozhodlo o zahájení přípravy a profinancovaní a kofinancovaní projektu usnesením č. 6/515 ze dne 16.12.2021. Přípravu projektové dokumentace zajišťuje příslušná příspěvkové organizace. Rada kraje dne 16.1.2023 rozhodla usnesením č. 60/4403 o poskytnutí účelové investiční dotace na úhradu projektové dokumentace. Nevyčerpané výdaje byly zapojeny do roku 2024, kde budou použity na úhradu zbylých výdajů za zpracování projektové dokumentace.</t>
  </si>
  <si>
    <t>Zastupitelstvo kraje rozhodlo o profinancování a kofinancování projektu dne 15.9.2022 usnesením č. 9/874 a o změně výše profinancování a kofinancování dne 08.06.2023 usnesením č. 12/1242. V rámci projektu byla zpracována projektová dokumentace a předložena žádost o dotaci do výzvy IROP. Veřejná zakázka na výběr zhotovitele stavby bude vyhlášena v příštím roce po vyhodnocení žádosti řídícím orgánem. Závazky související s přípravou projektu budou hrazeny v roce 2024. Z uvedeného důvodu byly zapojeny nevyčerpané finanční prostředky určené na přípravu projektu do rozpočtu  roku 2024. Úprava schváleného rozpočtu v roce 2023 souvisela s posunem harmonogramu realizace projektu.</t>
  </si>
  <si>
    <t>Zastupitelstvo kraje rozhodlo profinancovat a kofinancovat projekt usnesením č. 8/747 ze dne 16.6.2022. Aktuálně se na projektu připravují podklady ke zpracování Studie proveditelnosti a následně předložení Žádosti o dotaci. V návaznosti na aktuální harmonogram projektu byly nevyčerpané prostředky zapojeny do rozpočtu roku 2024. Úprava schváleného rozpočtu v roce 2023 souvisela s posunem harmonogramu realizace projektu.</t>
  </si>
  <si>
    <t>Implementace standardu konektivity, infrastruktury a kyberbezpečnosti ve středních školách v MSK</t>
  </si>
  <si>
    <t>Zastupitelstvo kraje rozhodlo o zahájení přípravy projektu dne 16.12.2022 usnesením č. 6/515. Vzhledem k časovému posunu přípravy projektu, byly rozpočtované prostředky v roce 2023 sníženy.</t>
  </si>
  <si>
    <t>Modernizace výuky přírodovědných předmětů III</t>
  </si>
  <si>
    <t>Zastupitelstvo kraje rozhodlo profinancovat a kofinancovat projekt usnesením č. 11/1126 ze dne 10.3.2023. Vzhledem k větší časové náročnosti přípravy projektu došlo k posunu harmonogramu projektu a nevyčerpané prostředky ve výši 241,2 tis. Kč byly zapojeny do rozpočtu roku 2024.</t>
  </si>
  <si>
    <t>Zahájení přípravy projektu, profinancování, kofinancování a zajištění udržitelnosti projektu bylo schváleno zastupitelstvem kraje dne 10.3.2023 usnesením č. 11/1138. V říjnu loňského roku byl projekt přijat k financování a  koncem roku 2023 byl zpracován požadavek na veřejnou zakázku na stavbu. Úhrada výdajů zakázky je očekávána v roce 2024 a proto byla zapojena částka 200 tis. Kč do rozpočtu roku 2024.</t>
  </si>
  <si>
    <t xml:space="preserve">Energetické úspory Albrechtova střední škola, Český Těšín </t>
  </si>
  <si>
    <t>Zahájení přípravy projektu bylo schváleno zastupitelstvem kraje dne 8.6.2023 usnesením č. 12/1242. Momentálně se zpracovává projektová dokumentace, která byla částečně hrazena koncem roku 2023, ale část bude také hrazena v roce 2024. Na základě této skutečnosti byly nevyčerpané finanční prostředky zapojeny do rozpočtu roku 2024.</t>
  </si>
  <si>
    <t>Zastupitelstvo kraje rozhodlo profinancovat a kofinancovat projekt usnesením č. 12/1234 ze dne 8.6.2023. V roce 2023 obdržel kraj první zálohovou platbu pro realizaci projektu v roce 2023 a 2024. Z tohoto důvodu byly nevyčerpané finanční prostředky zapojeny do roku 2024.</t>
  </si>
  <si>
    <t>Zastupitelstvo kraje rozhodlo o zahájení přípravy souhrnného projektu usnesením č. 13/1358 ze dne 7.9.2023. V současné době probíhá projektová příprava, která je zajišťována zapojenými příspěvkovými organizacemi. Úhrady za zpracování projektové dokumentace budou průběžně i v roce 2024 . Z uvedených důvodů byly nevyčerpané prostředky zapojeny do rozpočtu roku 2024.</t>
  </si>
  <si>
    <t>GaSPŠ - Instalace FVE metodou Design &amp; Build</t>
  </si>
  <si>
    <t xml:space="preserve">Zastupitelstvo kraje rozhodlo o profinancovat a kofinancovat projekt usnesením č. 14/1499  ze dne 7.12. 2023. Finanční prostředky určené na přípravu a realizaci projektu byly účelově zapojeny do rozpočtu kraje na rok 2024.  </t>
  </si>
  <si>
    <t>SŠSaP - Instalace FVE metodou Design &amp; Build</t>
  </si>
  <si>
    <t xml:space="preserve">Zastupitelstvo kraje rozhodlo o profinancovat a kofinancovat projekt usnesením č. 14/1499  ze dne 7.12.2023. Finanční prostředky určené na přípravu a realizaci projektu byly účelově zapojeny do rozpočtu kraje na rok 2024.  </t>
  </si>
  <si>
    <t>Národní plán obnovy – podpora škol s nadprůměrným zastoupením sociálně znevýhodněných žáků</t>
  </si>
  <si>
    <t>PŘEHLED VÝDAJŮ V ODVĚTVÍ ÚZEMNÍHO PLÁNOVÁNÍ A STAVEBNÍHO ŘÁDU V ROCE 2023</t>
  </si>
  <si>
    <t>Nečerpané finanční prostředky ve výši 40 tis. Kč představují úsporu v rámci akce.</t>
  </si>
  <si>
    <t>Nevyčerpané finanční prostředky ve výši 101 tis. Kč byly účelově zapojeny do rozpočtu kraje na rok 2024 na zajištění realizace zadávacího řízení "Aktualizace č. 9 Zásad územního rozvoje Moravskoslezského kraje" v souladu s objednávkou č. 0895/2023/ÚP/O. Nevyčerpané prostředky ve výši 241 tis. Kč představují úsporu na akci.</t>
  </si>
  <si>
    <t>Nevyčerpané finanční prostředky ve výši 2.500 tis. Kč na pořízení územní studie dopravní dostupnosti byly vázány probíhající veřejnou zakázkou VZ 148/2023 a v návaznosti na to byly účelově zapojeny do rozpočtu kraje na rok 2024.</t>
  </si>
  <si>
    <t>Nevyčerpané finanční prostředky ve výši 5.998 tis. Kč na dokončení aktualizací č. 6 a 8 zásad a zahájení pořizování aktualizace č. 9 byly účelově zapojeny do rozpočtu na rok 2024. Zbývající prostředky ve výši představují úsporu na akci vzniklou při výběru zhotovitelů jednotlivých aktualizací krajské dokumentace či nerealizovaných etap jednotlivých aktualizací.</t>
  </si>
  <si>
    <t>Technická údržba, podpora a služby k software v odvětví územního plánování a stavebního řádu</t>
  </si>
  <si>
    <t xml:space="preserve">Nevyčerpané finanční prostředky ve výši 2.012 tis. Kč byly účelově zapojeny do rozpočtu kraje na rok 2024 z důvodu posunutí předání "Digitální technické mapy MSK" a s tím spojených plateb za technickou podporu. </t>
  </si>
  <si>
    <t>Zastupitelstvo kraje rozhodlo o profinancování a kofinancování projektu, zahájení realizace projektu a zajištění doby udržitelnosti dne 17.12.2020 usnesením č. 2/55.  Aktivity projektu byly splněny k 30.6.2023,  aktuálně jsou stále ještě řešeny vady a nedodělky, které nebránily převzetí díla. Nejpozději v průběhu prosince 2023 bude poskytovateli dotace předložena Žádost o platbu. Vzhledem k aktuálnímu harmonogramu projektu byly nevyčerpané prostředky zapojeny do rozpočtu roku 2024.</t>
  </si>
  <si>
    <t>Zastupitelstvo kraje rozhodlo profinancovat a kofinancovat projekt usnesením č. 13/1367 ze dne 7.9.2023. Vzhledem k větší časové náročnosti přípravy projektu došlo k posunu harmonogramu projektu a nevyčerpané prostředky ve výši 750 tis. Kč byly zapojeny do rozpočtu roku 2024.</t>
  </si>
  <si>
    <t>PŘEHLED VÝDAJŮ V ODVĚTVÍ ZDRAVOTNICTVÍ V ROCE 2023</t>
  </si>
  <si>
    <t>Finanční prostředky na akci jsou zapojenými příjmy z exekuce závazku z roku 1997 související se zrušenou Nemocnicí s poliklinikou v Novém Jičíně, příspěvková organizace, které nebyly řešeny v rámci Smlouvy o nájmu podniku ev. č. 02262/2011/ZDR. Finanční prostředky byly zapojeny do rozpočtu roku 2024.</t>
  </si>
  <si>
    <t xml:space="preserve">Závazek v rámci akce byl schválen zastupitelstvem kraje usnesením č. 10/948 ze dne 15.12.2022. Na základě uzavřené smlouvy č. 08439/2020/ZDR proběhla fakturace za měsíc prosinec 2023 v lednu 2024. Z uvedených důvodů byly nevyčerpané finanční prostředky zapojeny do rozpočtu roku 2024. </t>
  </si>
  <si>
    <t>Akce byla schválena zastupitelstvem kraje usnesením č. 10/948 ze dne 15.12.2022. Čerpání finančních prostředků probíhalo na základě požadavků na zpracování znaleckých posudků. Četnost znaleckých posudků pro potřeby odvolacího řízení nelze dopředu stanovit či odhadnout, proto došlo k nedočerpání finančních prostředků této akce.</t>
  </si>
  <si>
    <t>Akce byla schválena zastupitelstvem kraje usnesením č. 10/948 ze dne 15.12.2022, finanční prostředky ve výši 363 tis. Kč jsou určeny na odměnu za poskytování právních služeb. Smlouva o podmínkách poskytování právní pomoci č. 03296/2023/ZDR uzavřena s Advokátní kanceláří HAJDUK &amp; PARTNERS s. r. o. S ohledem na časovou použitelnost byly finanční prostředky zapojeny do rozpočtu roku 2024.</t>
  </si>
  <si>
    <t>Zastupitelstvo kraje usnesením č. 14/1492 ze dne 7.12.2023 rozhodlo poskytnout dotaci ve výši 50 tis. Kč Ostravské univerzitě na projekt "Aktivní účast na dvou světových kongresech spojená se stáží na prestižní univerzitě v Kanadě". Předložení závěrečného vyúčtování je stanoveno nejpozději do 31.1.2024. Z tohoto důvodu byly finanční prostředky zapojeny do rozpočtu roku 2024.
Rada kraje usnesením č. 84/6212 ze dne 4.12.2023 rozhodla poskytnout dotaci ve výši 50 tis. Kč společnosti Sanatorium Jablunkov, a. s, na projekt „100 let léčby plicních nemocí v Sanatoriu Jablunkov“ s časovou použitelností finančních prostředků do 31.7.2024. Z tohoto důvodu byly finanční prostředky zapojeny do rozpočtu roku 2024.</t>
  </si>
  <si>
    <t>Akce byla schválena zastupitelstvem kraje usnesením č. 10/948 ze dne 15.12.2022. Nevyčerpané prostředky na akci jsou úspora.</t>
  </si>
  <si>
    <t xml:space="preserve">Akce byla schválena zastupitelstvem kraje usnesením č. 10/948 ze dne 15.12.2022. Na zajištění služby jsou uzavřeny smlouvy s Městskou nemocnicí Ostrava, p. o. č. 05887/2022/ZDR (dospělí), s Fakultní nemocnicí Ostrava č. 05886/2022/ZDR (dorost a děti) a se společností AJNA s.r.o. č. 05876/2022/ZDR (zubní). Úhrada za měsíc prosinec 2023 proběhla v roce 2024, z tohoto důvodu byly finanční prostředky zapojeny do rozpočtu roku 2024. </t>
  </si>
  <si>
    <r>
      <t xml:space="preserve">Rada kraje usnesením č. 69/5190 ze dne 5.6.2023 rozhodla uzavřít Smlouvu č.  03929/2023/ZDR  na dodávku a implementaci systému řízení přístupových politik </t>
    </r>
    <r>
      <rPr>
        <sz val="8"/>
        <rFont val="Tahoma"/>
        <family val="2"/>
        <charset val="238"/>
      </rPr>
      <t>NAC,</t>
    </r>
    <r>
      <rPr>
        <sz val="8"/>
        <rFont val="Tahoma"/>
        <family val="2"/>
      </rPr>
      <t xml:space="preserve"> síťového managementu a síťové analytiky, včetně poskytování technické podpory se společností ANECT a. s., z</t>
    </r>
    <r>
      <rPr>
        <sz val="8"/>
        <rFont val="Tahoma"/>
        <family val="2"/>
        <charset val="238"/>
      </rPr>
      <t>a 21.361 tis. Kč. Úhrada díla je v roce 2024. Rada kraje usnesením č.  64/4737 ze dne 20.3.2023 rozhodla uzavřít smlouvu č. 02194/2023/ZDR na dodávku a implementaci systému Řešení správy privilegovaného přístupu PIM/PAM ve vybraných organizacích MSK včetně poskytování technické podpor. Část díla ve výši 1.974 tis. Kč je hrazeno v roce 2024.
Zastupitelstvo kraje usnesením č. 14/1492 ze dne 7.12.2023 rozhodlo uzavřít smlouvu o poskytnutí dotace se subjektem Bílovecká nemocnice, a.s., a poskytnout finanční prostředky na projekt "Rozšíření systému pro správu identit" ve výši 2.420 tis. Kč a usnesením č.14/1498 ze dne 7.12.2023  na projekt "HW zajištění kyberbezpečnosti v Bílovecké nemocnici, a.s." ve výši 3.500 tis. Kč.
Z tohoto důvodu byly finanční prostředky ve výši 29.255 tis. Kč zapojeny do rozpočtu 2024. Zbytek ve výši 1.992 tis. Kč představuje úsporu na akci.</t>
    </r>
  </si>
  <si>
    <t>Rada kraje usnesením č. 60/4363 ze dne 16.1.2023 rozhodla uzavřít Smlouvu o poskytování telemedicínských služeb a zřízení telemedpointů s organizací Ústav vývoje a klinických aplikací, z.ú. Smlouva č. 00832/2023/ZDR byla uzavřena s finančním plněním ve výši 7.333,5 tis. Kč, čerpání probíhá průběžně, z tohoto důvodu byly finanční prostředky zapojeny do rozpočtu roku 2024.</t>
  </si>
  <si>
    <t>Na základě požadavku na uskutečnění veřejné zakázky č. 142/2023 se realizuje pořízení komponentů Message Broker na předávání informací mezi zdravotnickými systémy za 2.495 tis. Kč. S ohledem na předpokládaný termín výběru dodavatele, uzavření smlouvy a stanovené platební podmínky byly finanční prostředky zapojeny do rozpočtu roku 2024. Zbylé finanční prostředky představují úsporu na akci u zabezpečování technické podpory a rozvoji aplikací (hostované spisové služby a Krajské digitální spisovny).</t>
  </si>
  <si>
    <t>ID - Podpora paliativní péče v MSK (SANOPHARM CZ s.r.o.)</t>
  </si>
  <si>
    <t>ID - projekt Ozdravný a edukační pobyt (Golf Club Lipiny, spolek)</t>
  </si>
  <si>
    <t>ID - Specializovaná paliativní (hospicová) péče v hospici CITADELA 2023 (Diakonie Valašské Meziříčí)</t>
  </si>
  <si>
    <t>ID - Republikové kolo soutěže Mladých zdravotníků 2023 (Oblastní spolek Českého červeného kříže Opava)</t>
  </si>
  <si>
    <t>ID - Zubní centrum Svět úsměvů (Svět úsměvů s.r.o.)</t>
  </si>
  <si>
    <t>ID - Zvýšení kvality primární péče v zubní ordinaci (ORLOVÁ DENTAL s.r.o.)</t>
  </si>
  <si>
    <t>ID - Specializační vzdělávání pro praktické lékaře (Rodinný lékař MUDr. Nováková s.r.o.)</t>
  </si>
  <si>
    <t>ID - Zvýšení úrovně citlivosti metody časného záchytu nádoru pomocí signálních psů díky nově zrekonstruované části budovy (České centrum signálních zvířat, z. s.)</t>
  </si>
  <si>
    <t>ID - Dobrovolnictví a Centrum života v roce 2023 (Nadační fond Pavla Novotného)</t>
  </si>
  <si>
    <t>ID - Naše krev, náš kraj (Nadační fond Pavla Novotného)</t>
  </si>
  <si>
    <t>Rada kraje usnesením č. 82/6032 ze dne 20.11.2023 rozhodla uzavřít smlouvu o poskytnutí dotace se subjektem Nadační fond Pavla Novotného, a poskytnout finanční prostředky na  projekt „Naše krev, náš kraj“, vzniklých v období od 1.11.2023 do 30.6.2024 a uhrazených do 30.6.2024, v případě osobních nákladů uhrazených do 25.7.2024. Z tohoto důvodu byly finanční prostředky zapojeny do rozpočtu roku 2024.</t>
  </si>
  <si>
    <t>ID - Podpora specializačního vzdělávání všeobecných praktických lékařů (Ordinace Puškinova s.r.o.)</t>
  </si>
  <si>
    <t>ID - Věcné a technické vybavení nově vzniklé ordinace všeobecného praktického lékařství pro dospělé (BONAMEDICA EU s.r.o.)</t>
  </si>
  <si>
    <t>Rada kraje usnesením č. 82/7374 ze dne 2.3.2020 vzala na vědomí informaci o průběhu financování akce z rozpočtu kraje v letech 2019-2023. Celkové výdaje na akci jsou ve výši 46.249 tis. Kč. Finanční prostředky jsou rozděleny k financování v letech dle jednotlivých zakázek a jsou čerpány průběžně. Z důvodu opakovaných výběrových řízení na dodavatele a tím prodloužení jejich realizace, byly finanční prostředky zapojeny do rozpočtu roku 2024.</t>
  </si>
  <si>
    <t>Nevyčerpané finanční prostředky ve výši 6.469 tis. Kč byly účelově určeny  příspěvkové organizaci Moravskoslezské datové centrum na realizaci projektu "Kybernetická bezpečnost ZZS MSK" s časovou použitelností do 31.12.2024. Z uvedených důvodů byly nevyčerpané finanční prostředky zapojeny do rozpočtu roku 2024. Nevyčerpané prostředky ve výši 158,3 tis. Kč jsou úspora na akci.</t>
  </si>
  <si>
    <t>SR - Mimořádný dotační program pro poskytovatele lůžkové péče s cílem prevence negativních dopadů psychické a fyzické zátěže a obnovy psychických a fyzických sil pro pracovníky ve zdravotnictví v souvislosti s epidemií COVID-19</t>
  </si>
  <si>
    <t>SR - Mimořádný dotační program na kompenzaci nákladů na nespotřebované léčivé přípravky obsahující monoklonální protilátky v souvislosti s onemocněním covid-19</t>
  </si>
  <si>
    <t xml:space="preserve">Zastupitelstvo kraje usnesením č. 5/401 ze dne 16.9.2021 rozhodlo poskytnout návratnou finanční výpomoc pro zajištění předfinancování projektu Revitalizace parků Nemocnice s poliklinikou Karviná-Ráj - Karviná a projektu  Revitalizace parků Nemocnice s poliklinikou Karviná-Ráj - Orlová. Z důvodu nečerpání návratné finanční výpomoci na předfinancování uvedených projektů došlo k nedočerpání finančních prostředků na akci ve výši 1.464,4 tis. Kč. </t>
  </si>
  <si>
    <t>Akce byla schválena usnesením zastupitelstva kraje č. 5/405 dne 16.9.2021. V současné době je dokončena projektová dokumentace. S ohledem na platební podmínky uvedené ve smlouvě o dílo na zpracování projektové dokumentace (uvolnění pozastávek, aj.) byly zapojeny finanční prostředky ve výši 1.960,2 tis. Kč do rozpočtu roku 2024.</t>
  </si>
  <si>
    <t xml:space="preserve">Rada kraje usnesením č. 28/1837 rozhodla uzavřít Rámcovou smlouvu na poskytování služeb souvisejících se zlepšováním aplikace spravující facility management č. 05084/2021/INF spočívající ve vytvoření, otestování a uvedení do ostrého provozu dílo „Identitní brána MSK". Smlouva byla uzavřena se společností STAPRO s. r. o.  V průběhu realizace smlouvy došlo ke zpoždění dodávky a převzetí díla. Z uvedených důvodů byly nevyčerpané finanční prostředky zapojeny do rozpočtu roku 2024. </t>
  </si>
  <si>
    <t>Akce byla schválena usnesením zastupitelstva kraje č. 6/475 dne 16.12.2021. Při zpracování projektové dokumentace byly zjištěny vysoké nepředpokládané náklady. Na přelomu roku probíhala příprava etapizace akce, a nyní probíhá územní řízení. Proto byly zapojeny finanční prostředky ve výši 11.637,8 tis. Kč do rozpočtu roku 2024.</t>
  </si>
  <si>
    <t>Akce byla schválena usnesením zastupitelstva kraje č. 6/475 dne 16.12.2021. V současnosti probíhá realizace stavby s předpokládaným dokončení v březnu 2024. Z tohoto důvodu byly zapojeny finanční prostředky ve výši 15.848,3 tis. Kč do rozpočtu roku 2024.</t>
  </si>
  <si>
    <t>Nevyčerpané finanční prostředky představují úsporu na akci.</t>
  </si>
  <si>
    <t>Akce byla schválena usnesením zastupitelstva kraje č. 6/475 dne 16.12.2021. V současnosti probíhá realizace akce s předpokládaným dokončením v červenci 2024. S ohledem na uzavřené smluvní podmínky byly zapojeny finanční prostředky ve výši 18.943,7 tis. Kč do rozpočtu roku 2024.</t>
  </si>
  <si>
    <t>Akce byla schválena usnesením zastupitelstva kraje č. 6/475 dne 16.12.2021. V současnosti probíhá realizace stavby s předpokládaným dokončením v dubnu 2024. S ohledem na smluvní podmínky byly zapojeny finanční prostředky ve výši 8.320,9 tis. Kč do rozpočtu roku 2024.</t>
  </si>
  <si>
    <t>Akce byla schválena usnesením zastupitelstva kraje č. 6/475 dne 16.12.2021. V současnosti probíhá realizace akce, dokončení je předpokládáno v březnu 2024. S ohledem na termíny splatnosti faktur byly zapojeny finanční prostředky ve výši 2.252,7 tis. Kč do rozpočtu roku 2024.</t>
  </si>
  <si>
    <t>Akce byla schválena usnesením zastupitelstva kraje č. 6/475 dne 16.12.2021. Realizace akce je již ukončena, v lednu 2024 proběhla závěrečná fakturace, která byla vázaná na kolaudaci. S ohledem na výše uvedené a rovněž platební podmínky uvedené ve smlouvě o dílo byly zapojeny finanční prostředky ve výši 3.261,3 tis. Kč do rozpočtu roku 2024.</t>
  </si>
  <si>
    <t>Akce byla schválena usnesením zastupitelstva kraje č. 5/438 dne 16.9.2021. V současné době probíhá zpracování projektové dokumentace. S ohledem na termíny plnění a platební podmínky vyplývající ze smlouvy byly zapojeny finanční prostředky ve výši 14.388,2 tis. Kč do rozpočtu roku 2024.</t>
  </si>
  <si>
    <t>Akce byla schválena usnesením rady kraje č. 53/3772 dne 26.9.2022. Na akci je schválena časová použitelnost finančních prostředků do 31.12.2024. Z tohoto důvodu byly zapojeny finanční prostředky ve výši 12.880,9 tis. Kč do rozpočtu roku 2024.</t>
  </si>
  <si>
    <t xml:space="preserve">Akce schválena radou kraje usnesením č. 65/4823 ze dne 3.4.2023 ve výši 15.000 tis. Kč na zřízení zubních ambulancí na Bruntálsku a Krnovsku vč. zřízení zubní laboratoře (Sdružené zdravotnické zařízení Krnov, příspěvková organizace). Z důvodu posunu harmonogramu stavebních úprav prostor zubních ambulancí na straně města Bruntál a vyhlášení veřejné zakázky na stomatologické vybavení a nábytek, nevyčerpané finanční prostředky zapojeny do rozpočtu roku 2024. </t>
  </si>
  <si>
    <t>Akce byla schválena usnesením rady kraje č. 44/2987 dne 9.5.2022. Aktuálně se zpracovává projektová dokumentace. S ohledem na uzavřené smluvní podmínky byly zapojeny finanční prostředky ve výši 1.070,2 tis. Kč do rozpočtu roku 2024.</t>
  </si>
  <si>
    <t>Nevyčerpané finanční prostředky ve výši 514,5 tis. Kč byly účelově určeny příspěvkové organizaci Moravskoslezské datové centrum na realizaci projektu "Kybernetická bezpečnost - Hospital Cloud" s časovou použitelností do 31.12.2024. V návaznosti na to byly finanční prostředky zapojeny do rozpočtu roku 2024. Finanční prostředky ve výši 25.010,7 tis. Kč jsou určeny na zajištění probíhající veřejné zakázky Dodávka a implementace jádra a aplikace elektronických procesů v Dokument management v systému. Finanční prostředky ve výši 115 tis. Kč jsou na administraci veřejné zakázky. Z toho důvodu byly tyto prostředky zapojeny do rozpočtu roku 2024.
Rada kraje usnesením č. 82/6031 ze dne 20.11.2023 schválila finanční prostředky Nemocnici ve Frýdku-Místku, p. o., ve výši 446 tis. Kč na rozšíření kapacity provozního prostředí datového centra pro provoz NAC s časovou použitelností od 1.6.2023 do 31.12.2024. Z tohoto důvodu byly finanční prostředky zapojeny do rozpočtu roku 2024.   
Rada kraje usnesením č. 82/6039 ze dne 20.11.2023 rozhodla zahájit zadávání veřejné zakázky na pořízení produktů Cisco Systems, Inc. formou minitendru realizovaného Ministerstvem vnitra ČR na základě smlouvy č. 00321/2022/INF. Konkrétně se jedná o pořízení síťových prvků včetně technické podpory do 3.100 tis. Kč. Z tohoto důvodu byly finanční prostředky zapojeny do rozpočtu roku 2024.</t>
  </si>
  <si>
    <t>Akce byla schválena usnesením rady kraje č. 10/948 dne 15.12.2022. V září 2023 byla vyhotovena projektová dokumentace. V roce 2024 bude probíhat realizace stavby s předpokládaným termínem dokončení v říjnu 2024. S ohledem na uzavřené smluvní podmínky byly zapojeny finanční prostředky ve výši 2.612,67 tis. Kč</t>
  </si>
  <si>
    <t xml:space="preserve">Tepelné hospodářství - Kogenerační jednotka (Nemocnice Havířov, příspěvková organizace) </t>
  </si>
  <si>
    <t>Akce byla schválena usnesením rady kraje č. 10/948 dne 15.12.2022. V průběhu roku 2023 probíhala analýza návratnosti finanční stránky akce ve spolupráci s oddělením zdravotnictví a Moravskoslezským energetickým centrem, p.o. Realizace díla proběhne v roce 2024. Z tohoto důvodu byly zapojeny finanční prostředky ve výši 14.000 tis. Kč do rozpočtu kraje na rok 2024.</t>
  </si>
  <si>
    <t>Akce byla schválena usnesením zastupitelstva kraje č. 10/948 dne 15.12.2022. V současnosti probíhá realizace stavby s předpokládaným dokončením v dubnu 2024. Z tohoto důvodu byly  zapojeny finanční prostředky ve výši 3.907,9 tis. Kč do rozpočtu roku 2024.</t>
  </si>
  <si>
    <t xml:space="preserve">Pavilon W - stavební úpravy a přístavba  (Slezská nemocnice v Opavě, příspěvková organizace) </t>
  </si>
  <si>
    <t>Akce byla schválena usnesením zastupitelstva kraje č. 12/1277 dne 8.6.2023. V měsíci září 2023 byla vyhlášena veřejná zakázka na zhotovitele stavby. Stavba bude stavebně dokončena v roce 2024. Z tohoto důvodu byly zapojeny finanční prostředky ve výši 9.000 tis. Kč do rozpočtu roku 2024</t>
  </si>
  <si>
    <t>Pavilon O - Instalace systému výměny vzduchu (Slezská nemocnice v Opavě, příspěvková organizace)</t>
  </si>
  <si>
    <t>Akce byla schválena usnesením zastupitelstva kraje č. 12/1277 dne 8.6.2023. V měsíci září 2023 byla vyhlášena veřejná zakázka na zhotovitele stavby. Stavba bude stavebně dokončena v roce 2024. Z tohoto důvodu byly zapojeny finanční prostředky ve výši 2.400 tis. Kč do rozpočtu roku 2024.</t>
  </si>
  <si>
    <t>Adaptace budovy na spisovnu (Slezská nemocnice v Opavě, příspěvková organizace)</t>
  </si>
  <si>
    <t>Akce byla schválena usnesením zastupitelstva kraje č. 12/1277 dne 8.6.2023. V roce 2023 byla vyhlášena veřejná zakázka na zhotovitele projektové dokumentace. Projekční činnost bude dokončena v roce 2024. Z tohoto důvodu byly zapojeny finanční prostředky ve výši 1.500 tis. Kč do rozpočtu roku 2024.</t>
  </si>
  <si>
    <t>Akce byla schválena usnesením rady kraje č. 77/5680 dne 4.9.2023. V současnosti probíhá realizace stavby s předpokládaným dokončením v březnu 2024. Proto byly zapojeny finanční prostředky ve výši 8.828 tis. Kč do rozpočtu roku 2024.</t>
  </si>
  <si>
    <t>Akce byla schválena usnesením zastupitelstva kraje č. 14/1652 dne 12.12.2019. V současné době probíhá realizace stavby, která byla dokončena v únoru 2024. S ohledem na termíny plnění a platební podmínky uvedené ve smlouvě o dílo byly zapojeny finanční prostředky ve výši 42.320,3 tis. Kč do rozpočtu roku 2024.</t>
  </si>
  <si>
    <t>Centrální bufet v budově E (Nemocnice ve Frýdku-Místku, příspěvková organizace)</t>
  </si>
  <si>
    <t>Akce byla schválena usnesením rady kraje č. 78/5749 dne 25.9.2023 s časovou použitelností do 31.12.2024. Z tohoto důvodu byly zapojeny finanční prostředky ve výši 7.000 tis. Kč do rozpočtu roku 2024.</t>
  </si>
  <si>
    <t>Dodávka a instalace fotovoltaického systému na budově L (Nemocnice ve Frýdku-Místku, příspěvková organizace)</t>
  </si>
  <si>
    <t xml:space="preserve">Akce schválena radou kraje usnesením č. 80/5865 ze dne 23.10.2023, předpoklad dodání v 12/2023, z důvodu fakturace byly finanční prostředky zapojeny do rozpočtu roku 2024. </t>
  </si>
  <si>
    <t>Magnetická rezonance (Slezská nemocnice v Opavě, příspěvková organizace, Opava)</t>
  </si>
  <si>
    <t xml:space="preserve">Rada kraje usnesením č. 82/6038 ze dne 20.11.2023 schválila finanční prostředky ve výši 10.000 tis. Kč na realizaci akce s časovou použitelností od 1.1.2023 do 31.12.2024. Z tohoto důvodu byly finanční prostředky zapojeny do rozpočtu roku 2024.   </t>
  </si>
  <si>
    <t>Pronájem Nemocnice s poliklinikou v Novém Jičíně byl schválen usnesením rady kraje č. 93/5859 dne 21.9.2011 a usnesením zastupitelstva kraje č. 21/1723 dne 21.9.2011. V souladu s rozhodnutím orgánů kraje byla dne 26.9.2011 uzavřena s nájemcem Radioterapie a.s. (od 1.7.2020 Nemocnice AGEL Nový Jičín a.s.) smlouva o nájmu podniku. Na základě této smlouvy se pronajímatel zavazuje prostředky ve výši 95% z reinvestiční části nájemného investovat zpět do pronajatého nemovitého majetku, přičemž nevyčerpaná částka, která je určená v daném roce na reinvestice a opravy se dle smlouvy o nájmu podniku z jednoho kalendářního roku převádí do následujícího kalendářního roku. Proto byly zapojeny nevyčerpané finanční prostředky do rozpočtu roku 2024.</t>
  </si>
  <si>
    <r>
      <t>Akce schválena usnesením zastupitelstva kraje č. 10/948 ze dne 15.12.2022, finanční prostředky navýšeny usnesením rady kraje č. 76/5572 ze dne 21.8.2023 a jsou ve výši 12.200 tis. Kč určeny na Upgrade NIS z FONS Akord do FONS Enterprise (Nemocnice ve Frýdku-Místku, příspěvková organizace). Dosud není zahájen ostrý provoz, předání díla se předpokládá do 31.12.2023.  Z důvodu fakturace byly prostředky zapojeny do rozpočtu roku 2024.
Finanční prostředky 2.419,3 tis. Kč jsou určeny pro Zdravotnickou záchranou službu Moravskoslezského kraje, p. o., na nákup systém</t>
    </r>
    <r>
      <rPr>
        <sz val="8"/>
        <rFont val="Tahoma"/>
        <family val="2"/>
        <charset val="238"/>
      </rPr>
      <t>u IDM, do</t>
    </r>
    <r>
      <rPr>
        <sz val="8"/>
        <rFont val="Tahoma"/>
        <family val="2"/>
      </rPr>
      <t>dávka proběhne v roce 2024, závazný ukazatel byl stanoven s použitelností v roce 2024. Z toho důvodu byly finanční prostředky zapojeny do rozpočtu roku 2024.
Zbývající finanční prostředky na akci jsou úsporou.</t>
    </r>
  </si>
  <si>
    <t>Nerealizace programového vybavení v oblasti zdravotnictví, nahrazeno jiným řešením.</t>
  </si>
  <si>
    <t>Akce byla schválena usnesením zastupitelstva kraje č. 17/1686 dne 17.12.2015 a usnesením ZK č. 2/21 dne 17.12.2020. V měsíci září 2023 byla započata stavba s termínem dokončení v roce 2024. Z tohoto důvodu byly zapojeny finanční prostředky ve výši 12.113,6 tis. Kč do rozpočtu roku 2024.</t>
  </si>
  <si>
    <t>Rada kraje usnesením č. 80/5868 ze dne 23.10.2023 finanční prostředky ve výši 1.200 tis. Kč na pořízení artroskopické věže pro Nemocnici Karviná - Ráj, příspěvková organizace. Předpoklad dodání v 12/2023, z důvodu fakturace byly finanční prostředky zapojeny do rozpočtu roku 2024.
Zbývající finanční prostředky na akci jsou úsporou.</t>
  </si>
  <si>
    <t>Akce byla schválena usnesením zastupitelstva kraje č. 6/520 ze dne 14.12.2017. V říjnu 2022 byla podepsána smlouva o dílo a v listopadu 2022 byly zahájeny práce. Stavba byla převzata s výhradami v lednu 2024. V současné době probíhá vzorkování v souladu s provozním řádem pro zkušební provoz a následně proběhne kolaudace. Z těchto důvodů byly zapojeny finanční prostředky ve výši 3.710,2 tis. Kč do rozpočtu roku 2024.</t>
  </si>
  <si>
    <t>Akce byla schválena usnesením rady kraje č. 10/948 dne 15.12.2022. V současné době probíhá realizace díla, kdy dokončení má proběhnout na jaře 2024. Z tohoto důvodu byly zapojeny finanční prostředky ve výši 12.200 tis. Kč do rozpočtu roku 2024.</t>
  </si>
  <si>
    <t>Rada kraje usnesením č. 82/6040 ze dne 20.11.2023 schválila finanční prostředky ve výši 64.000 tis. Kč pro Zdravotnickou záchrannou službu Moravskoslezského kraje, příspěvková organizace, na obnovu vozového parku sanitních vozidel s časovou použitelností od 1.1.2023 do 31.12.2025. Z tohoto důvodu byly finanční prostředky zapojeny do rozpočtu roku 2024.</t>
  </si>
  <si>
    <t xml:space="preserve">Zastupitelstvo kraje rozhodlo o profinancování a kofinancování projektu usnesením č. 21/2254 ze dne 22.9.2016, ve znění usnesení č. 7/638 ze dne 16.3.2022. Výzva k předkládání žádostí o dotaci, v jejímž rámci měl být projekt podán,  byla předčasně ukončena. V roce 2023 bylo nutné uzavřít smlouvu na aktualizaci projektové dokumentace, jejíž část bude hrazena v roce 2024 společně s dalšími výdaji na přípravu projektu, z toho důvodu nevyčerpané prostředky byly zapojeny do rozpočtu 2024. </t>
  </si>
  <si>
    <t>Obnova vozového parku sanitních vozidel ZZS MSK</t>
  </si>
  <si>
    <t>Zastupitelstvo kraje rozhodlo o profinancování a kofinancování projektu dne 16.6.2022 usnesením č. 8/750. Vzhledem k pozastavení přípravy projektu, byly rozpočtované prostředky v roce 2023 sníženy.</t>
  </si>
  <si>
    <t>Rada kraje usnesením č. 72/5312 ze dne 26.6.2023 schválila kofinancování způsobilých a nezpůsobilých výdajů projektu "Zařízení pro úpravu zdravotnických odpadů Nemocnice Třinec". Projekt je realizován v rámci OPŽP 2021-2027 v souladu s podmínkami Rozhodnutí o poskytnutí dotace č. 22_014/0000587. Z toho důvodu byly finanční prostředky ve výši 3.077,5 tis. Kč zapojeny do rozpočtu roku 2024.</t>
  </si>
  <si>
    <t>Akce byla schválena zastupitelstvem kraje usnesením č. 6/475 ze dne 16.12.2021. Finanční prostředky jsou určeny na kofinancování nezpůsobilých výdajů projektu realizovaného v rámci Operačního programu Životní prostředí. Jedná se o prostředky na následnou péči parku pro rok 2024, z toho důvodu byly finanční prostředky ve výši 106 tis. Kč zapojeny do rozpočtu roku 2024. Zbývající finanční prostředky na akci jsou úsporou.</t>
  </si>
  <si>
    <t>Akce byla schválena zastupitelstvem kraje usnesením č. 6/475 ze dne 16.12.2021. Finanční prostředky jsou určeny na kofinancování nezpůsobilých výdajů projektu realizovaného v rámci Operačního programu Životní prostředí. Jedná se o prostředky na následnou péči parku pro rok 2024, z toho důvodu byly finanční prostředky ve výši 125 tis. Kč zapojeny do rozpočtu roku 2024. Zbývající finanční prostředky na akci jsou úsporou.</t>
  </si>
  <si>
    <t>Finanční prostředky byly přesunuty do zdrojů pro tvorbu rozpočtu MSK následujících let na financování v akce v roce 2024.</t>
  </si>
  <si>
    <t>Rada kraje usnesením č. 68/5147 ze dne 22.5.2023 schválila finanční prostředky na úhradu nezpůsobilých a ostatních výdajů projektu ve výši 15.000 tis. Kč. Finanční prostředky ve výši 1.921,9 tis. Kč byly schváleny radou kraje usnesením č. 82/6038 ze dne 20.11.2023. Ukončení realizace projektu k 31.12.2024, fakturace se předpokládá v 1/2024, z toho důvodu byly finanční prostředky zapojeny do rozpočtu roku 2024.</t>
  </si>
  <si>
    <t>Nemocnice Havířov, p. o., energetická úspora v gastroprovozu (Nemocnice Havířov, příspěvková organizace)</t>
  </si>
  <si>
    <t>Rada kraje usnesením č. 68/5077 ze dne 22.5.2023 schválila finanční prostředky na kofinancování projektu realizovaného v rámci Operačního programu Životní prostředí 2021-2027. S ohledem na nevydání právního aktu o poskytnutí dotace finanční prostředky z rozpočtu kraje nebyly předmětem převodu do rozpočtu kraje roku 2024.</t>
  </si>
  <si>
    <t>Vzduchotechnika a FVE v budovách J, C v areálu nemocnice Krnov (Sdružené zdravotnické zařízení Krnov, příspěvková organizace)</t>
  </si>
  <si>
    <r>
      <t xml:space="preserve">Rada kraje usnesením č. 68/5081 ze dne 22.5.2023 schválila finanční prostředky na kofinancování projektu „Vzduchotechnika a </t>
    </r>
    <r>
      <rPr>
        <sz val="8"/>
        <rFont val="Tahoma"/>
        <family val="2"/>
        <charset val="238"/>
      </rPr>
      <t>FVE v b</t>
    </r>
    <r>
      <rPr>
        <sz val="8"/>
        <rFont val="Tahoma"/>
        <family val="2"/>
      </rPr>
      <t>udovách J, C v areálu nemocnice Krnov“ v rámci výzvy č. 146 Operačního programu Životní prostředí 2014-2020 a souhlasila  s provedením stavebních prací a s vyhlášení nadlimitní veřejné zakázky. Aktuálně probíhají stavební práce, realizace dosud nebyla ukončena. Následně proběhne fakturace, z toho důvodu je navrhováno byly finanční prostředky ve výši 14.160 tis. Kč zapojeny do rozpočtu roku 2024.</t>
    </r>
  </si>
  <si>
    <t>Modernizace přístrojového vybavení Metylovice (Odborný léčebný ústav Metylovice-Moravskoslezské sanatorium)</t>
  </si>
  <si>
    <t xml:space="preserve">Rada kraje usnesením č.  82/6040  ze dne 20.11.2023 schválila finanční prostředky ve výši 8.000 tis. Kč na realizaci akce s časovou použitelností od 1.1.2023 do 31.12.2024. Z tohoto důvodu byly finanční prostředky ve výši 8.000 tis. Kč zapojeny do rozpočtu 2024. </t>
  </si>
  <si>
    <t>PŘEHLED VÝDAJŮ V ODVĚTVÍ ŽIVOTNÍHO PROSTŘEDÍ V ROCE 2023</t>
  </si>
  <si>
    <t>Dotační program je každoročně vyhlášen jako dvouletý a nevyplacené finanční prostředky jsou smluvně vázány. Jejich vyplácení probíhá na základě výzev spolu s průběžným vyúčtováním, a proto čerpání dotací bude probíhat také v průběhu roku 2024. Nevyčerpané finanční prostředky jsou účelově určené jen na podporu výstavby a obnovy vodohospodářské infrastruktury a byly zapojeny do rozpočtu kraje na rok 2024.</t>
  </si>
  <si>
    <t>Nečerpané prostředky ve výši 190,2 tis. Kč představují úsporu z nevyplacených dotací v rámci dotačního programu vyhlášeného na rok 2023.</t>
  </si>
  <si>
    <t xml:space="preserve">Nevyčerpané finanční  prostředky ve výši 286,3 tis. Kč v rámci dotačního programu byly s ohledem na jejich účelovost zapojeny zpět do Fondu životního prostředí MSK. </t>
  </si>
  <si>
    <t>Dotační program byl vyhlášen jako dvouletý a nevyplacené finanční prostředky jsou smluvně vázány. Jejich vyplácení probíhá ve 2 splátkách, a to do 30 dnů od nabytí účinnosti smlouvy a potom do 30 dnů od závěrečného vyúčtování, které má být doručeno nejpozději do 15.11.2024, a proto čerpání dotací probíhá i v průběhu roku 2024. Z tohoto důvodu byly nevyčerpané finanční prostředky zapojeny usnesením rady kraje č. 87/6421 ze dne 22.1.2024 do rozpočtu kraje roku 2024.</t>
  </si>
  <si>
    <t xml:space="preserve">Nevyčerpané finanční prostředky z dotačního programu byly zapojeny zpět do Fondu životního prostředí. Jedná se o finanční prostředky, které nebyly čerpány z důvodu nerealizace projektu. Tyto finanční prostředky představují úsporu. </t>
  </si>
  <si>
    <t xml:space="preserve">Realizace dílčích projektů včetně předložení vyúčtování kotlíkové dotace byla nastavena do 30.9.2023 a prostředky musely být proplaceny nejpozději do 31.12.2023. Závěrečné finanční vypořádání se předkládá v roce 2024 a nevyčerpané finanční prostředky (podíl EU) se vrací ministerstvu životního prostředí na základě výzvy k vrácení nevyužitých prostředků. Z toho důvodu bylo nezbytné zapojit nevyčerpané finanční prostředky do rozpočtu roku 2024. </t>
  </si>
  <si>
    <t>Finanční prostředky v rámci této akce rozpočtu byly smluvně vázány smlouvou na aktualizaci Povodňového plánu MSK a jeho pozáruční servis. Plnění ze smlouvy je stanoveno až do roku 2026, z toho důvodu byly finanční prostředky ve výši 186.260 Kč zapojeny usnesením RK č. 87/6421 ze dne 22.1.2024 do rozpočtu 2024.</t>
  </si>
  <si>
    <t xml:space="preserve">Finanční prostředky nebyly vyčerpány z důvodu přechodu na nový Informační systém odpadového hospodářství, který zavádělo Ministerstvo životního prostředí. Z důvodu chybějících dat, nebyly indikátory zpracovány. Z toho důvodu došlo k úspoře finančních prostředků v plné výši. Finanční prostředky byly zapojeny do rezervy kraje.  </t>
  </si>
  <si>
    <r>
      <t>Čerpání finančních prostředků probíhá podle potřeb, neboť v oblasti posuzování vlivů na životní prostředí se nedá odhadnout, jak množství podaných žádostí na zpracování posudku Environmental Impact Assessment</t>
    </r>
    <r>
      <rPr>
        <b/>
        <sz val="8"/>
        <rFont val="Tahoma"/>
        <family val="2"/>
        <charset val="238"/>
      </rPr>
      <t>,</t>
    </r>
    <r>
      <rPr>
        <sz val="8"/>
        <rFont val="Tahoma"/>
        <family val="2"/>
        <charset val="238"/>
      </rPr>
      <t xml:space="preserve"> tak jejich cena. Finanční prostředky ve výši 71.753 Kč jsou vázány smlouvou č. 00627/2023/ŽPZ, a proto byly zapojeny do rozpočtu roku 2024 usnesením rady kraje  č. 87/6421 ze dne 22.1.2024. Zbývající nevyčerpané finanční prostředky představují úsporu.</t>
    </r>
  </si>
  <si>
    <t>Finanční prostředky jsou vázány objednávkou č. 0880/2023/ŽPZ/O s termínem plnění do 15.1.2024, z tohoto důvodu byly finanční prostředky ve výši 143.990 Kč zapojeny do rozpočtu roku 2024 usnesením rady kraje č. 87/6421 ze dne 22.1.2024. Zbylé finanční prostředky představují úsporu.</t>
  </si>
  <si>
    <t xml:space="preserve">Nevyčerpané finanční prostředky byly rezervovány na případnou potřebu opravy čapích hnízd. Vzhledem k tomu, že v roce 2023 nevznikla tato potřeba, představují nevyčerpané prostředky úsporu. </t>
  </si>
  <si>
    <t xml:space="preserve">V rámci této akce rozpočtu je mj. hrazeno zajištění péče, zpracování plánů péče o přírodní rezervace a přírodní památky. Tato akce byla částečně kryta z účelových finančních prostředků, které představují příjmy z poplatků za znečišťování ovzduší dle § 15 zákona č. 201/2021 Sb., o ochraně ovzduší, ve znění pozdějších předpisů, podle kterého mohou být použity pouze na financování opatření v oblasti ochrany životního prostředí. Z důvodu zachování účelovosti byly nevyčerpané finanční prostředky ve výši 664,4 tis. Kč usnesením č. 87/6421 ze dne 22.1.2024 zapojeny do rozpočtu roku 2024. Zbývající nevyčerpané finanční prostředky představují úsporu. </t>
  </si>
  <si>
    <t>Za účelem zajištění udržitelnosti projektu Evropsky významné lokality Hukvaldy, tvorba biotopu páchníka hnědého byla uzavřena objednávka č. 0978/2023/ŽPZ/O s původním termínem plnění ke dni 15.12.2023, který byl nakonec s ohledem na klimatické podmínky prodloužen do roku 2024. Finanční prostředky představují úsporu.</t>
  </si>
  <si>
    <t>Za účelem zajištění udržitelnosti projektu Revitalizace přírodní památky Stará řeka byla uzavřena smlouva č. 004257/2023/ŽPZ s původním termínem plnění ke dni 15.12.2023, který byl nakonec s ohledem na klimatické podmínky prodloužen do roku 2024. Finanční prostředky tak představují úsporu.</t>
  </si>
  <si>
    <t>Finanční prostředky jsou uvolňovány z havarijního účtu, který je ročně doplňován do výše 10 mil. Kč v souladu se Zásadami pro poskytování finančních prostředků z rozpočtu kraje a na základě rozhodnutí zastupitelstva kraje. Finanční prostředky byly zapojeny do rozpočtu kraje na rok 2024.</t>
  </si>
  <si>
    <t>V rámci této akce rozpočtu byla uzavřena objednávka č. 0722/2023/ŽPZ/O na Monitoring návštěvnosti Lysá hora ve výši 80.949 Kč. S ohledem na termín plnění, který je stanoven na 29.11.2024 , kdy rovněž proběhne finální fakturace, byly finanční prostředky ve výši 80.949 Kč zapojeny usnesením rady kraje č. 87/6421 ze dne 22.1.2024 do rozpočtu roku 2024. Zbylé finanční prostředky představují úsporu.</t>
  </si>
  <si>
    <t xml:space="preserve">Finanční prostředky jsou vázány smlouvami na projekt "Živelná pohroma - povodeň (úprava koryta potoka)" pro obec Šilheřovice a na projekt rozšíření stokové kanalizační sítě obce Petřvald. Finanční prostředky budou vypláceny po závěrečném vyúčtování obou projektů v roce 2024 a byly zapojeny usnesením rady kraje č. 87/6421 ze dne 22.1.2024 do rozpočtu roku 2024. </t>
  </si>
  <si>
    <t xml:space="preserve">Finanční prostředky ve výši 20 tis. Kč byly vázány na pracovní seminář k projektu, který se neuskutečnil, protože partneři projektu se sešli v rámci jiné akci a příležitosti. Z tohoto důvodu nebylo potřeba tento seminář samostatně realizovat. Finanční prostředky tak představují úsporu. </t>
  </si>
  <si>
    <t>ID - projekt Oprava části střechy správní budovy spolku (Český svaz chovatelů, z.s., Základní organizace Kravaře)</t>
  </si>
  <si>
    <t>ID - projekt Studenti v akci aneb Těšínské dožínky, tak trochu jinak (Gustav Kotajny)</t>
  </si>
  <si>
    <t>ID - projekt "Stabilizace havarijního stavu VD Návsí - Jablunkov II." (Český rybářský svaz, z. s., územní svaz pro Severní Moravu a Slezsko, Ostrava-Mariánské Hory)</t>
  </si>
  <si>
    <t>ID - projekt  "Implementace adaptační strategie MSK" (ARVEN - Akademie rozvoje venkova, z.s.)</t>
  </si>
  <si>
    <t>ID - projekt XV. EUROREGIONÁLNÍ JARMARK V DOLNÍ LOMNÉ (Asociace soukromého zemědělství Tešínského Slezska z.s.)</t>
  </si>
  <si>
    <t>ID - projekt Mistrovství České republiky v pasení ovcí ovčáckým psem v tradičním stylu 2023 (Česká asociace ovčáckých a pasteveckých psů z. s.)</t>
  </si>
  <si>
    <t>ID - projekt Zahrádkářská činnost - krajská výstava Život na zahradě 2023 a mezinárodní soutěž dětí (Územní sdružení Českého zahrádkářského svazu Karviná)</t>
  </si>
  <si>
    <t>ID - projekt Zemědělství v Poodří 2023 (MAS Regionu Poodří, z.s.)</t>
  </si>
  <si>
    <t>ID - projekt Regionální kolo soutěže Zlatá včela (Český svaz včelařů, z.s., základní organizace Morávka)</t>
  </si>
  <si>
    <t>Nečerpané prostředky ve výši 15,4 tis. Kč představují úsporu z finančního vypořádání dotace.</t>
  </si>
  <si>
    <t>ID - projekt Údržba rybníka (Fyzická osoba nepodnikající)</t>
  </si>
  <si>
    <t>O poskytnutí dotace rozhodla rada kraje usnesením č. 85/6308 ze dne 18.12.2023. Dotace má být vyplacena po předložení závěrečného vyúčtování v roce 2024. V návaznosti na uvedené byly finanční prostředky ve výši 80 tis. Kč účelově zapojeny do upraveného rozpočtu kraje na rok 2024.</t>
  </si>
  <si>
    <t>ID - projekt „Izolační zeleň Vrbice“ (město Bohumín)</t>
  </si>
  <si>
    <t xml:space="preserve">Finanční prostředky ve výši 3.388.tis. Kč jsou vázány smlouvou č. 01721/2022/ŽPZ. Plán bude předáván dle smlouvy ve třech částech a stejně tak bude probíhat fakturace. Z tohoto důvodu byly finanční prostředky zapojeny do rozpočtu roku 2024 usnesením rady kraje č. 87/6421 ze dne 22.1.2024. Zbylé finanční prostředky tak představují úsporu. </t>
  </si>
  <si>
    <t xml:space="preserve">Zastupitelstvo kraje rozhodlo o profinancování a kofinancování projektu dne 22.9.2016 usnesením č. 21/2247 a dále o navýšení profinancování a kofinancování projektu dne 12.9.2019 usnesením č. 13/1594. V návaznosti na aktuální harmonogram projektu byly nevyčerpané finanční prostředky zapojeny do rozpočtu roku 2024. </t>
  </si>
  <si>
    <t xml:space="preserve">Zastupitelstvo kraje rozhodlo o profinancování a kofinancování projektu dne 22.9.2016 usnesením č. 21/2247.  V návaznosti na aktuální harmonogram projektu byly nevyčerpané finanční prostředky zapojeny do rozpočtu roku 2024. </t>
  </si>
  <si>
    <t xml:space="preserve">Zastupitelstvo kraje rozhodlo o profinancování a kofinancování projektu dne 13.6.2019 usnesením č. 12/1435. V návaznosti na aktuální harmonogram projektu a skutečnost, že prostředky obdržené formou zálohové platby v roce 2022 jsou určeny k financování projektu i v roce 2024. Z uvedených důvodů byly zapojeny nevyčerpané finanční prostředky do rozpočtu roku 2024. </t>
  </si>
  <si>
    <t xml:space="preserve">Zastupitelstvo kraje rozhodlo o profinancování a kofinancování projektu dne 3.9.2020 usnesením č. 17/2087. Jedná se o zálohový projekt. První záloha byla přijata dne 14.10.2021 a je určena k financování projektu v dalších letech. Z tohoto důvodu byly nevyčerpané finanční prostředky zapojeny do rozpočtu roku 2024. </t>
  </si>
  <si>
    <t>Zastupitelstvo kraje rozhodlo zahájit přípravu projektu, profinancovat a kofinancovat projekt dne 17.3.2021 usnesením č. 3/185. V říjnu roku 2022 byla podána nová žádost o dotaci, je v zásobníku projektu, finální rozhodnutí, zda bude projekt finančně podpořen zatím není. Vzhledem k tomu, byly nevyčerpané finanční prostředky  zapojeny do rozpočtu roku 2024.</t>
  </si>
  <si>
    <t xml:space="preserve">Jedná se o víceletý dotační program. Realizace dílčích projektů včetně předložení vyúčtování kotlíkové dotace je nastavena do 30.9.2025.  Vyúčtování jsou předkládána a proplácena průběžně. Kontrola těchto předložených vyúčtování a proplácení dotací bude probíhat v roce 2024 až 2025. Proto bylo třeba zapojit nevyčerpané finanční prostředky do rozpočtu roku 2024. </t>
  </si>
  <si>
    <t xml:space="preserve">Jedná se o víceletý dotační program. Realizace dílčích projektů včetně předložení vyúčtování kotlíkové dotace je nastavena do 30.9.2026.  Vyúčtování jsou předkládána a proplácena průběžně. Kontrola těchto předložených vyúčtování a proplácení dotací bude probíhat v roce 2024 až 2026. Proto bylo třeba zapojti nevyčerpané finanční prostředky do rozpočtu roku 2024. </t>
  </si>
  <si>
    <t>PŘEHLED VÝDAJŮ V ODVĚTVÍ FINANCÍ A SPRÁVY MAJETKU V ROCE 2023</t>
  </si>
  <si>
    <t>Nevyčerpané prostředky ve výši 36,6 tis. Kč představují úsporu vzniklou nižším počtem nakoupených příkazových bloků v návaznosti na požadavky obcí a měst na území kraje.</t>
  </si>
  <si>
    <t>Nevyčerpané prostředky ve výši 2.850,4 tis. Kč představují úsporu v důsledku nižší spotřeby energií vzniklou úspornými opatřeními a příznivými klimatickými podmínkami.</t>
  </si>
  <si>
    <t>Nevyčerpané prostředky ve výši 1.793,8 tis. Kč určené na zajištění procesů elektronických výběrových řízení v rámci sdružených nákupů, na servisní a technickou podporu datového skladu a na podporu aplikace facility management byly účelově zapojeny do rozpočtu roku 2024. Zbývající prostředky představují úsporu na akci.</t>
  </si>
  <si>
    <t xml:space="preserve">Rada kraje usnesením č. 53/3748 ze dne 26.9.2022 rozhodla o výběru dodavatele a uzavření smlouvy č. 04567/2022/KON na Poskytování služby jednotného personálního a mzdového systému pro Moravskoslezský kraj. V rámci implementační studie byl schválen harmonogram, dle kterého dochází k postupné implementaci služby na jednotlivé příspěvkové organizace, a to ve 12 etapách, přičemž předpokládaný termín ukončení projektu je v roce 2026. Nevyčerpané prostředky ve výši 2.828,3 tis. Kč byly účelově zapojeny do rozpočtu kraje na rok 2024. Zbývající nevyčerpané finanční prostředky určené na provozní fázi u jednotlivých příspěvkových organizací představují úsporu na akci v daném roce. </t>
  </si>
  <si>
    <t>Nevyčerpané prostředky ve výši 892,9 tis. Kč byly zapojeny do rozpočtu na rok 2024 za účelem úhrady závazků vyplývajících z objednávek č. 0857/2023/IM/O a 1130/2023/IM/O v rámci zavádění metody BIM na krajském úřadě Moravskoslezského kraje a za účelem úhrady závazku z objednávky č. 0950/2023/IM/O na vytvoření koncepce digitalizace a implementace metody BIM. Zbývající finanční prostředky ve výši 1.026,4 tis. Kč představují neúčelovou úsporu rozpočtu, která vznikla nižšími náklady na úhradu výdajů za vyhotovení znaleckých posudků o ceně nemovitých věcí a práv odpovídajících věcnému břemeni, za zpracování geometrických plánů a studií na realizaci investičních záměrů a na úhradu dodávek energií do pronajatých prostor v budově č. p. 3328 v Ostravě pro zabezpečení činnosti organizace Moravskoslezské energetické centrum, p.o. a dále do objektu na ul. Dr. Malého v Ostravě.</t>
  </si>
  <si>
    <t xml:space="preserve">Akce byla schválena usnesením zastupitelstva kraje č. 6/475 ze dne 16.12.2021. Moravskoslezský kraj uzavřel rámcovou pojistnou smlouvu č. 07785/2020/IM na pojištění souboru vozidel krajského úřadu a příspěvkových organizací kraje na období od 1.7.2021 do 30.6.2026. V pojistné smlouvě je sjednáno automatické připojištění a odpojištění vozidel s tím, že po skončení ročního pojistného období dojde k vyúčtování pojistného (doplatek nebo přeplatek) za toto pojistné období a ke stanovení nové výše pojistného dle aktuálního stavu vozidel k počátku dalšího pojistného období. Vyúčtování za pojistné období od počátku účinnosti smlouvy do 30.6.2023 bylo předloženo až v prosinci 2023 s přeplatkem. </t>
  </si>
  <si>
    <t xml:space="preserve">Akce systémově převedena mezi akce reprodukce majetku kraje. </t>
  </si>
  <si>
    <t>Nevyčerpané prostředky ve výši 700 tis. Kč představují úsporu, která vznikla v důsledku změny způsobu úhrady za zpracování ratingu z ex ante na ex post. Poplatek za období 2023-2024  bude hrazen v červnu 2024.</t>
  </si>
  <si>
    <t>Finanční prostředky vytvořené v závěru roku zapojením přeplněných daňových příjmů a převodem avizovaných úspor jednotlivých odvětví byly použity jako zdroj pro tvorbu rozpočtu následujícího roku a byly v plné výši zapojeny do schváleného rozpočtu kraje roku 2024.</t>
  </si>
  <si>
    <t>Operace spojené s bankovními produkty</t>
  </si>
  <si>
    <t>Nevyčerpané prostředky ve výši 512,5 tis. Kč určené na úhradu bankovních poplatků, jejichž výši na daný rok lze stanovit pouze odhadem na základě zkušeností z předcházejících let a dále s ohledem na možnost zakládání nových bankovních produktů a případné konverze měn, kdy nelze předem odhadnout vývoj směnného kurzu, představují úsporu na akci.</t>
  </si>
  <si>
    <t>Nevyčerpané prostředky ve výši 84.674,1 tis. Kč představují úsporu u plateb úroků z úvěrů hrazených bankovním ústavům. K největší úspoře došlo u plateb úroků z úvěru České spořitelny, a.s., neboť z důvodu vysokých úrokových sazeb došlo k nižšímu čerpání úvěru.</t>
  </si>
  <si>
    <t>Nevyčerpané prostředky ve výši 18.455,8 tis. Kč představují úsporu na akci. Výrazná úspora byla dosažena u platby DPH způsobena časovým posunem mezi datem zdanitelného plnění a odvodem DPH a dále vyšším nadměrným odpočtem z ekonomické činnosti kraje.</t>
  </si>
  <si>
    <t>Finanční prostředky byly v průběhu roku převáděny k použití v rámci jiných akcí a průběžně navyšovány o úspory ve výdajích o přijaté neúčelové příjmy. Nevyčerpané prostředky jsou součástí zůstatku hospodaření roku 2023.</t>
  </si>
  <si>
    <t>Finanční vypořádání 2023 - akce spolufinancované z evropských finančních zdrojů</t>
  </si>
  <si>
    <t>Finanční vypořádání 2023 - ostatní akce</t>
  </si>
  <si>
    <t xml:space="preserve">Na základě usnesení zastupitelstva kraje č. 8/789 ze dne 16.6.2022 ve znění usnesení 14/1527 ze dne 7.12.2023 uzavřel Moravskoslezský kraj smlouvu č. 04155/2022/IM na koupi pozemků za cenu 300 tis. Kč z důvodu přípravy projektu "Cyklistické propojení Poruby s Vřesinou". Kupní cena bude uhrazena po vkladu vlastnického práva do katastru nemovitost, ke kterému dojde až po zpracování geometrického plánu. Z tohoto důvodu byly finanční prostředky ve výši 300 tis. Kč zapojeny do rozpočtu roku 2024. Zbývající nevyčerpané prostředky ve výši 27 mil. Kč byly určeny na nákup pozemků parc. č. 2919/6 a 2919/7 včetně budovy č. p. 1893 v k. ú. Moravská Ostrava za účelem vybudování Inovačního centra pro transformaci vzdělávání - TPA. Další zdroje ve výši 1.237,1 tis. Kč byly určeny na nákupy pozemků v souladu s potřebami kraje. V současné době probíhá jednání s vlastníky. </t>
  </si>
  <si>
    <t>Na základě usnesení zastupitelstva kraje č. 23/1964 ze dne 29.2.2012 uzavřel Moravskoslezský kraj smlouvu o poskytování energetických služeb se zaručeným výsledkem. Dle smlouvy bude v případě dosažení úspory nad garantovanou hodnotu dělena finanční nadúspora mezi kraj a společnost následovně: u zateplených objektů v poměru 70:30, u nezateplených objektů 50:50. Společnosti EVČ s.r.o. bude tato částka vyplacena a následně ze strany společnosti zpětně reinvestována do majetku kraje formou dalších úsporných opatření, která budou krajem schválena. Za účelem vypořádání roku 2021-2022 a vyhodnocení celého projektu byly zapojeny nevyčerpané finanční prostředky do rozpočtu roku 2024.</t>
  </si>
  <si>
    <t>Finanční prostředky byly použity na rozšíření aplikace FaMa+ o funkcionalitu „Generátor objednávek“.</t>
  </si>
  <si>
    <t>Nevyčerpané prostředky ve výši 26.034 tis. Kč byly zapojeny do rozpočtu roku 2024 v souladu s usnesením rady kraje č. 61/4479 ze dne 6.2.2023 za účelem úhrady vícenákladů u staveb dotčených skokovým růstem cen a s tím spojenou vysokou mírou inflace v ČR a vojenským konfliktem na Ukrajině; zbývající prostředky představují úsporu na akci.</t>
  </si>
  <si>
    <t>PŘEHLED VÝDAJŮ V ODVĚTVÍ VLASTNÍ SPRÁVNÍ ČINNOST KRAJE A ČINNOST ZASTUPITELSTVA KRAJE V ROCE 2023</t>
  </si>
  <si>
    <t>Nevyčerpané prostředky ve výši 14.367,8 tis. Kč na dodávku a montáž kancelářského nábytku, na výměnu poplachového zabezpečovacího a tísňového systému, na nákup notebooků, monitorů, licencí, podporu software, zabezpečení informačního systému digitální technické mapy a dále  výdaje na poradenské a právní služby související s činností krajského úřadu byly zapojeny do rozpočtu roku 2024, zbývající prostředky představují úsporu provozních výdajů vzniklou vhodným výběrem dodavatelů zboží a služeb.</t>
  </si>
  <si>
    <t>Nevyčerpané prostředky ve výši 44,1 tis. Kč na dofinancování jazykové výuky byly zapojeny do rozpočtu roku 2024, zbývající prostředky představují úsporu na akci. Jednalo se o nižší výdaje při pořizování DDHM a spotřebního materiálu, zabezpečení technické podpory a provozu hlasovacího zařízení ZK. Úspora na rozvoji systému iUsnesení a službách spojených s prezentací volených orgánů, úspora z důvodu neuskutečnění zahraničních pracovních cest.</t>
  </si>
  <si>
    <t>Prostředky fondu jsou čerpány v souladu se statutem fondu, nevyčerpané prostředky byly převedeny k použití v roce 2024.</t>
  </si>
  <si>
    <t>SR - Účelové dotace na výdaje spojené s volbou prezidenta ČR</t>
  </si>
  <si>
    <t>Výdaje související s konáním voleb prezidenta České republiky byly nižší než účelová dotace poskytnutá kraji ze státního rozpočtu.</t>
  </si>
  <si>
    <t>SR - Účelové dotace na výdaje spojené s volbami do zastupitelstev v obcích</t>
  </si>
  <si>
    <t>Výdaje související s konáním voleb do zastupitelstev v obcích byly nižší než účelová dotace poskytnutá kraji ze státního rozpočtu.</t>
  </si>
  <si>
    <t xml:space="preserve">Akce se skládá z dílčích akcí: "Úprava venkovních ploch" - akce byla schválena usnesením zastupitelstva kraje č. 6/475 dne 16.12.2021. V průběhu  provádění projekčních prací se vyskytly problémy s výpůjčkou pozemků města Ostravy a přeložkami inženýrských sítí. V současné době probíhá stavební řízení. Její dokončení se předpokládá do konce února 2024. Z tohoto důvodu byly zapojeny nevyčerpané finanční prostředky do rozpočtu roku 2024. "Rozšíření fotovoltaiky" - akce byla schválena usnesením rady kraje č. 72/5331 ze dne 26.6.2023. V současnosti probíhá probíhá zpracování projektové dokumentace a nevyčerpané finanční prostředky určené na její úhradu byly zapojeny do rozpočtu roku 2024. "Dilatace" - akce byla schválena usnesením rady kraje č. 65/4834 ze dne 3.4.2023. Projektová dokumentace pro provádění stavby je hotová a byla předána objednateli. Nevyčerpané prostředky byly zapojeny do rozpočtu roku 2024 na úhradu pozastávky a autorského dozoru. 
Zbývající prostředky představují úsporu u akce dilatace z důvodu jejího pozastavení a úspora u akce rozšíření fotovoltaiky, protože se předpokládá, že akce se bude financovat z jiných zdrojů a to z Modernizačního fondu, Výzvy RES+ č. 4/2024 – Komunální FVE na budovách a další infrastruktuře. </t>
  </si>
  <si>
    <t>Nevyčerpané finanční prostředky ve výši 8.770 tis. Kč  z důvodu posunutí realizace a s tím spojené dodávky veřejných zakázek na aktivní prvky CISCO a serverů pro virtualizaci byly zapojeny do rozpočtu roku 2024, zbývající nevyčerpané prostředky představují úsporu na akci.</t>
  </si>
  <si>
    <t>Nevyčerpané prostředky ve výši 5.070 tis. Kč určené na uskutečnění výměny stávajícího místního rozhlasu,  poplachového zabezpečovacího a tísňového systému v objektu krajského úřadu  a dále na pořízení  nového osobního automobilu, byly součástí účelových převodů do roku 2024, zbývající nevyčerpané prostředky představují úsporu.</t>
  </si>
  <si>
    <t xml:space="preserve">Nečerpané finanční prostředky pro komponenty hlasovacího zařízení v sálu zastupitelstva představují úsporu na akci. </t>
  </si>
  <si>
    <t xml:space="preserve">Zastupitelstvo kraje rozhodlo profinancovat a kofinancovat projekt usnesením č. 10/1009 ze dne 15.12.2022.  Předložená Žádost o dotaci se aktuálně nachází v pořadí mimo alokaci výzvy. Kraj čeká na možnost, zda poskytovatel v budoucnu navýší alokaci. Součástí projektu jsou tři hlavní aktivity.  Zadávající odbor informatiky ve spolupráci s útvarem podpory řízení mají zájem realizovat min. 1 dílčí aktivitu „Systém PIM/PAM" i v případě, že by dotace projektu nebyla přidělena.  Další aktivity v rámci projektu budou realizovány pouze v případě vydání rozhodnutí. Aktuálně jsou připravovány podklady k vyhlášení veřejné zakázky na dodavatele systému PIM/PAM a byla vystavena objednávka na právní služby související s uvedenou veřejnou zakázkou. V návaznosti na aktuální harmonogram projektu byly nevyčerpané prostředky ve výši 500 tis. zapojeny do rozpočtu roku 2024. </t>
  </si>
  <si>
    <t xml:space="preserve">Zastupitelstvo kraje rozhodlo profinancovat a kofinancovat projekt usnesením č. 10/1009 ze dne 15.12.2022.  Předložená žádost o dotaci se  nachází v pořadí mimo alokaci výzvy. Dle sdělení poskytovatele se projekt nebude hodnotit. Bylo rozhodnuto o stažení žádosti o dotaci předložené v rámci IROP a opětovném předložení do programu Národní plán obnovy. V návaznosti na aktuální harmonogram projektu byly nevyčerpané prostředky ve výši 200 tis. Kč zapojeny do rozpočtu roku 2024. </t>
  </si>
  <si>
    <t xml:space="preserve">Zastupitelstvo kraje rozhodlo profinancovat a kofinancovat projekt a zajistit jeho udržitelnost dne 15.12.2022 usnesením č. 10/1009. jedná se o víceletý projekt, kdy realizace projektu bude probíhat do roku 2026, proto byly nevyčerpané finanční prostředky projektu  zapojeny do rozpočtu 2024. </t>
  </si>
  <si>
    <t xml:space="preserve">Zastupitelstvo kraje rozhodlo o zahájení přípravy projektu a předložení žádosti o dotaci usnesením č. 10/1009 ze dne 15.12.2022.Vzhledem k větší časové náročnosti přípravy projektu byly nevyčerpané prostředky ve výši 100,4 tis. Kč zapojeny do rozpočtu roku 2024. </t>
  </si>
  <si>
    <t>Nevyčerpané prostředky ve výši 1.305,4 tis. kč určené na nákup detektorů k analýze nebezpečných plynů a toxických látek byly zapojeny do rozpočtu roku 2024. Zbývající prostředky představují úsporu vzniklou u veřejných zakázek, kdy dodavatel nabídl nižší cenu.</t>
  </si>
  <si>
    <t>PŘEHLED PŘÍJMŮ PŘIJATÝCH V ROCE 2023</t>
  </si>
  <si>
    <t>Elektromobily pro sociálně terapeutickou dílnu HARMONIE, p.o. (Harmonie, příspěvková organizace)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</si>
</sst>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
    <numFmt numFmtId="165" formatCode="#,##0.000"/>
    <numFmt numFmtId="166" formatCode="0.000"/>
    <numFmt numFmtId="167" formatCode="#,##0.00000"/>
    <numFmt numFmtId="168" formatCode="#,##0.0000"/>
    <numFmt numFmtId="169" formatCode="#,##0.00_ ;\-#,##0.00\ "/>
    <numFmt numFmtId="170" formatCode="0.0"/>
    <numFmt numFmtId="171" formatCode="0.00000"/>
    <numFmt numFmtId="172" formatCode="0000"/>
    <numFmt numFmtId="173" formatCode="00000000"/>
    <numFmt numFmtId="174" formatCode="#,##0.00;\-#,##0.00;#,##0.00;@"/>
    <numFmt numFmtId="175" formatCode="#,##0.00;\-#,##0.00;&quot;&quot;;@"/>
    <numFmt numFmtId="176" formatCode="#,##0.00000_ ;\-#,##0.00000\ "/>
  </numFmts>
  <fonts count="155" x14ac:knownFonts="1">
    <font>
      <sz val="10"/>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0"/>
      <color theme="1"/>
      <name val="Arial"/>
      <family val="2"/>
      <charset val="238"/>
    </font>
    <font>
      <sz val="10"/>
      <name val="Arial"/>
      <family val="2"/>
      <charset val="238"/>
    </font>
    <font>
      <b/>
      <sz val="10"/>
      <name val="Tahoma"/>
      <family val="2"/>
      <charset val="238"/>
    </font>
    <font>
      <sz val="10"/>
      <name val="Tahoma"/>
      <family val="2"/>
      <charset val="238"/>
    </font>
    <font>
      <b/>
      <sz val="12"/>
      <name val="Tahoma"/>
      <family val="2"/>
      <charset val="238"/>
    </font>
    <font>
      <sz val="10"/>
      <name val="Arial CE"/>
      <charset val="238"/>
    </font>
    <font>
      <sz val="10"/>
      <name val="Arial"/>
      <family val="2"/>
      <charset val="238"/>
    </font>
    <font>
      <sz val="9"/>
      <name val="Tahoma"/>
      <family val="2"/>
      <charset val="238"/>
    </font>
    <font>
      <sz val="11"/>
      <color rgb="FF000000"/>
      <name val="Calibri"/>
      <family val="2"/>
      <scheme val="minor"/>
    </font>
    <font>
      <sz val="8"/>
      <name val="Tahoma"/>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4"/>
      <name val="Times New Roman CE"/>
      <family val="1"/>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name val="Tahoma"/>
      <family val="2"/>
      <charset val="238"/>
    </font>
    <font>
      <sz val="8"/>
      <name val="Arial"/>
      <family val="2"/>
      <charset val="238"/>
    </font>
    <font>
      <sz val="10"/>
      <name val="Arial"/>
      <family val="2"/>
      <charset val="238"/>
    </font>
    <font>
      <sz val="12"/>
      <name val="Times New Roman CE"/>
      <family val="1"/>
      <charset val="238"/>
    </font>
    <font>
      <sz val="10"/>
      <color indexed="9"/>
      <name val="Tahoma"/>
      <family val="2"/>
      <charset val="238"/>
    </font>
    <font>
      <sz val="8"/>
      <color indexed="9"/>
      <name val="Tahoma"/>
      <family val="2"/>
      <charset val="238"/>
    </font>
    <font>
      <sz val="10"/>
      <color theme="0"/>
      <name val="Tahoma"/>
      <family val="2"/>
      <charset val="238"/>
    </font>
    <font>
      <sz val="12"/>
      <name val="Arial"/>
      <family val="2"/>
      <charset val="238"/>
    </font>
    <font>
      <sz val="12"/>
      <color indexed="9"/>
      <name val="Arial"/>
      <family val="2"/>
      <charset val="238"/>
    </font>
    <font>
      <i/>
      <sz val="10"/>
      <name val="Times New Roman"/>
      <family val="1"/>
      <charset val="238"/>
    </font>
    <font>
      <sz val="10"/>
      <name val="Times New Roman"/>
      <family val="1"/>
      <charset val="238"/>
    </font>
    <font>
      <sz val="10"/>
      <color indexed="9"/>
      <name val="Times New Roman"/>
      <family val="1"/>
      <charset val="238"/>
    </font>
    <font>
      <sz val="10"/>
      <color indexed="9"/>
      <name val="Arial"/>
      <family val="2"/>
      <charset val="238"/>
    </font>
    <font>
      <sz val="8"/>
      <color indexed="9"/>
      <name val="Arial"/>
      <family val="2"/>
      <charset val="238"/>
    </font>
    <font>
      <i/>
      <sz val="8"/>
      <name val="Arial"/>
      <family val="2"/>
      <charset val="238"/>
    </font>
    <font>
      <b/>
      <sz val="10"/>
      <name val="Times New Roman"/>
      <family val="1"/>
      <charset val="238"/>
    </font>
    <font>
      <b/>
      <sz val="8"/>
      <name val="Arial"/>
      <family val="2"/>
      <charset val="238"/>
    </font>
    <font>
      <sz val="8"/>
      <name val="Times New Roman"/>
      <family val="1"/>
      <charset val="238"/>
    </font>
    <font>
      <u/>
      <sz val="10"/>
      <name val="Tahoma"/>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2"/>
      <name val="Tahoma"/>
      <family val="2"/>
      <charset val="238"/>
    </font>
    <font>
      <sz val="10"/>
      <color theme="1"/>
      <name val="Tahoma"/>
      <family val="2"/>
      <charset val="238"/>
    </font>
    <font>
      <b/>
      <sz val="10"/>
      <color theme="1"/>
      <name val="Tahoma"/>
      <family val="2"/>
      <charset val="238"/>
    </font>
    <font>
      <sz val="11"/>
      <color theme="1"/>
      <name val="Tahoma"/>
      <family val="2"/>
      <charset val="238"/>
    </font>
    <font>
      <b/>
      <sz val="8"/>
      <name val="Tahoma"/>
      <family val="2"/>
      <charset val="238"/>
    </font>
    <font>
      <b/>
      <sz val="8"/>
      <color theme="1"/>
      <name val="Tahoma"/>
      <family val="2"/>
      <charset val="238"/>
    </font>
    <font>
      <sz val="8"/>
      <color theme="1"/>
      <name val="Tahoma"/>
      <family val="2"/>
      <charset val="238"/>
    </font>
    <font>
      <vertAlign val="superscript"/>
      <sz val="8"/>
      <name val="Tahoma"/>
      <family val="2"/>
      <charset val="238"/>
    </font>
    <font>
      <sz val="11"/>
      <color rgb="FFFF0000"/>
      <name val="Calibri"/>
      <family val="2"/>
      <charset val="238"/>
      <scheme val="minor"/>
    </font>
    <font>
      <i/>
      <sz val="8"/>
      <name val="Tahoma"/>
      <family val="2"/>
      <charset val="238"/>
    </font>
    <font>
      <b/>
      <i/>
      <sz val="8"/>
      <name val="Tahoma"/>
      <family val="2"/>
      <charset val="238"/>
    </font>
    <font>
      <b/>
      <sz val="8"/>
      <color indexed="10"/>
      <name val="Tahoma"/>
      <family val="2"/>
      <charset val="238"/>
    </font>
    <font>
      <sz val="10"/>
      <color rgb="FFFF0000"/>
      <name val="Tahoma"/>
      <family val="2"/>
      <charset val="238"/>
    </font>
    <font>
      <sz val="8"/>
      <color rgb="FFFF0000"/>
      <name val="Tahoma"/>
      <family val="2"/>
      <charset val="238"/>
    </font>
    <font>
      <b/>
      <sz val="7"/>
      <name val="Tahoma"/>
      <family val="2"/>
      <charset val="238"/>
    </font>
    <font>
      <b/>
      <sz val="8"/>
      <color indexed="8"/>
      <name val="Tahoma"/>
      <family val="2"/>
      <charset val="238"/>
    </font>
    <font>
      <sz val="8"/>
      <color indexed="8"/>
      <name val="Tahoma"/>
      <family val="2"/>
      <charset val="238"/>
    </font>
    <font>
      <sz val="10"/>
      <color theme="4"/>
      <name val="Tahoma"/>
      <family val="2"/>
      <charset val="238"/>
    </font>
    <font>
      <b/>
      <sz val="7"/>
      <color theme="4"/>
      <name val="Tahoma"/>
      <family val="2"/>
      <charset val="238"/>
    </font>
    <font>
      <b/>
      <sz val="8"/>
      <color theme="4"/>
      <name val="Tahoma"/>
      <family val="2"/>
      <charset val="238"/>
    </font>
    <font>
      <b/>
      <sz val="10"/>
      <color indexed="48"/>
      <name val="Tahoma"/>
      <family val="2"/>
      <charset val="238"/>
    </font>
    <font>
      <sz val="8"/>
      <color indexed="8"/>
      <name val="Arial"/>
      <family val="2"/>
      <charset val="238"/>
    </font>
    <font>
      <b/>
      <sz val="7"/>
      <color indexed="8"/>
      <name val="Tahoma"/>
      <family val="2"/>
      <charset val="238"/>
    </font>
    <font>
      <b/>
      <vertAlign val="superscript"/>
      <sz val="8"/>
      <name val="Tahoma"/>
      <family val="2"/>
      <charset val="238"/>
    </font>
    <font>
      <sz val="11"/>
      <name val="Calibri"/>
      <family val="2"/>
      <charset val="238"/>
      <scheme val="minor"/>
    </font>
    <font>
      <b/>
      <sz val="11"/>
      <name val="Calibri"/>
      <family val="2"/>
      <charset val="238"/>
      <scheme val="minor"/>
    </font>
    <font>
      <sz val="11"/>
      <name val="Calibri"/>
      <family val="2"/>
      <charset val="238"/>
    </font>
    <font>
      <b/>
      <sz val="12"/>
      <color rgb="FFFF0000"/>
      <name val="Tahoma"/>
      <family val="2"/>
      <charset val="238"/>
    </font>
    <font>
      <sz val="8"/>
      <color theme="4" tint="-0.249977111117893"/>
      <name val="Tahoma"/>
      <family val="2"/>
      <charset val="238"/>
    </font>
    <font>
      <b/>
      <sz val="8"/>
      <color theme="4" tint="-0.249977111117893"/>
      <name val="Tahoma"/>
      <family val="2"/>
      <charset val="238"/>
    </font>
    <font>
      <sz val="11"/>
      <color theme="8" tint="-0.249977111117893"/>
      <name val="Calibri"/>
      <family val="2"/>
      <charset val="238"/>
      <scheme val="minor"/>
    </font>
    <font>
      <sz val="8"/>
      <color theme="8" tint="-0.249977111117893"/>
      <name val="Tahoma"/>
      <family val="2"/>
      <charset val="238"/>
    </font>
    <font>
      <b/>
      <sz val="11"/>
      <color theme="8" tint="-0.249977111117893"/>
      <name val="Calibri"/>
      <family val="2"/>
      <charset val="238"/>
    </font>
    <font>
      <sz val="11"/>
      <color theme="8" tint="-0.249977111117893"/>
      <name val="Calibri"/>
      <family val="2"/>
      <charset val="238"/>
    </font>
    <font>
      <sz val="10"/>
      <color theme="0" tint="-0.249977111117893"/>
      <name val="Tahoma"/>
      <family val="2"/>
      <charset val="238"/>
    </font>
    <font>
      <b/>
      <sz val="12"/>
      <color theme="0" tint="-0.249977111117893"/>
      <name val="Tahoma"/>
      <family val="2"/>
      <charset val="238"/>
    </font>
    <font>
      <sz val="8"/>
      <color theme="0" tint="-0.249977111117893"/>
      <name val="Tahoma"/>
      <family val="2"/>
      <charset val="238"/>
    </font>
    <font>
      <b/>
      <sz val="8"/>
      <color rgb="FFFF0000"/>
      <name val="Tahoma"/>
      <family val="2"/>
      <charset val="238"/>
    </font>
    <font>
      <sz val="12"/>
      <name val="Times New Roman CE"/>
      <charset val="238"/>
    </font>
    <font>
      <b/>
      <sz val="10"/>
      <color theme="0" tint="-0.249977111117893"/>
      <name val="Tahoma"/>
      <family val="2"/>
      <charset val="238"/>
    </font>
    <font>
      <b/>
      <sz val="8"/>
      <color theme="0" tint="-0.249977111117893"/>
      <name val="Tahoma"/>
      <family val="2"/>
      <charset val="238"/>
    </font>
    <font>
      <b/>
      <sz val="13.5"/>
      <name val="Tahoma"/>
      <family val="2"/>
      <charset val="238"/>
    </font>
    <font>
      <sz val="8"/>
      <name val="Tahoma"/>
      <family val="2"/>
    </font>
    <font>
      <b/>
      <sz val="11"/>
      <color theme="1"/>
      <name val="Calibri"/>
      <family val="2"/>
      <charset val="238"/>
      <scheme val="minor"/>
    </font>
    <font>
      <sz val="8"/>
      <color theme="4"/>
      <name val="Tahoma"/>
      <family val="2"/>
      <charset val="238"/>
    </font>
    <font>
      <sz val="10"/>
      <color theme="4" tint="-0.249977111117893"/>
      <name val="Tahoma"/>
      <family val="2"/>
      <charset val="238"/>
    </font>
    <font>
      <sz val="8"/>
      <color theme="1"/>
      <name val="Calibri"/>
      <family val="2"/>
      <charset val="238"/>
      <scheme val="minor"/>
    </font>
    <font>
      <sz val="8"/>
      <name val="Calibri"/>
      <family val="2"/>
      <charset val="238"/>
      <scheme val="minor"/>
    </font>
    <font>
      <b/>
      <sz val="8"/>
      <name val="Calibri"/>
      <family val="2"/>
      <charset val="238"/>
      <scheme val="minor"/>
    </font>
    <font>
      <sz val="8"/>
      <color theme="4" tint="-0.249977111117893"/>
      <name val="Times New Roman CE"/>
      <family val="1"/>
      <charset val="238"/>
    </font>
    <font>
      <b/>
      <sz val="10"/>
      <color theme="4" tint="-0.249977111117893"/>
      <name val="Tahoma"/>
      <family val="2"/>
      <charset val="238"/>
    </font>
    <font>
      <sz val="8"/>
      <color rgb="FF0070C0"/>
      <name val="Tahoma"/>
      <family val="2"/>
      <charset val="238"/>
    </font>
    <font>
      <b/>
      <sz val="10"/>
      <color theme="4"/>
      <name val="Tahoma"/>
      <family val="2"/>
      <charset val="238"/>
    </font>
    <font>
      <sz val="12"/>
      <color theme="1"/>
      <name val="Calibri"/>
      <family val="2"/>
      <charset val="238"/>
      <scheme val="minor"/>
    </font>
    <font>
      <vertAlign val="superscript"/>
      <sz val="10"/>
      <name val="Tahoma"/>
      <family val="2"/>
      <charset val="238"/>
    </font>
    <font>
      <sz val="9"/>
      <color theme="1"/>
      <name val="Segoe UI"/>
      <family val="2"/>
      <charset val="238"/>
    </font>
    <font>
      <b/>
      <sz val="12"/>
      <name val="Calibri"/>
      <family val="2"/>
      <charset val="238"/>
      <scheme val="minor"/>
    </font>
    <font>
      <b/>
      <sz val="11"/>
      <name val="Calibri"/>
      <family val="2"/>
      <charset val="238"/>
    </font>
    <font>
      <sz val="10"/>
      <color rgb="FF000000"/>
      <name val="Tahoma"/>
      <family val="2"/>
      <charset val="238"/>
    </font>
    <font>
      <sz val="13"/>
      <color rgb="FF000000"/>
      <name val="Arial"/>
      <family val="2"/>
      <charset val="238"/>
    </font>
    <font>
      <sz val="12"/>
      <color theme="1"/>
      <name val="Tahoma"/>
      <family val="2"/>
      <charset val="238"/>
    </font>
    <font>
      <b/>
      <sz val="8"/>
      <name val="Tahoma"/>
      <family val="2"/>
    </font>
    <font>
      <b/>
      <sz val="10"/>
      <name val="Tahoma"/>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theme="9" tint="0.59999389629810485"/>
        <bgColor indexed="64"/>
      </patternFill>
    </fill>
    <fill>
      <patternFill patternType="solid">
        <fgColor indexed="47"/>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theme="0"/>
        <bgColor theme="4" tint="0.79998168889431442"/>
      </patternFill>
    </fill>
    <fill>
      <patternFill patternType="solid">
        <fgColor theme="7" tint="0.79998168889431442"/>
        <bgColor indexed="64"/>
      </patternFill>
    </fill>
  </fills>
  <borders count="266">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auto="1"/>
      </top>
      <bottom/>
      <diagonal/>
    </border>
    <border>
      <left style="thin">
        <color auto="1"/>
      </left>
      <right/>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auto="1"/>
      </right>
      <top/>
      <bottom style="medium">
        <color indexed="64"/>
      </bottom>
      <diagonal/>
    </border>
    <border>
      <left style="thin">
        <color indexed="8"/>
      </left>
      <right style="thin">
        <color indexed="8"/>
      </right>
      <top style="medium">
        <color indexed="64"/>
      </top>
      <bottom style="thin">
        <color indexed="64"/>
      </bottom>
      <diagonal/>
    </border>
    <border>
      <left style="medium">
        <color indexed="64"/>
      </left>
      <right style="medium">
        <color indexed="64"/>
      </right>
      <top/>
      <bottom style="thin">
        <color indexed="64"/>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bottom style="thin">
        <color indexed="64"/>
      </bottom>
      <diagonal/>
    </border>
    <border>
      <left style="medium">
        <color indexed="64"/>
      </left>
      <right style="thin">
        <color indexed="64"/>
      </right>
      <top/>
      <bottom style="thin">
        <color indexed="64"/>
      </bottom>
      <diagonal/>
    </border>
    <border>
      <left/>
      <right/>
      <top/>
      <bottom style="thin">
        <color auto="1"/>
      </bottom>
      <diagonal/>
    </border>
    <border>
      <left style="thin">
        <color indexed="64"/>
      </left>
      <right/>
      <top style="thin">
        <color auto="1"/>
      </top>
      <bottom style="thin">
        <color indexed="64"/>
      </bottom>
      <diagonal/>
    </border>
    <border>
      <left style="thin">
        <color auto="1"/>
      </left>
      <right style="thin">
        <color auto="1"/>
      </right>
      <top/>
      <bottom style="thin">
        <color auto="1"/>
      </bottom>
      <diagonal/>
    </border>
    <border>
      <left/>
      <right style="medium">
        <color indexed="64"/>
      </right>
      <top/>
      <bottom style="thin">
        <color indexed="64"/>
      </bottom>
      <diagonal/>
    </border>
    <border>
      <left/>
      <right style="thin">
        <color auto="1"/>
      </right>
      <top/>
      <bottom style="medium">
        <color indexed="64"/>
      </bottom>
      <diagonal/>
    </border>
    <border>
      <left style="medium">
        <color auto="1"/>
      </left>
      <right style="medium">
        <color auto="1"/>
      </right>
      <top style="medium">
        <color auto="1"/>
      </top>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indexed="64"/>
      </left>
      <right/>
      <top/>
      <bottom style="thin">
        <color indexed="64"/>
      </bottom>
      <diagonal/>
    </border>
    <border>
      <left style="medium">
        <color indexed="64"/>
      </left>
      <right/>
      <top style="medium">
        <color indexed="64"/>
      </top>
      <bottom/>
      <diagonal/>
    </border>
    <border>
      <left style="thin">
        <color indexed="8"/>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style="thin">
        <color indexed="64"/>
      </left>
      <right style="medium">
        <color indexed="64"/>
      </right>
      <top/>
      <bottom style="thin">
        <color indexed="64"/>
      </bottom>
      <diagonal/>
    </border>
    <border>
      <left style="thin">
        <color indexed="8"/>
      </left>
      <right style="thin">
        <color indexed="8"/>
      </right>
      <top/>
      <bottom style="thin">
        <color indexed="8"/>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8"/>
      </right>
      <top style="thin">
        <color indexed="64"/>
      </top>
      <bottom style="medium">
        <color indexed="64"/>
      </bottom>
      <diagonal/>
    </border>
    <border>
      <left/>
      <right style="thin">
        <color indexed="8"/>
      </right>
      <top/>
      <bottom style="thin">
        <color indexed="8"/>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double">
        <color indexed="64"/>
      </bottom>
      <diagonal/>
    </border>
    <border>
      <left style="thin">
        <color indexed="8"/>
      </left>
      <right/>
      <top style="medium">
        <color indexed="64"/>
      </top>
      <bottom style="double">
        <color indexed="64"/>
      </bottom>
      <diagonal/>
    </border>
    <border>
      <left style="thin">
        <color indexed="8"/>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style="thin">
        <color indexed="65"/>
      </left>
      <right/>
      <top/>
      <bottom style="medium">
        <color indexed="64"/>
      </bottom>
      <diagonal/>
    </border>
    <border>
      <left style="thin">
        <color indexed="64"/>
      </left>
      <right style="thin">
        <color indexed="64"/>
      </right>
      <top style="double">
        <color indexed="64"/>
      </top>
      <bottom style="medium">
        <color indexed="64"/>
      </bottom>
      <diagonal/>
    </border>
    <border>
      <left style="thin">
        <color indexed="8"/>
      </left>
      <right style="thin">
        <color indexed="64"/>
      </right>
      <top style="medium">
        <color indexed="64"/>
      </top>
      <bottom style="double">
        <color indexed="8"/>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thin">
        <color auto="1"/>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8"/>
      </left>
      <right/>
      <top style="thin">
        <color indexed="8"/>
      </top>
      <bottom style="thin">
        <color indexed="8"/>
      </bottom>
      <diagonal/>
    </border>
    <border>
      <left/>
      <right/>
      <top style="medium">
        <color indexed="64"/>
      </top>
      <bottom style="thin">
        <color indexed="8"/>
      </bottom>
      <diagonal/>
    </border>
    <border>
      <left/>
      <right/>
      <top style="medium">
        <color indexed="64"/>
      </top>
      <bottom style="thin">
        <color auto="1"/>
      </bottom>
      <diagonal/>
    </border>
    <border>
      <left style="thin">
        <color auto="1"/>
      </left>
      <right style="thin">
        <color auto="1"/>
      </right>
      <top style="medium">
        <color indexed="64"/>
      </top>
      <bottom style="thin">
        <color indexed="64"/>
      </bottom>
      <diagonal/>
    </border>
    <border>
      <left style="thin">
        <color auto="1"/>
      </left>
      <right style="medium">
        <color auto="1"/>
      </right>
      <top style="medium">
        <color indexed="64"/>
      </top>
      <bottom style="thin">
        <color indexed="64"/>
      </bottom>
      <diagonal/>
    </border>
    <border>
      <left/>
      <right/>
      <top style="thin">
        <color indexed="8"/>
      </top>
      <bottom style="thin">
        <color indexed="8"/>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64"/>
      </bottom>
      <diagonal/>
    </border>
    <border>
      <left/>
      <right style="medium">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64"/>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style="medium">
        <color indexed="64"/>
      </right>
      <top style="thin">
        <color indexed="8"/>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style="medium">
        <color indexed="64"/>
      </right>
      <top style="medium">
        <color indexed="64"/>
      </top>
      <bottom style="thin">
        <color auto="1"/>
      </bottom>
      <diagonal/>
    </border>
    <border>
      <left/>
      <right style="medium">
        <color indexed="64"/>
      </right>
      <top style="thin">
        <color indexed="8"/>
      </top>
      <bottom style="thin">
        <color indexed="64"/>
      </bottom>
      <diagonal/>
    </border>
    <border>
      <left style="thin">
        <color indexed="8"/>
      </left>
      <right/>
      <top style="thin">
        <color indexed="8"/>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top style="thin">
        <color auto="1"/>
      </top>
      <bottom style="thin">
        <color auto="1"/>
      </bottom>
      <diagonal/>
    </border>
    <border>
      <left/>
      <right style="medium">
        <color indexed="64"/>
      </right>
      <top style="thin">
        <color indexed="8"/>
      </top>
      <bottom style="thin">
        <color indexed="64"/>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thin">
        <color indexed="8"/>
      </right>
      <top style="medium">
        <color indexed="64"/>
      </top>
      <bottom/>
      <diagonal/>
    </border>
    <border>
      <left style="medium">
        <color indexed="64"/>
      </left>
      <right style="thin">
        <color indexed="8"/>
      </right>
      <top style="thin">
        <color indexed="64"/>
      </top>
      <bottom/>
      <diagonal/>
    </border>
    <border>
      <left style="medium">
        <color indexed="64"/>
      </left>
      <right style="thin">
        <color indexed="8"/>
      </right>
      <top/>
      <bottom/>
      <diagonal/>
    </border>
    <border>
      <left style="thin">
        <color indexed="8"/>
      </left>
      <right style="thin">
        <color indexed="64"/>
      </right>
      <top/>
      <bottom style="thin">
        <color indexed="64"/>
      </bottom>
      <diagonal/>
    </border>
    <border>
      <left style="thin">
        <color indexed="8"/>
      </left>
      <right style="medium">
        <color indexed="8"/>
      </right>
      <top/>
      <bottom style="thin">
        <color indexed="64"/>
      </bottom>
      <diagonal/>
    </border>
    <border>
      <left style="thin">
        <color indexed="8"/>
      </left>
      <right style="thin">
        <color indexed="8"/>
      </right>
      <top style="thin">
        <color indexed="8"/>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8"/>
      </top>
      <bottom style="thin">
        <color indexed="64"/>
      </bottom>
      <diagonal/>
    </border>
    <border>
      <left style="thin">
        <color indexed="64"/>
      </left>
      <right/>
      <top style="thin">
        <color indexed="64"/>
      </top>
      <bottom style="thin">
        <color indexed="64"/>
      </bottom>
      <diagonal/>
    </border>
    <border>
      <left style="medium">
        <color indexed="64"/>
      </left>
      <right style="thin">
        <color indexed="8"/>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medium">
        <color auto="1"/>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64"/>
      </left>
      <right style="thin">
        <color indexed="8"/>
      </right>
      <top style="thin">
        <color indexed="64"/>
      </top>
      <bottom/>
      <diagonal/>
    </border>
    <border>
      <left style="thin">
        <color indexed="64"/>
      </left>
      <right style="thin">
        <color indexed="8"/>
      </right>
      <top style="thin">
        <color indexed="8"/>
      </top>
      <bottom/>
      <diagonal/>
    </border>
    <border>
      <left style="thin">
        <color indexed="64"/>
      </left>
      <right style="thin">
        <color indexed="8"/>
      </right>
      <top style="thin">
        <color indexed="8"/>
      </top>
      <bottom style="thin">
        <color indexed="64"/>
      </bottom>
      <diagonal/>
    </border>
    <border>
      <left/>
      <right/>
      <top style="thin">
        <color indexed="8"/>
      </top>
      <bottom style="thin">
        <color indexed="8"/>
      </bottom>
      <diagonal/>
    </border>
    <border>
      <left/>
      <right/>
      <top style="thin">
        <color indexed="8"/>
      </top>
      <bottom/>
      <diagonal/>
    </border>
    <border>
      <left style="thin">
        <color indexed="8"/>
      </left>
      <right/>
      <top style="thin">
        <color indexed="8"/>
      </top>
      <bottom style="thin">
        <color indexed="8"/>
      </bottom>
      <diagonal/>
    </border>
    <border>
      <left style="thin">
        <color auto="1"/>
      </left>
      <right style="thin">
        <color auto="1"/>
      </right>
      <top/>
      <bottom style="thin">
        <color indexed="64"/>
      </bottom>
      <diagonal/>
    </border>
    <border>
      <left style="thin">
        <color indexed="8"/>
      </left>
      <right/>
      <top/>
      <bottom style="thin">
        <color indexed="8"/>
      </bottom>
      <diagonal/>
    </border>
    <border>
      <left style="thin">
        <color indexed="8"/>
      </left>
      <right style="medium">
        <color indexed="64"/>
      </right>
      <top/>
      <bottom/>
      <diagonal/>
    </border>
    <border>
      <left style="thin">
        <color indexed="8"/>
      </left>
      <right style="medium">
        <color indexed="64"/>
      </right>
      <top/>
      <bottom style="thin">
        <color indexed="8"/>
      </bottom>
      <diagonal/>
    </border>
    <border>
      <left style="medium">
        <color indexed="64"/>
      </left>
      <right style="thin">
        <color indexed="64"/>
      </right>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bottom style="thin">
        <color indexed="8"/>
      </bottom>
      <diagonal/>
    </border>
    <border>
      <left/>
      <right style="medium">
        <color indexed="64"/>
      </right>
      <top style="thin">
        <color indexed="8"/>
      </top>
      <bottom/>
      <diagonal/>
    </border>
    <border>
      <left/>
      <right style="thin">
        <color indexed="8"/>
      </right>
      <top/>
      <bottom style="thin">
        <color indexed="8"/>
      </bottom>
      <diagonal/>
    </border>
    <border>
      <left style="medium">
        <color indexed="64"/>
      </left>
      <right style="thin">
        <color indexed="8"/>
      </right>
      <top style="thin">
        <color indexed="8"/>
      </top>
      <bottom/>
      <diagonal/>
    </border>
    <border>
      <left/>
      <right style="medium">
        <color indexed="64"/>
      </right>
      <top/>
      <bottom style="thin">
        <color indexed="8"/>
      </bottom>
      <diagonal/>
    </border>
    <border>
      <left style="thin">
        <color indexed="8"/>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theme="4"/>
      </bottom>
      <diagonal/>
    </border>
    <border>
      <left style="thin">
        <color indexed="64"/>
      </left>
      <right/>
      <top style="thin">
        <color theme="4"/>
      </top>
      <bottom/>
      <diagonal/>
    </border>
    <border>
      <left style="medium">
        <color auto="1"/>
      </left>
      <right style="thin">
        <color auto="1"/>
      </right>
      <top/>
      <bottom style="thin">
        <color auto="1"/>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s>
  <cellStyleXfs count="159">
    <xf numFmtId="0" fontId="0" fillId="0" borderId="0"/>
    <xf numFmtId="0" fontId="41" fillId="0" borderId="0"/>
    <xf numFmtId="0" fontId="45" fillId="0" borderId="0"/>
    <xf numFmtId="0" fontId="46" fillId="0" borderId="0"/>
    <xf numFmtId="0" fontId="48" fillId="0" borderId="0"/>
    <xf numFmtId="0" fontId="48" fillId="0" borderId="0"/>
    <xf numFmtId="0" fontId="50" fillId="2"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9" borderId="0" applyNumberFormat="0" applyBorder="0" applyAlignment="0" applyProtection="0"/>
    <xf numFmtId="0" fontId="52" fillId="3" borderId="0" applyNumberFormat="0" applyBorder="0" applyAlignment="0" applyProtection="0"/>
    <xf numFmtId="0" fontId="53" fillId="20" borderId="14" applyNumberFormat="0" applyAlignment="0" applyProtection="0"/>
    <xf numFmtId="1" fontId="54" fillId="0" borderId="0" applyFont="0" applyFill="0" applyBorder="0" applyAlignment="0" applyProtection="0">
      <alignment vertical="center"/>
    </xf>
    <xf numFmtId="0" fontId="55" fillId="0" borderId="0" applyNumberFormat="0" applyFill="0" applyBorder="0" applyAlignment="0" applyProtection="0"/>
    <xf numFmtId="0" fontId="56" fillId="4" borderId="0" applyNumberFormat="0" applyBorder="0" applyAlignment="0" applyProtection="0"/>
    <xf numFmtId="0" fontId="57" fillId="0" borderId="15" applyNumberFormat="0" applyFill="0" applyAlignment="0" applyProtection="0"/>
    <xf numFmtId="0" fontId="58" fillId="0" borderId="16" applyNumberFormat="0" applyFill="0" applyAlignment="0" applyProtection="0"/>
    <xf numFmtId="0" fontId="59" fillId="0" borderId="17" applyNumberFormat="0" applyFill="0" applyAlignment="0" applyProtection="0"/>
    <xf numFmtId="0" fontId="59" fillId="0" borderId="0" applyNumberFormat="0" applyFill="0" applyBorder="0" applyAlignment="0" applyProtection="0"/>
    <xf numFmtId="0" fontId="60" fillId="21" borderId="18" applyNumberFormat="0" applyAlignment="0" applyProtection="0"/>
    <xf numFmtId="0" fontId="61" fillId="7" borderId="14" applyNumberFormat="0" applyAlignment="0" applyProtection="0"/>
    <xf numFmtId="0" fontId="62" fillId="0" borderId="19" applyNumberFormat="0" applyFill="0" applyAlignment="0" applyProtection="0"/>
    <xf numFmtId="0" fontId="63" fillId="22" borderId="0" applyNumberFormat="0" applyBorder="0" applyAlignment="0" applyProtection="0"/>
    <xf numFmtId="0" fontId="41" fillId="23" borderId="20" applyNumberFormat="0" applyFont="0" applyAlignment="0" applyProtection="0"/>
    <xf numFmtId="0" fontId="64" fillId="20" borderId="21" applyNumberFormat="0" applyAlignment="0" applyProtection="0"/>
    <xf numFmtId="0" fontId="65" fillId="0" borderId="0" applyNumberFormat="0" applyFill="0" applyBorder="0" applyAlignment="0" applyProtection="0"/>
    <xf numFmtId="0" fontId="66" fillId="0" borderId="22" applyNumberFormat="0" applyFill="0" applyAlignment="0" applyProtection="0"/>
    <xf numFmtId="0" fontId="67" fillId="0" borderId="0" applyNumberFormat="0" applyFill="0" applyBorder="0" applyAlignment="0" applyProtection="0"/>
    <xf numFmtId="0" fontId="68" fillId="0" borderId="0"/>
    <xf numFmtId="0" fontId="40" fillId="0" borderId="0"/>
    <xf numFmtId="0" fontId="41" fillId="0" borderId="0"/>
    <xf numFmtId="0" fontId="45" fillId="0" borderId="0"/>
    <xf numFmtId="0" fontId="39" fillId="0" borderId="0"/>
    <xf numFmtId="0" fontId="71" fillId="0" borderId="0"/>
    <xf numFmtId="0" fontId="41" fillId="23" borderId="20" applyNumberFormat="0" applyFont="0" applyAlignment="0" applyProtection="0"/>
    <xf numFmtId="0" fontId="41" fillId="0" borderId="0"/>
    <xf numFmtId="0" fontId="41" fillId="0" borderId="0"/>
    <xf numFmtId="0" fontId="45" fillId="0" borderId="0"/>
    <xf numFmtId="0" fontId="38" fillId="0" borderId="0"/>
    <xf numFmtId="0" fontId="37" fillId="0" borderId="0"/>
    <xf numFmtId="0" fontId="39" fillId="0" borderId="0"/>
    <xf numFmtId="0" fontId="41" fillId="0" borderId="0"/>
    <xf numFmtId="0" fontId="41" fillId="0" borderId="0"/>
    <xf numFmtId="0" fontId="41" fillId="23" borderId="20" applyNumberFormat="0" applyFont="0" applyAlignment="0" applyProtection="0"/>
    <xf numFmtId="0" fontId="36" fillId="0" borderId="0"/>
    <xf numFmtId="0" fontId="88" fillId="0" borderId="0"/>
    <xf numFmtId="0" fontId="35" fillId="0" borderId="0"/>
    <xf numFmtId="0" fontId="34" fillId="0" borderId="0"/>
    <xf numFmtId="0" fontId="41" fillId="0" borderId="0"/>
    <xf numFmtId="0" fontId="33" fillId="0" borderId="0"/>
    <xf numFmtId="0" fontId="33" fillId="0" borderId="0"/>
    <xf numFmtId="0" fontId="39" fillId="0" borderId="0"/>
    <xf numFmtId="0" fontId="32" fillId="0" borderId="0"/>
    <xf numFmtId="0" fontId="89" fillId="0" borderId="0"/>
    <xf numFmtId="0" fontId="45" fillId="0" borderId="0"/>
    <xf numFmtId="0" fontId="31" fillId="0" borderId="0"/>
    <xf numFmtId="0" fontId="31" fillId="0" borderId="0"/>
    <xf numFmtId="0" fontId="41" fillId="0" borderId="0"/>
    <xf numFmtId="0" fontId="30" fillId="0" borderId="0"/>
    <xf numFmtId="0" fontId="29" fillId="0" borderId="0"/>
    <xf numFmtId="0" fontId="29" fillId="0" borderId="0"/>
    <xf numFmtId="0" fontId="90" fillId="0" borderId="0"/>
    <xf numFmtId="0" fontId="28" fillId="0" borderId="0"/>
    <xf numFmtId="0" fontId="27" fillId="0" borderId="0"/>
    <xf numFmtId="0" fontId="91" fillId="0" borderId="0"/>
    <xf numFmtId="0" fontId="26" fillId="0" borderId="0"/>
    <xf numFmtId="0" fontId="25" fillId="0" borderId="0"/>
    <xf numFmtId="0" fontId="25" fillId="0" borderId="0"/>
    <xf numFmtId="0" fontId="25" fillId="0" borderId="0"/>
    <xf numFmtId="0" fontId="24" fillId="0" borderId="0"/>
    <xf numFmtId="0" fontId="45" fillId="0" borderId="0"/>
    <xf numFmtId="0" fontId="24" fillId="0" borderId="0"/>
    <xf numFmtId="0" fontId="43" fillId="0" borderId="0"/>
    <xf numFmtId="0" fontId="24" fillId="0" borderId="0"/>
    <xf numFmtId="0" fontId="45" fillId="0" borderId="0"/>
    <xf numFmtId="0" fontId="41" fillId="0" borderId="0"/>
    <xf numFmtId="0" fontId="23" fillId="0" borderId="0"/>
    <xf numFmtId="0" fontId="23" fillId="0" borderId="0"/>
    <xf numFmtId="0" fontId="23" fillId="0" borderId="0"/>
    <xf numFmtId="0" fontId="23" fillId="0" borderId="0"/>
    <xf numFmtId="0" fontId="45" fillId="0" borderId="0"/>
    <xf numFmtId="0" fontId="45" fillId="0" borderId="0"/>
    <xf numFmtId="0" fontId="22" fillId="0" borderId="0"/>
    <xf numFmtId="0" fontId="21" fillId="0" borderId="0"/>
    <xf numFmtId="0" fontId="21" fillId="0" borderId="0"/>
    <xf numFmtId="0" fontId="21" fillId="0" borderId="0"/>
    <xf numFmtId="0" fontId="20" fillId="0" borderId="0"/>
    <xf numFmtId="0" fontId="20" fillId="0" borderId="0"/>
    <xf numFmtId="0" fontId="19" fillId="0" borderId="0"/>
    <xf numFmtId="0" fontId="39" fillId="0" borderId="0"/>
    <xf numFmtId="0" fontId="41"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41" fillId="0" borderId="0"/>
    <xf numFmtId="0" fontId="14" fillId="0" borderId="0"/>
    <xf numFmtId="0" fontId="13" fillId="0" borderId="0"/>
    <xf numFmtId="0" fontId="13" fillId="0" borderId="0"/>
    <xf numFmtId="0" fontId="45" fillId="0" borderId="0"/>
    <xf numFmtId="0" fontId="130" fillId="0" borderId="0"/>
    <xf numFmtId="0" fontId="12" fillId="0" borderId="0"/>
    <xf numFmtId="0" fontId="11" fillId="0" borderId="0"/>
    <xf numFmtId="0" fontId="10"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5" fillId="0" borderId="0"/>
    <xf numFmtId="0" fontId="4" fillId="0" borderId="0"/>
    <xf numFmtId="0" fontId="3" fillId="0" borderId="0"/>
    <xf numFmtId="0" fontId="2" fillId="0" borderId="0"/>
    <xf numFmtId="0" fontId="1" fillId="0" borderId="0"/>
    <xf numFmtId="0" fontId="1" fillId="0" borderId="0"/>
    <xf numFmtId="0" fontId="1" fillId="0" borderId="0"/>
    <xf numFmtId="0" fontId="1" fillId="0" borderId="0"/>
  </cellStyleXfs>
  <cellXfs count="1626">
    <xf numFmtId="0" fontId="0" fillId="0" borderId="0" xfId="0"/>
    <xf numFmtId="0" fontId="49" fillId="0" borderId="0" xfId="53" applyFont="1"/>
    <xf numFmtId="0" fontId="72" fillId="0" borderId="0" xfId="53" applyFont="1"/>
    <xf numFmtId="0" fontId="43" fillId="0" borderId="0" xfId="53" applyFont="1"/>
    <xf numFmtId="0" fontId="47" fillId="0" borderId="0" xfId="53" applyFont="1" applyAlignment="1">
      <alignment horizontal="right"/>
    </xf>
    <xf numFmtId="0" fontId="42" fillId="25" borderId="10" xfId="53" applyFont="1" applyFill="1" applyBorder="1"/>
    <xf numFmtId="0" fontId="42" fillId="25" borderId="11" xfId="53" applyFont="1" applyFill="1" applyBorder="1" applyAlignment="1">
      <alignment horizontal="center"/>
    </xf>
    <xf numFmtId="0" fontId="42" fillId="25" borderId="12" xfId="53" applyFont="1" applyFill="1" applyBorder="1" applyAlignment="1">
      <alignment horizontal="center"/>
    </xf>
    <xf numFmtId="0" fontId="43" fillId="25" borderId="5" xfId="53" applyFont="1" applyFill="1" applyBorder="1"/>
    <xf numFmtId="164" fontId="43" fillId="0" borderId="4" xfId="53" applyNumberFormat="1" applyFont="1" applyBorder="1"/>
    <xf numFmtId="164" fontId="43" fillId="0" borderId="13" xfId="53" applyNumberFormat="1" applyFont="1" applyBorder="1"/>
    <xf numFmtId="164" fontId="43" fillId="0" borderId="6" xfId="53" applyNumberFormat="1" applyFont="1" applyBorder="1"/>
    <xf numFmtId="0" fontId="42" fillId="25" borderId="7" xfId="53" applyFont="1" applyFill="1" applyBorder="1"/>
    <xf numFmtId="164" fontId="42" fillId="0" borderId="24" xfId="53" applyNumberFormat="1" applyFont="1" applyBorder="1"/>
    <xf numFmtId="164" fontId="42" fillId="0" borderId="8" xfId="53" applyNumberFormat="1" applyFont="1" applyBorder="1"/>
    <xf numFmtId="0" fontId="73" fillId="0" borderId="0" xfId="55" applyFont="1"/>
    <xf numFmtId="0" fontId="73" fillId="0" borderId="0" xfId="53" applyFont="1"/>
    <xf numFmtId="0" fontId="74" fillId="0" borderId="0" xfId="53" applyFont="1"/>
    <xf numFmtId="0" fontId="75" fillId="0" borderId="0" xfId="53" applyFont="1"/>
    <xf numFmtId="0" fontId="76" fillId="24" borderId="0" xfId="53" applyFont="1" applyFill="1" applyAlignment="1">
      <alignment vertical="center"/>
    </xf>
    <xf numFmtId="0" fontId="77" fillId="24" borderId="0" xfId="53" applyFont="1" applyFill="1" applyAlignment="1">
      <alignment vertical="center"/>
    </xf>
    <xf numFmtId="0" fontId="41" fillId="24" borderId="0" xfId="53" applyFont="1" applyFill="1" applyAlignment="1">
      <alignment vertical="center"/>
    </xf>
    <xf numFmtId="165" fontId="78" fillId="24" borderId="0" xfId="53" applyNumberFormat="1" applyFont="1" applyFill="1" applyAlignment="1">
      <alignment vertical="center"/>
    </xf>
    <xf numFmtId="165" fontId="79" fillId="24" borderId="0" xfId="53" applyNumberFormat="1" applyFont="1" applyFill="1" applyAlignment="1">
      <alignment vertical="center"/>
    </xf>
    <xf numFmtId="4" fontId="77" fillId="24" borderId="0" xfId="53" applyNumberFormat="1" applyFont="1" applyFill="1" applyAlignment="1">
      <alignment vertical="center"/>
    </xf>
    <xf numFmtId="166" fontId="70" fillId="24" borderId="0" xfId="53" applyNumberFormat="1" applyFont="1" applyFill="1" applyAlignment="1">
      <alignment vertical="center"/>
    </xf>
    <xf numFmtId="165" fontId="76" fillId="24" borderId="0" xfId="53" applyNumberFormat="1" applyFont="1" applyFill="1" applyAlignment="1">
      <alignment vertical="center"/>
    </xf>
    <xf numFmtId="0" fontId="80" fillId="24" borderId="0" xfId="53" applyFont="1" applyFill="1" applyAlignment="1">
      <alignment vertical="center" wrapText="1"/>
    </xf>
    <xf numFmtId="0" fontId="80" fillId="24" borderId="0" xfId="53" applyFont="1" applyFill="1" applyAlignment="1">
      <alignment vertical="center"/>
    </xf>
    <xf numFmtId="0" fontId="81" fillId="24" borderId="0" xfId="53" applyFont="1" applyFill="1" applyAlignment="1">
      <alignment vertical="center"/>
    </xf>
    <xf numFmtId="4" fontId="81" fillId="24" borderId="0" xfId="53" applyNumberFormat="1" applyFont="1" applyFill="1" applyAlignment="1">
      <alignment vertical="center"/>
    </xf>
    <xf numFmtId="166" fontId="82" fillId="24" borderId="0" xfId="53" applyNumberFormat="1" applyFont="1" applyFill="1" applyAlignment="1">
      <alignment vertical="center"/>
    </xf>
    <xf numFmtId="164" fontId="80" fillId="24" borderId="0" xfId="53" applyNumberFormat="1" applyFont="1" applyFill="1" applyAlignment="1">
      <alignment vertical="center"/>
    </xf>
    <xf numFmtId="4" fontId="76" fillId="24" borderId="0" xfId="53" applyNumberFormat="1" applyFont="1" applyFill="1" applyAlignment="1">
      <alignment vertical="center"/>
    </xf>
    <xf numFmtId="0" fontId="69" fillId="0" borderId="0" xfId="53" applyFont="1" applyAlignment="1">
      <alignment vertical="center"/>
    </xf>
    <xf numFmtId="0" fontId="71" fillId="0" borderId="0" xfId="53"/>
    <xf numFmtId="0" fontId="43" fillId="0" borderId="4" xfId="53" applyFont="1" applyBorder="1"/>
    <xf numFmtId="0" fontId="42" fillId="0" borderId="3" xfId="53" applyFont="1" applyBorder="1" applyAlignment="1">
      <alignment horizontal="center"/>
    </xf>
    <xf numFmtId="0" fontId="49" fillId="0" borderId="0" xfId="55" applyFont="1"/>
    <xf numFmtId="4" fontId="49" fillId="0" borderId="0" xfId="55" applyNumberFormat="1" applyFont="1" applyAlignment="1">
      <alignment horizontal="right"/>
    </xf>
    <xf numFmtId="0" fontId="43" fillId="0" borderId="0" xfId="55" applyFont="1"/>
    <xf numFmtId="4" fontId="49" fillId="0" borderId="0" xfId="53" applyNumberFormat="1" applyFont="1"/>
    <xf numFmtId="0" fontId="79" fillId="24" borderId="0" xfId="53" applyFont="1" applyFill="1" applyAlignment="1">
      <alignment horizontal="right" vertical="center" wrapText="1"/>
    </xf>
    <xf numFmtId="0" fontId="78" fillId="24" borderId="0" xfId="53" applyFont="1" applyFill="1" applyAlignment="1">
      <alignment vertical="center" wrapText="1"/>
    </xf>
    <xf numFmtId="4" fontId="83" fillId="24" borderId="3" xfId="53" applyNumberFormat="1" applyFont="1" applyFill="1" applyBorder="1" applyAlignment="1">
      <alignment vertical="center"/>
    </xf>
    <xf numFmtId="165" fontId="78" fillId="24" borderId="25" xfId="53" applyNumberFormat="1" applyFont="1" applyFill="1" applyBorder="1" applyAlignment="1">
      <alignment vertical="center"/>
    </xf>
    <xf numFmtId="4" fontId="83" fillId="24" borderId="0" xfId="53" applyNumberFormat="1" applyFont="1" applyFill="1" applyAlignment="1">
      <alignment vertical="center"/>
    </xf>
    <xf numFmtId="166" fontId="83" fillId="24" borderId="0" xfId="53" applyNumberFormat="1" applyFont="1" applyFill="1" applyAlignment="1">
      <alignment vertical="center"/>
    </xf>
    <xf numFmtId="0" fontId="79" fillId="24" borderId="0" xfId="53" applyFont="1" applyFill="1" applyAlignment="1">
      <alignment vertical="center" wrapText="1"/>
    </xf>
    <xf numFmtId="4" fontId="70" fillId="24" borderId="3" xfId="53" applyNumberFormat="1" applyFont="1" applyFill="1" applyBorder="1" applyAlignment="1">
      <alignment vertical="center"/>
    </xf>
    <xf numFmtId="165" fontId="79" fillId="24" borderId="25" xfId="53" applyNumberFormat="1" applyFont="1" applyFill="1" applyBorder="1" applyAlignment="1">
      <alignment vertical="center"/>
    </xf>
    <xf numFmtId="4" fontId="70" fillId="24" borderId="0" xfId="53" applyNumberFormat="1" applyFont="1" applyFill="1" applyAlignment="1">
      <alignment vertical="center"/>
    </xf>
    <xf numFmtId="0" fontId="84" fillId="24" borderId="0" xfId="53" applyFont="1" applyFill="1" applyAlignment="1">
      <alignment vertical="center" wrapText="1"/>
    </xf>
    <xf numFmtId="4" fontId="85" fillId="24" borderId="1" xfId="53" applyNumberFormat="1" applyFont="1" applyFill="1" applyBorder="1" applyAlignment="1">
      <alignment vertical="center"/>
    </xf>
    <xf numFmtId="165" fontId="79" fillId="24" borderId="26" xfId="53" applyNumberFormat="1" applyFont="1" applyFill="1" applyBorder="1" applyAlignment="1">
      <alignment vertical="center"/>
    </xf>
    <xf numFmtId="4" fontId="85" fillId="24" borderId="0" xfId="53" applyNumberFormat="1" applyFont="1" applyFill="1" applyAlignment="1">
      <alignment vertical="center"/>
    </xf>
    <xf numFmtId="166" fontId="86" fillId="24" borderId="0" xfId="53" applyNumberFormat="1" applyFont="1" applyFill="1" applyAlignment="1">
      <alignment vertical="center"/>
    </xf>
    <xf numFmtId="4" fontId="41" fillId="24" borderId="0" xfId="53" applyNumberFormat="1" applyFont="1" applyFill="1" applyAlignment="1">
      <alignment vertical="center"/>
    </xf>
    <xf numFmtId="164" fontId="79" fillId="24" borderId="0" xfId="53" applyNumberFormat="1" applyFont="1" applyFill="1" applyAlignment="1">
      <alignment vertical="center"/>
    </xf>
    <xf numFmtId="0" fontId="49" fillId="0" borderId="0" xfId="53" applyFont="1" applyAlignment="1">
      <alignment vertical="center" wrapText="1"/>
    </xf>
    <xf numFmtId="0" fontId="43" fillId="0" borderId="0" xfId="53" applyFont="1" applyAlignment="1">
      <alignment horizontal="center" vertical="center"/>
    </xf>
    <xf numFmtId="0" fontId="42" fillId="0" borderId="0" xfId="53" applyFont="1" applyAlignment="1">
      <alignment horizontal="center" vertical="center" wrapText="1"/>
    </xf>
    <xf numFmtId="0" fontId="43" fillId="0" borderId="0" xfId="53" applyFont="1" applyAlignment="1">
      <alignment vertical="center"/>
    </xf>
    <xf numFmtId="0" fontId="43" fillId="0" borderId="0" xfId="53" applyFont="1" applyAlignment="1">
      <alignment vertical="center" wrapText="1"/>
    </xf>
    <xf numFmtId="4" fontId="43" fillId="0" borderId="0" xfId="53" applyNumberFormat="1" applyFont="1" applyAlignment="1">
      <alignment vertical="center"/>
    </xf>
    <xf numFmtId="0" fontId="42" fillId="0" borderId="0" xfId="53" applyFont="1" applyAlignment="1">
      <alignment vertical="center" wrapText="1"/>
    </xf>
    <xf numFmtId="4" fontId="42" fillId="0" borderId="2" xfId="53" applyNumberFormat="1" applyFont="1" applyBorder="1" applyAlignment="1">
      <alignment vertical="center"/>
    </xf>
    <xf numFmtId="4" fontId="42" fillId="0" borderId="0" xfId="53" applyNumberFormat="1" applyFont="1" applyAlignment="1">
      <alignment vertical="center"/>
    </xf>
    <xf numFmtId="0" fontId="44" fillId="0" borderId="0" xfId="53" applyFont="1"/>
    <xf numFmtId="0" fontId="87" fillId="0" borderId="0" xfId="53" applyFont="1"/>
    <xf numFmtId="4" fontId="43" fillId="0" borderId="13" xfId="0" applyNumberFormat="1" applyFont="1" applyBorder="1" applyAlignment="1">
      <alignment vertical="center"/>
    </xf>
    <xf numFmtId="0" fontId="43" fillId="0" borderId="0" xfId="0" applyFont="1" applyAlignment="1">
      <alignment vertical="center" wrapText="1"/>
    </xf>
    <xf numFmtId="3" fontId="43" fillId="0" borderId="0" xfId="0" applyNumberFormat="1" applyFont="1" applyAlignment="1">
      <alignment horizontal="right" vertical="center"/>
    </xf>
    <xf numFmtId="167" fontId="43" fillId="0" borderId="0" xfId="0" applyNumberFormat="1" applyFont="1" applyAlignment="1">
      <alignment horizontal="right" vertical="center"/>
    </xf>
    <xf numFmtId="2" fontId="70" fillId="24" borderId="0" xfId="53" applyNumberFormat="1" applyFont="1" applyFill="1" applyAlignment="1">
      <alignment vertical="center"/>
    </xf>
    <xf numFmtId="4" fontId="43" fillId="0" borderId="13" xfId="0" applyNumberFormat="1" applyFont="1" applyBorder="1" applyAlignment="1">
      <alignment horizontal="right" vertical="center"/>
    </xf>
    <xf numFmtId="0" fontId="42" fillId="0" borderId="0" xfId="0" applyFont="1" applyAlignment="1">
      <alignment horizontal="center" vertical="center"/>
    </xf>
    <xf numFmtId="0" fontId="42" fillId="0" borderId="0" xfId="0" applyFont="1" applyAlignment="1">
      <alignment horizontal="center" vertical="center" wrapText="1"/>
    </xf>
    <xf numFmtId="0" fontId="42" fillId="0" borderId="0" xfId="0" applyFont="1" applyAlignment="1">
      <alignment vertical="center" wrapText="1"/>
    </xf>
    <xf numFmtId="3" fontId="42" fillId="0" borderId="0" xfId="0" applyNumberFormat="1" applyFont="1" applyAlignment="1">
      <alignment horizontal="right" vertical="center"/>
    </xf>
    <xf numFmtId="168" fontId="49" fillId="0" borderId="0" xfId="53" applyNumberFormat="1" applyFont="1"/>
    <xf numFmtId="168" fontId="43" fillId="0" borderId="0" xfId="53" applyNumberFormat="1" applyFont="1" applyAlignment="1">
      <alignment vertical="center"/>
    </xf>
    <xf numFmtId="0" fontId="76" fillId="0" borderId="0" xfId="53" applyFont="1" applyAlignment="1">
      <alignment vertical="center"/>
    </xf>
    <xf numFmtId="4" fontId="83" fillId="0" borderId="0" xfId="53" applyNumberFormat="1" applyFont="1" applyAlignment="1">
      <alignment vertical="center"/>
    </xf>
    <xf numFmtId="4" fontId="70" fillId="0" borderId="0" xfId="53" applyNumberFormat="1" applyFont="1" applyAlignment="1">
      <alignment vertical="center"/>
    </xf>
    <xf numFmtId="2" fontId="70" fillId="0" borderId="0" xfId="53" applyNumberFormat="1" applyFont="1" applyAlignment="1">
      <alignment vertical="center"/>
    </xf>
    <xf numFmtId="166" fontId="70" fillId="0" borderId="0" xfId="53" applyNumberFormat="1" applyFont="1" applyAlignment="1">
      <alignment vertical="center"/>
    </xf>
    <xf numFmtId="4" fontId="85" fillId="0" borderId="0" xfId="53" applyNumberFormat="1" applyFont="1" applyAlignment="1">
      <alignment vertical="center"/>
    </xf>
    <xf numFmtId="166" fontId="86" fillId="0" borderId="0" xfId="53" applyNumberFormat="1" applyFont="1" applyAlignment="1">
      <alignment vertical="center"/>
    </xf>
    <xf numFmtId="0" fontId="43" fillId="0" borderId="0" xfId="0" applyFont="1"/>
    <xf numFmtId="0" fontId="42" fillId="0" borderId="0" xfId="50" applyFont="1" applyAlignment="1">
      <alignment horizontal="center"/>
    </xf>
    <xf numFmtId="0" fontId="42" fillId="0" borderId="0" xfId="50" applyFont="1" applyAlignment="1">
      <alignment wrapText="1"/>
    </xf>
    <xf numFmtId="3" fontId="42" fillId="0" borderId="0" xfId="50" applyNumberFormat="1" applyFont="1"/>
    <xf numFmtId="3" fontId="43" fillId="0" borderId="0" xfId="50" applyNumberFormat="1" applyFont="1" applyAlignment="1">
      <alignment horizontal="right"/>
    </xf>
    <xf numFmtId="164" fontId="43" fillId="0" borderId="0" xfId="50" applyNumberFormat="1" applyFont="1" applyAlignment="1">
      <alignment horizontal="left"/>
    </xf>
    <xf numFmtId="169" fontId="43" fillId="0" borderId="0" xfId="50" applyNumberFormat="1" applyFont="1"/>
    <xf numFmtId="0" fontId="43" fillId="0" borderId="0" xfId="50" applyFont="1" applyAlignment="1">
      <alignment horizontal="center"/>
    </xf>
    <xf numFmtId="0" fontId="43" fillId="0" borderId="0" xfId="50" applyFont="1" applyAlignment="1">
      <alignment wrapText="1"/>
    </xf>
    <xf numFmtId="3" fontId="43" fillId="0" borderId="0" xfId="50" applyNumberFormat="1" applyFont="1"/>
    <xf numFmtId="164" fontId="43" fillId="0" borderId="0" xfId="50" applyNumberFormat="1" applyFont="1" applyAlignment="1">
      <alignment horizontal="right"/>
    </xf>
    <xf numFmtId="0" fontId="44" fillId="0" borderId="0" xfId="50" applyFont="1" applyAlignment="1">
      <alignment horizontal="center" wrapText="1"/>
    </xf>
    <xf numFmtId="0" fontId="44" fillId="0" borderId="0" xfId="50" applyFont="1" applyAlignment="1">
      <alignment horizontal="left"/>
    </xf>
    <xf numFmtId="0" fontId="44" fillId="0" borderId="0" xfId="50" applyFont="1" applyAlignment="1">
      <alignment wrapText="1"/>
    </xf>
    <xf numFmtId="3" fontId="44" fillId="0" borderId="0" xfId="50" applyNumberFormat="1" applyFont="1"/>
    <xf numFmtId="0" fontId="42" fillId="0" borderId="28" xfId="50" applyFont="1" applyBorder="1" applyAlignment="1">
      <alignment horizontal="center" vertical="center" wrapText="1"/>
    </xf>
    <xf numFmtId="0" fontId="42" fillId="0" borderId="29" xfId="50" applyFont="1" applyBorder="1" applyAlignment="1">
      <alignment horizontal="center" vertical="center" wrapText="1"/>
    </xf>
    <xf numFmtId="3" fontId="42" fillId="0" borderId="29" xfId="50" applyNumberFormat="1" applyFont="1" applyBorder="1" applyAlignment="1">
      <alignment horizontal="center" vertical="center" wrapText="1"/>
    </xf>
    <xf numFmtId="169" fontId="41" fillId="0" borderId="0" xfId="50" applyNumberFormat="1"/>
    <xf numFmtId="0" fontId="42" fillId="0" borderId="34" xfId="50" applyFont="1" applyBorder="1" applyAlignment="1">
      <alignment horizontal="left"/>
    </xf>
    <xf numFmtId="0" fontId="43" fillId="0" borderId="0" xfId="50" applyFont="1"/>
    <xf numFmtId="0" fontId="42" fillId="0" borderId="30" xfId="50" applyFont="1" applyBorder="1" applyAlignment="1">
      <alignment horizontal="center"/>
    </xf>
    <xf numFmtId="0" fontId="42" fillId="0" borderId="32" xfId="50" applyFont="1" applyBorder="1" applyAlignment="1">
      <alignment horizontal="left"/>
    </xf>
    <xf numFmtId="0" fontId="42" fillId="0" borderId="31" xfId="50" applyFont="1" applyBorder="1" applyAlignment="1">
      <alignment horizontal="center"/>
    </xf>
    <xf numFmtId="0" fontId="42" fillId="0" borderId="28" xfId="50" applyFont="1" applyBorder="1" applyAlignment="1">
      <alignment horizontal="left"/>
    </xf>
    <xf numFmtId="0" fontId="93" fillId="0" borderId="0" xfId="52" applyFont="1"/>
    <xf numFmtId="0" fontId="96" fillId="0" borderId="0" xfId="68" applyFont="1" applyAlignment="1">
      <alignment horizontal="right" vertical="justify"/>
    </xf>
    <xf numFmtId="3" fontId="49" fillId="0" borderId="4" xfId="68" applyNumberFormat="1" applyFont="1" applyBorder="1" applyAlignment="1">
      <alignment horizontal="right" vertical="center"/>
    </xf>
    <xf numFmtId="4" fontId="96" fillId="26" borderId="5" xfId="95" applyNumberFormat="1" applyFont="1" applyFill="1" applyBorder="1" applyAlignment="1" applyProtection="1">
      <alignment horizontal="left" vertical="center" wrapText="1"/>
      <protection locked="0"/>
    </xf>
    <xf numFmtId="0" fontId="49" fillId="0" borderId="0" xfId="95" applyFont="1" applyAlignment="1" applyProtection="1">
      <alignment vertical="center"/>
      <protection locked="0"/>
    </xf>
    <xf numFmtId="0" fontId="49" fillId="0" borderId="0" xfId="1" applyFont="1"/>
    <xf numFmtId="0" fontId="96" fillId="0" borderId="0" xfId="1" applyFont="1" applyAlignment="1">
      <alignment vertical="center"/>
    </xf>
    <xf numFmtId="0" fontId="43" fillId="0" borderId="0" xfId="0" applyFont="1" applyAlignment="1">
      <alignment horizontal="center" vertical="center"/>
    </xf>
    <xf numFmtId="4" fontId="96" fillId="26" borderId="44" xfId="95" applyNumberFormat="1" applyFont="1" applyFill="1" applyBorder="1" applyAlignment="1" applyProtection="1">
      <alignment horizontal="left" vertical="center" wrapText="1"/>
      <protection locked="0"/>
    </xf>
    <xf numFmtId="3" fontId="49" fillId="0" borderId="12" xfId="68" applyNumberFormat="1" applyFont="1" applyBorder="1" applyAlignment="1">
      <alignment vertical="center"/>
    </xf>
    <xf numFmtId="3" fontId="49" fillId="0" borderId="6" xfId="68" applyNumberFormat="1" applyFont="1" applyBorder="1" applyAlignment="1">
      <alignment vertical="center"/>
    </xf>
    <xf numFmtId="3" fontId="49" fillId="0" borderId="57" xfId="68" applyNumberFormat="1" applyFont="1" applyBorder="1" applyAlignment="1">
      <alignment horizontal="right" vertical="center"/>
    </xf>
    <xf numFmtId="0" fontId="49" fillId="0" borderId="0" xfId="1" applyFont="1" applyAlignment="1">
      <alignment vertical="center"/>
    </xf>
    <xf numFmtId="0" fontId="49" fillId="0" borderId="0" xfId="1" applyFont="1" applyAlignment="1">
      <alignment horizontal="center" vertical="center"/>
    </xf>
    <xf numFmtId="0" fontId="49" fillId="0" borderId="0" xfId="1" applyFont="1" applyAlignment="1">
      <alignment vertical="center" wrapText="1"/>
    </xf>
    <xf numFmtId="4" fontId="49" fillId="0" borderId="0" xfId="1" applyNumberFormat="1" applyFont="1" applyAlignment="1">
      <alignment vertical="center"/>
    </xf>
    <xf numFmtId="0" fontId="101" fillId="0" borderId="0" xfId="1" applyFont="1" applyAlignment="1">
      <alignment vertical="center"/>
    </xf>
    <xf numFmtId="0" fontId="49" fillId="0" borderId="0" xfId="1" applyFont="1" applyAlignment="1">
      <alignment horizontal="left" vertical="center"/>
    </xf>
    <xf numFmtId="0" fontId="96" fillId="0" borderId="0" xfId="1" applyFont="1" applyAlignment="1">
      <alignment horizontal="right"/>
    </xf>
    <xf numFmtId="4" fontId="96" fillId="0" borderId="43" xfId="1" applyNumberFormat="1" applyFont="1" applyBorder="1" applyAlignment="1">
      <alignment vertical="center"/>
    </xf>
    <xf numFmtId="4" fontId="102" fillId="0" borderId="8" xfId="1" applyNumberFormat="1" applyFont="1" applyBorder="1" applyAlignment="1">
      <alignment horizontal="right" vertical="center"/>
    </xf>
    <xf numFmtId="0" fontId="96" fillId="0" borderId="0" xfId="1" applyFont="1" applyAlignment="1">
      <alignment vertical="center" wrapText="1"/>
    </xf>
    <xf numFmtId="4" fontId="96" fillId="0" borderId="0" xfId="1" applyNumberFormat="1" applyFont="1" applyAlignment="1">
      <alignment vertical="center"/>
    </xf>
    <xf numFmtId="0" fontId="102" fillId="0" borderId="0" xfId="1" applyFont="1" applyAlignment="1">
      <alignment vertical="center"/>
    </xf>
    <xf numFmtId="0" fontId="103" fillId="0" borderId="0" xfId="1" applyFont="1" applyAlignment="1">
      <alignment vertical="center"/>
    </xf>
    <xf numFmtId="0" fontId="96" fillId="0" borderId="44" xfId="1" applyFont="1" applyBorder="1" applyAlignment="1">
      <alignment horizontal="center" vertical="center" wrapText="1"/>
    </xf>
    <xf numFmtId="0" fontId="49" fillId="0" borderId="51" xfId="1" applyFont="1" applyBorder="1" applyAlignment="1">
      <alignment vertical="center" wrapText="1"/>
    </xf>
    <xf numFmtId="4" fontId="49" fillId="0" borderId="51" xfId="1" applyNumberFormat="1" applyFont="1" applyBorder="1" applyAlignment="1">
      <alignment vertical="center"/>
    </xf>
    <xf numFmtId="0" fontId="49" fillId="0" borderId="51" xfId="1" applyFont="1" applyBorder="1" applyAlignment="1">
      <alignment vertical="center"/>
    </xf>
    <xf numFmtId="0" fontId="101" fillId="0" borderId="51" xfId="1" applyFont="1" applyBorder="1" applyAlignment="1">
      <alignment horizontal="right" vertical="center"/>
    </xf>
    <xf numFmtId="0" fontId="49" fillId="0" borderId="51" xfId="1" applyFont="1" applyBorder="1" applyAlignment="1">
      <alignment horizontal="center" vertical="center"/>
    </xf>
    <xf numFmtId="0" fontId="49" fillId="0" borderId="52" xfId="1" applyFont="1" applyBorder="1" applyAlignment="1">
      <alignment horizontal="left"/>
    </xf>
    <xf numFmtId="4" fontId="96" fillId="0" borderId="43" xfId="1" applyNumberFormat="1" applyFont="1" applyBorder="1" applyAlignment="1">
      <alignment horizontal="right" vertical="center" wrapText="1"/>
    </xf>
    <xf numFmtId="4" fontId="102" fillId="0" borderId="24" xfId="1" applyNumberFormat="1" applyFont="1" applyBorder="1" applyAlignment="1">
      <alignment horizontal="right" vertical="center" wrapText="1"/>
    </xf>
    <xf numFmtId="4" fontId="49" fillId="0" borderId="43" xfId="1" applyNumberFormat="1" applyFont="1" applyBorder="1" applyAlignment="1">
      <alignment horizontal="center" vertical="center" wrapText="1"/>
    </xf>
    <xf numFmtId="0" fontId="96" fillId="0" borderId="51" xfId="1" applyFont="1" applyBorder="1" applyAlignment="1">
      <alignment vertical="center" wrapText="1"/>
    </xf>
    <xf numFmtId="4" fontId="96" fillId="0" borderId="51" xfId="1" applyNumberFormat="1" applyFont="1" applyBorder="1" applyAlignment="1">
      <alignment vertical="center"/>
    </xf>
    <xf numFmtId="0" fontId="96" fillId="0" borderId="51" xfId="1" applyFont="1" applyBorder="1" applyAlignment="1">
      <alignment vertical="center"/>
    </xf>
    <xf numFmtId="0" fontId="96" fillId="24" borderId="39" xfId="1" applyFont="1" applyFill="1" applyBorder="1" applyAlignment="1">
      <alignment vertical="center" wrapText="1"/>
    </xf>
    <xf numFmtId="4" fontId="96" fillId="0" borderId="39" xfId="1" applyNumberFormat="1" applyFont="1" applyBorder="1" applyAlignment="1">
      <alignment vertical="center"/>
    </xf>
    <xf numFmtId="0" fontId="96" fillId="0" borderId="39" xfId="1" applyFont="1" applyBorder="1" applyAlignment="1">
      <alignment vertical="center"/>
    </xf>
    <xf numFmtId="0" fontId="101" fillId="0" borderId="39" xfId="1" applyFont="1" applyBorder="1" applyAlignment="1">
      <alignment horizontal="right" vertical="center"/>
    </xf>
    <xf numFmtId="4" fontId="96" fillId="24" borderId="43" xfId="1" applyNumberFormat="1" applyFont="1" applyFill="1" applyBorder="1" applyAlignment="1">
      <alignment horizontal="right" vertical="center" wrapText="1"/>
    </xf>
    <xf numFmtId="4" fontId="102" fillId="0" borderId="43" xfId="1" applyNumberFormat="1" applyFont="1" applyBorder="1" applyAlignment="1">
      <alignment horizontal="right" vertical="center" wrapText="1"/>
    </xf>
    <xf numFmtId="4" fontId="49" fillId="0" borderId="8" xfId="1" applyNumberFormat="1" applyFont="1" applyBorder="1" applyAlignment="1">
      <alignment horizontal="justify" vertical="center" wrapText="1"/>
    </xf>
    <xf numFmtId="4" fontId="49" fillId="0" borderId="0" xfId="1" applyNumberFormat="1" applyFont="1" applyAlignment="1">
      <alignment vertical="center" wrapText="1"/>
    </xf>
    <xf numFmtId="4" fontId="101" fillId="0" borderId="0" xfId="1" applyNumberFormat="1" applyFont="1" applyAlignment="1">
      <alignment vertical="center"/>
    </xf>
    <xf numFmtId="4" fontId="49" fillId="0" borderId="0" xfId="1" applyNumberFormat="1" applyFont="1" applyAlignment="1">
      <alignment horizontal="center" vertical="center"/>
    </xf>
    <xf numFmtId="4" fontId="49" fillId="0" borderId="0" xfId="1" applyNumberFormat="1" applyFont="1" applyAlignment="1">
      <alignment horizontal="left" vertical="center"/>
    </xf>
    <xf numFmtId="4" fontId="103" fillId="0" borderId="0" xfId="1" applyNumberFormat="1" applyFont="1" applyAlignment="1">
      <alignment vertical="center"/>
    </xf>
    <xf numFmtId="4" fontId="49" fillId="0" borderId="0" xfId="1" applyNumberFormat="1" applyFont="1" applyAlignment="1">
      <alignment horizontal="center" vertical="center" wrapText="1"/>
    </xf>
    <xf numFmtId="4" fontId="49" fillId="0" borderId="0" xfId="1" applyNumberFormat="1" applyFont="1" applyAlignment="1">
      <alignment horizontal="left" vertical="center" wrapText="1"/>
    </xf>
    <xf numFmtId="0" fontId="96" fillId="0" borderId="28" xfId="1" applyFont="1" applyBorder="1"/>
    <xf numFmtId="0" fontId="101" fillId="0" borderId="10" xfId="1" applyFont="1" applyBorder="1" applyAlignment="1">
      <alignment horizontal="center" vertical="center" wrapText="1"/>
    </xf>
    <xf numFmtId="0" fontId="101" fillId="0" borderId="5" xfId="1" applyFont="1" applyBorder="1" applyAlignment="1">
      <alignment horizontal="center" vertical="center" wrapText="1"/>
    </xf>
    <xf numFmtId="0" fontId="49" fillId="0" borderId="8" xfId="1" applyFont="1" applyBorder="1" applyAlignment="1">
      <alignment horizontal="justify" vertical="center" wrapText="1"/>
    </xf>
    <xf numFmtId="0" fontId="96" fillId="0" borderId="31" xfId="1" applyFont="1" applyBorder="1"/>
    <xf numFmtId="0" fontId="49" fillId="0" borderId="39" xfId="1" applyFont="1" applyBorder="1" applyAlignment="1">
      <alignment horizontal="center" vertical="center"/>
    </xf>
    <xf numFmtId="0" fontId="49" fillId="0" borderId="40" xfId="1" applyFont="1" applyBorder="1" applyAlignment="1">
      <alignment horizontal="justify" vertical="center" wrapText="1"/>
    </xf>
    <xf numFmtId="0" fontId="49" fillId="0" borderId="52" xfId="1" applyFont="1" applyBorder="1" applyAlignment="1">
      <alignment horizontal="justify" vertical="center" wrapText="1"/>
    </xf>
    <xf numFmtId="0" fontId="49" fillId="0" borderId="5" xfId="1" applyFont="1" applyBorder="1" applyAlignment="1">
      <alignment horizontal="left" vertical="center"/>
    </xf>
    <xf numFmtId="0" fontId="92" fillId="0" borderId="0" xfId="100" applyFont="1" applyAlignment="1">
      <alignment vertical="center"/>
    </xf>
    <xf numFmtId="173" fontId="92" fillId="0" borderId="0" xfId="100" applyNumberFormat="1" applyFont="1" applyAlignment="1">
      <alignment vertical="center"/>
    </xf>
    <xf numFmtId="0" fontId="92" fillId="0" borderId="0" xfId="100" applyFont="1" applyAlignment="1">
      <alignment vertical="center" wrapText="1"/>
    </xf>
    <xf numFmtId="4" fontId="43" fillId="0" borderId="0" xfId="100" applyNumberFormat="1" applyFont="1" applyAlignment="1">
      <alignment horizontal="right"/>
    </xf>
    <xf numFmtId="173" fontId="42" fillId="0" borderId="44" xfId="100" applyNumberFormat="1" applyFont="1" applyBorder="1" applyAlignment="1">
      <alignment horizontal="center" vertical="center"/>
    </xf>
    <xf numFmtId="4" fontId="42" fillId="0" borderId="0" xfId="100" applyNumberFormat="1" applyFont="1" applyAlignment="1">
      <alignment vertical="center"/>
    </xf>
    <xf numFmtId="4" fontId="92" fillId="0" borderId="0" xfId="100" applyNumberFormat="1" applyFont="1" applyAlignment="1">
      <alignment vertical="center"/>
    </xf>
    <xf numFmtId="173" fontId="92" fillId="0" borderId="0" xfId="100" applyNumberFormat="1" applyFont="1"/>
    <xf numFmtId="0" fontId="92" fillId="0" borderId="0" xfId="100" applyFont="1"/>
    <xf numFmtId="173" fontId="43" fillId="0" borderId="5" xfId="100" applyNumberFormat="1" applyFont="1" applyBorder="1" applyAlignment="1">
      <alignment horizontal="center" vertical="center"/>
    </xf>
    <xf numFmtId="4" fontId="92" fillId="0" borderId="0" xfId="100" applyNumberFormat="1" applyFont="1"/>
    <xf numFmtId="173" fontId="92" fillId="0" borderId="0" xfId="100" applyNumberFormat="1" applyFont="1" applyAlignment="1">
      <alignment horizontal="center" vertical="center"/>
    </xf>
    <xf numFmtId="0" fontId="43" fillId="0" borderId="0" xfId="100" applyFont="1" applyAlignment="1">
      <alignment horizontal="right"/>
    </xf>
    <xf numFmtId="0" fontId="43" fillId="0" borderId="0" xfId="100" applyFont="1" applyAlignment="1">
      <alignment vertical="center"/>
    </xf>
    <xf numFmtId="0" fontId="69" fillId="0" borderId="0" xfId="100" applyFont="1" applyAlignment="1">
      <alignment vertical="center"/>
    </xf>
    <xf numFmtId="173" fontId="69" fillId="0" borderId="0" xfId="100" applyNumberFormat="1" applyFont="1" applyAlignment="1">
      <alignment horizontal="center" vertical="center"/>
    </xf>
    <xf numFmtId="0" fontId="69" fillId="0" borderId="0" xfId="100" applyFont="1" applyAlignment="1">
      <alignment vertical="center" wrapText="1"/>
    </xf>
    <xf numFmtId="0" fontId="92" fillId="0" borderId="0" xfId="100" applyFont="1" applyAlignment="1" applyProtection="1">
      <alignment vertical="center"/>
      <protection locked="0"/>
    </xf>
    <xf numFmtId="4" fontId="69" fillId="0" borderId="0" xfId="100" applyNumberFormat="1" applyFont="1" applyAlignment="1">
      <alignment vertical="center"/>
    </xf>
    <xf numFmtId="173" fontId="92" fillId="0" borderId="0" xfId="100" applyNumberFormat="1" applyFont="1" applyAlignment="1">
      <alignment horizontal="center"/>
    </xf>
    <xf numFmtId="0" fontId="92" fillId="0" borderId="0" xfId="100" applyFont="1" applyAlignment="1">
      <alignment wrapText="1"/>
    </xf>
    <xf numFmtId="0" fontId="43" fillId="0" borderId="0" xfId="100" applyFont="1"/>
    <xf numFmtId="173" fontId="43" fillId="0" borderId="5" xfId="77" applyNumberFormat="1" applyFont="1" applyBorder="1" applyAlignment="1">
      <alignment horizontal="center" vertical="center"/>
    </xf>
    <xf numFmtId="0" fontId="96" fillId="0" borderId="0" xfId="0" applyFont="1" applyAlignment="1">
      <alignment vertical="center"/>
    </xf>
    <xf numFmtId="0" fontId="96" fillId="0" borderId="0" xfId="0" applyFont="1" applyAlignment="1">
      <alignment horizontal="center" vertical="center"/>
    </xf>
    <xf numFmtId="0" fontId="43" fillId="0" borderId="0" xfId="0" applyFont="1" applyAlignment="1">
      <alignment vertical="center"/>
    </xf>
    <xf numFmtId="0" fontId="43" fillId="28" borderId="0" xfId="0" applyFont="1" applyFill="1" applyAlignment="1">
      <alignment vertical="center"/>
    </xf>
    <xf numFmtId="0" fontId="109" fillId="0" borderId="0" xfId="0" applyFont="1" applyAlignment="1">
      <alignment vertical="center"/>
    </xf>
    <xf numFmtId="0" fontId="43" fillId="28" borderId="0" xfId="0" applyFont="1" applyFill="1" applyAlignment="1">
      <alignment vertical="center" wrapText="1"/>
    </xf>
    <xf numFmtId="0" fontId="42" fillId="28" borderId="0" xfId="0" applyFont="1" applyFill="1" applyAlignment="1">
      <alignment vertical="center"/>
    </xf>
    <xf numFmtId="0" fontId="44" fillId="0" borderId="0" xfId="0" applyFont="1" applyAlignment="1">
      <alignment vertical="center"/>
    </xf>
    <xf numFmtId="0" fontId="49" fillId="0" borderId="0" xfId="60" applyFont="1"/>
    <xf numFmtId="0" fontId="96" fillId="0" borderId="0" xfId="101" applyFont="1" applyAlignment="1">
      <alignment horizontal="center" wrapText="1"/>
    </xf>
    <xf numFmtId="0" fontId="49" fillId="0" borderId="0" xfId="60" applyFont="1" applyAlignment="1">
      <alignment vertical="center"/>
    </xf>
    <xf numFmtId="0" fontId="96" fillId="0" borderId="13" xfId="60" applyFont="1" applyBorder="1"/>
    <xf numFmtId="4" fontId="49" fillId="0" borderId="33" xfId="60" applyNumberFormat="1" applyFont="1" applyBorder="1"/>
    <xf numFmtId="0" fontId="49" fillId="0" borderId="54" xfId="60" applyFont="1" applyBorder="1" applyAlignment="1">
      <alignment wrapText="1"/>
    </xf>
    <xf numFmtId="0" fontId="96" fillId="0" borderId="13" xfId="60" applyFont="1" applyBorder="1" applyAlignment="1">
      <alignment vertical="center" wrapText="1"/>
    </xf>
    <xf numFmtId="4" fontId="96" fillId="0" borderId="4" xfId="66" applyNumberFormat="1" applyFont="1" applyBorder="1" applyAlignment="1">
      <alignment vertical="center"/>
    </xf>
    <xf numFmtId="0" fontId="96" fillId="0" borderId="4" xfId="60" applyFont="1" applyBorder="1" applyAlignment="1">
      <alignment vertical="center" wrapText="1"/>
    </xf>
    <xf numFmtId="4" fontId="49" fillId="0" borderId="0" xfId="60" applyNumberFormat="1" applyFont="1" applyAlignment="1">
      <alignment vertical="center"/>
    </xf>
    <xf numFmtId="0" fontId="49" fillId="0" borderId="25" xfId="60" applyFont="1" applyBorder="1" applyAlignment="1">
      <alignment vertical="center" wrapText="1"/>
    </xf>
    <xf numFmtId="0" fontId="49" fillId="0" borderId="13" xfId="60" applyFont="1" applyBorder="1"/>
    <xf numFmtId="0" fontId="96" fillId="0" borderId="13" xfId="60" applyFont="1" applyBorder="1" applyAlignment="1">
      <alignment vertical="center"/>
    </xf>
    <xf numFmtId="4" fontId="96" fillId="0" borderId="4" xfId="60" applyNumberFormat="1" applyFont="1" applyBorder="1" applyAlignment="1">
      <alignment vertical="center"/>
    </xf>
    <xf numFmtId="0" fontId="96" fillId="0" borderId="54" xfId="60" applyFont="1" applyBorder="1" applyAlignment="1">
      <alignment vertical="center" wrapText="1"/>
    </xf>
    <xf numFmtId="0" fontId="96" fillId="0" borderId="0" xfId="60" applyFont="1"/>
    <xf numFmtId="0" fontId="49" fillId="0" borderId="0" xfId="60" applyFont="1" applyAlignment="1">
      <alignment vertical="center" wrapText="1"/>
    </xf>
    <xf numFmtId="0" fontId="49" fillId="0" borderId="0" xfId="99" applyFont="1"/>
    <xf numFmtId="0" fontId="41" fillId="0" borderId="25" xfId="60" applyFont="1" applyBorder="1" applyAlignment="1">
      <alignment vertical="center" wrapText="1"/>
    </xf>
    <xf numFmtId="0" fontId="43" fillId="0" borderId="3" xfId="60" applyFont="1" applyBorder="1"/>
    <xf numFmtId="0" fontId="41" fillId="0" borderId="4" xfId="60" applyFont="1" applyBorder="1" applyAlignment="1">
      <alignment vertical="center" wrapText="1"/>
    </xf>
    <xf numFmtId="0" fontId="96" fillId="0" borderId="4" xfId="60" applyFont="1" applyBorder="1" applyAlignment="1">
      <alignment vertical="center"/>
    </xf>
    <xf numFmtId="4" fontId="96" fillId="0" borderId="4" xfId="67" applyNumberFormat="1" applyFont="1" applyBorder="1" applyAlignment="1">
      <alignment vertical="center" wrapText="1"/>
    </xf>
    <xf numFmtId="0" fontId="96" fillId="0" borderId="54" xfId="67" applyFont="1" applyBorder="1" applyAlignment="1">
      <alignment vertical="center" wrapText="1"/>
    </xf>
    <xf numFmtId="0" fontId="117" fillId="0" borderId="0" xfId="67" applyFont="1" applyAlignment="1">
      <alignment vertical="center" wrapText="1"/>
    </xf>
    <xf numFmtId="4" fontId="41" fillId="0" borderId="0" xfId="60" applyNumberFormat="1" applyFont="1" applyAlignment="1">
      <alignment vertical="center"/>
    </xf>
    <xf numFmtId="4" fontId="96" fillId="0" borderId="0" xfId="2" applyNumberFormat="1" applyFont="1" applyAlignment="1">
      <alignment vertical="center"/>
    </xf>
    <xf numFmtId="0" fontId="96" fillId="0" borderId="4" xfId="99" applyFont="1" applyBorder="1" applyAlignment="1">
      <alignment vertical="center" wrapText="1"/>
    </xf>
    <xf numFmtId="4" fontId="96" fillId="0" borderId="0" xfId="101" applyNumberFormat="1" applyFont="1"/>
    <xf numFmtId="0" fontId="105" fillId="0" borderId="0" xfId="1" applyFont="1" applyAlignment="1">
      <alignment vertical="center" wrapText="1"/>
    </xf>
    <xf numFmtId="0" fontId="44" fillId="0" borderId="0" xfId="57" applyFont="1" applyAlignment="1">
      <alignment horizontal="left" vertical="center" wrapText="1"/>
    </xf>
    <xf numFmtId="0" fontId="47" fillId="0" borderId="0" xfId="57" applyFont="1" applyAlignment="1">
      <alignment horizontal="left" vertical="center" wrapText="1"/>
    </xf>
    <xf numFmtId="0" fontId="93" fillId="0" borderId="0" xfId="52" applyFont="1" applyAlignment="1">
      <alignment horizontal="right"/>
    </xf>
    <xf numFmtId="49" fontId="96" fillId="0" borderId="43" xfId="110" applyNumberFormat="1" applyFont="1" applyBorder="1" applyAlignment="1">
      <alignment horizontal="center" vertical="center"/>
    </xf>
    <xf numFmtId="1" fontId="96" fillId="26" borderId="32" xfId="95" applyNumberFormat="1" applyFont="1" applyFill="1" applyBorder="1" applyAlignment="1" applyProtection="1">
      <alignment horizontal="center" vertical="center" wrapText="1"/>
      <protection locked="0"/>
    </xf>
    <xf numFmtId="1" fontId="96" fillId="26" borderId="28" xfId="95" applyNumberFormat="1" applyFont="1" applyFill="1" applyBorder="1" applyAlignment="1" applyProtection="1">
      <alignment horizontal="center" vertical="center" wrapText="1"/>
      <protection locked="0"/>
    </xf>
    <xf numFmtId="0" fontId="49" fillId="0" borderId="54" xfId="60" applyFont="1" applyBorder="1" applyAlignment="1">
      <alignment vertical="center" wrapText="1"/>
    </xf>
    <xf numFmtId="0" fontId="41" fillId="0" borderId="0" xfId="60" applyFont="1"/>
    <xf numFmtId="4" fontId="49" fillId="0" borderId="33" xfId="60" applyNumberFormat="1" applyFont="1" applyBorder="1" applyAlignment="1">
      <alignment vertical="center"/>
    </xf>
    <xf numFmtId="0" fontId="41" fillId="0" borderId="0" xfId="60" applyFont="1" applyAlignment="1">
      <alignment vertical="center" wrapText="1"/>
    </xf>
    <xf numFmtId="0" fontId="23" fillId="0" borderId="0" xfId="99"/>
    <xf numFmtId="0" fontId="98" fillId="0" borderId="0" xfId="99" applyFont="1" applyAlignment="1">
      <alignment vertical="center"/>
    </xf>
    <xf numFmtId="0" fontId="98" fillId="0" borderId="0" xfId="99" applyFont="1"/>
    <xf numFmtId="0" fontId="116" fillId="0" borderId="0" xfId="99" applyFont="1"/>
    <xf numFmtId="0" fontId="116" fillId="0" borderId="0" xfId="85" applyFont="1"/>
    <xf numFmtId="4" fontId="116" fillId="0" borderId="0" xfId="85" applyNumberFormat="1" applyFont="1"/>
    <xf numFmtId="4" fontId="100" fillId="0" borderId="0" xfId="85" applyNumberFormat="1" applyFont="1"/>
    <xf numFmtId="0" fontId="100" fillId="0" borderId="0" xfId="85" applyFont="1"/>
    <xf numFmtId="0" fontId="26" fillId="0" borderId="0" xfId="85"/>
    <xf numFmtId="173" fontId="43" fillId="0" borderId="5" xfId="77" applyNumberFormat="1" applyFont="1" applyBorder="1" applyAlignment="1" applyProtection="1">
      <alignment horizontal="center" vertical="center"/>
      <protection hidden="1"/>
    </xf>
    <xf numFmtId="4" fontId="43" fillId="28" borderId="0" xfId="0" applyNumberFormat="1" applyFont="1" applyFill="1" applyAlignment="1">
      <alignment vertical="center"/>
    </xf>
    <xf numFmtId="49" fontId="108" fillId="0" borderId="63" xfId="0" applyNumberFormat="1" applyFont="1" applyBorder="1" applyAlignment="1">
      <alignment horizontal="center" vertical="center" wrapText="1"/>
    </xf>
    <xf numFmtId="175" fontId="49" fillId="28" borderId="0" xfId="0" applyNumberFormat="1" applyFont="1" applyFill="1" applyAlignment="1">
      <alignment horizontal="right" vertical="center" wrapText="1"/>
    </xf>
    <xf numFmtId="175" fontId="108" fillId="28" borderId="0" xfId="0" applyNumberFormat="1" applyFont="1" applyFill="1" applyAlignment="1">
      <alignment horizontal="right" vertical="center" wrapText="1"/>
    </xf>
    <xf numFmtId="0" fontId="111" fillId="0" borderId="0" xfId="0" applyFont="1" applyAlignment="1">
      <alignment horizontal="center" vertical="center" wrapText="1"/>
    </xf>
    <xf numFmtId="174" fontId="107" fillId="28" borderId="63" xfId="0" applyNumberFormat="1" applyFont="1" applyFill="1" applyBorder="1" applyAlignment="1">
      <alignment horizontal="right" vertical="center" wrapText="1"/>
    </xf>
    <xf numFmtId="174" fontId="96" fillId="28" borderId="0" xfId="0" applyNumberFormat="1" applyFont="1" applyFill="1" applyAlignment="1">
      <alignment horizontal="right" vertical="center" wrapText="1"/>
    </xf>
    <xf numFmtId="174" fontId="108" fillId="28" borderId="63" xfId="0" applyNumberFormat="1" applyFont="1" applyFill="1" applyBorder="1" applyAlignment="1">
      <alignment horizontal="right" vertical="center" wrapText="1"/>
    </xf>
    <xf numFmtId="174" fontId="49" fillId="28" borderId="0" xfId="0" applyNumberFormat="1" applyFont="1" applyFill="1" applyAlignment="1">
      <alignment horizontal="right" vertical="center" wrapText="1"/>
    </xf>
    <xf numFmtId="175" fontId="108" fillId="28" borderId="63" xfId="0" applyNumberFormat="1" applyFont="1" applyFill="1" applyBorder="1" applyAlignment="1">
      <alignment horizontal="right" vertical="center" wrapText="1"/>
    </xf>
    <xf numFmtId="4" fontId="112" fillId="0" borderId="0" xfId="0" applyNumberFormat="1" applyFont="1" applyAlignment="1">
      <alignment vertical="center"/>
    </xf>
    <xf numFmtId="4" fontId="43" fillId="0" borderId="0" xfId="0" applyNumberFormat="1" applyFont="1" applyAlignment="1">
      <alignment vertical="center"/>
    </xf>
    <xf numFmtId="0" fontId="96" fillId="0" borderId="0" xfId="0" applyFont="1" applyAlignment="1">
      <alignment horizontal="center" vertical="center" wrapText="1"/>
    </xf>
    <xf numFmtId="49" fontId="113" fillId="0" borderId="0" xfId="0" applyNumberFormat="1" applyFont="1" applyAlignment="1">
      <alignment horizontal="left" vertical="center" wrapText="1"/>
    </xf>
    <xf numFmtId="174" fontId="113" fillId="28" borderId="0" xfId="0" applyNumberFormat="1" applyFont="1" applyFill="1" applyAlignment="1">
      <alignment horizontal="right" vertical="center" wrapText="1"/>
    </xf>
    <xf numFmtId="49" fontId="113" fillId="28" borderId="0" xfId="0" applyNumberFormat="1" applyFont="1" applyFill="1" applyAlignment="1">
      <alignment horizontal="right" vertical="center" wrapText="1"/>
    </xf>
    <xf numFmtId="0" fontId="92" fillId="0" borderId="0" xfId="0" applyFont="1" applyAlignment="1">
      <alignment vertical="center"/>
    </xf>
    <xf numFmtId="0" fontId="96" fillId="0" borderId="60" xfId="60" applyFont="1" applyBorder="1"/>
    <xf numFmtId="0" fontId="44" fillId="0" borderId="0" xfId="50" applyFont="1" applyAlignment="1">
      <alignment horizontal="center"/>
    </xf>
    <xf numFmtId="0" fontId="44" fillId="0" borderId="0" xfId="57" applyFont="1" applyAlignment="1">
      <alignment horizontal="center" vertical="center" wrapText="1"/>
    </xf>
    <xf numFmtId="0" fontId="47" fillId="0" borderId="0" xfId="57" applyFont="1" applyAlignment="1">
      <alignment horizontal="center" vertical="center" wrapText="1"/>
    </xf>
    <xf numFmtId="3" fontId="49" fillId="0" borderId="35" xfId="68" applyNumberFormat="1" applyFont="1" applyBorder="1" applyAlignment="1">
      <alignment vertical="center"/>
    </xf>
    <xf numFmtId="3" fontId="49" fillId="0" borderId="67" xfId="68" applyNumberFormat="1" applyFont="1" applyBorder="1" applyAlignment="1">
      <alignment vertical="center"/>
    </xf>
    <xf numFmtId="3" fontId="49" fillId="0" borderId="36" xfId="68" applyNumberFormat="1" applyFont="1" applyBorder="1" applyAlignment="1">
      <alignment vertical="center"/>
    </xf>
    <xf numFmtId="3" fontId="49" fillId="0" borderId="68" xfId="68" applyNumberFormat="1" applyFont="1" applyBorder="1" applyAlignment="1">
      <alignment vertical="center"/>
    </xf>
    <xf numFmtId="3" fontId="49" fillId="0" borderId="69" xfId="68" applyNumberFormat="1" applyFont="1" applyBorder="1" applyAlignment="1">
      <alignment vertical="center"/>
    </xf>
    <xf numFmtId="0" fontId="120" fillId="0" borderId="0" xfId="68" applyFont="1" applyAlignment="1">
      <alignment vertical="center"/>
    </xf>
    <xf numFmtId="0" fontId="43" fillId="0" borderId="0" xfId="0" applyFont="1" applyAlignment="1">
      <alignment horizontal="center" vertical="center" wrapText="1"/>
    </xf>
    <xf numFmtId="0" fontId="42" fillId="0" borderId="0" xfId="0" applyFont="1"/>
    <xf numFmtId="0" fontId="43" fillId="0" borderId="0" xfId="0" applyFont="1" applyAlignment="1">
      <alignment horizontal="left"/>
    </xf>
    <xf numFmtId="0" fontId="43" fillId="0" borderId="0" xfId="0" applyFont="1" applyAlignment="1">
      <alignment horizontal="left" wrapText="1"/>
    </xf>
    <xf numFmtId="4" fontId="43" fillId="0" borderId="0" xfId="0" applyNumberFormat="1" applyFont="1"/>
    <xf numFmtId="0" fontId="43" fillId="0" borderId="0" xfId="0" applyFont="1" applyAlignment="1">
      <alignment horizontal="right"/>
    </xf>
    <xf numFmtId="4" fontId="42" fillId="0" borderId="0" xfId="0" applyNumberFormat="1" applyFont="1"/>
    <xf numFmtId="0" fontId="49" fillId="0" borderId="5" xfId="0" applyFont="1" applyBorder="1" applyAlignment="1">
      <alignment vertical="center" wrapText="1"/>
    </xf>
    <xf numFmtId="0" fontId="49" fillId="0" borderId="5" xfId="0" applyFont="1" applyBorder="1" applyAlignment="1">
      <alignment horizontal="left" vertical="center" wrapText="1"/>
    </xf>
    <xf numFmtId="0" fontId="96" fillId="0" borderId="44" xfId="0" applyFont="1" applyBorder="1" applyAlignment="1">
      <alignment horizontal="center" vertical="center" wrapText="1"/>
    </xf>
    <xf numFmtId="49" fontId="108" fillId="0" borderId="64" xfId="0" applyNumberFormat="1" applyFont="1" applyBorder="1" applyAlignment="1">
      <alignment horizontal="left" vertical="center" wrapText="1"/>
    </xf>
    <xf numFmtId="174" fontId="108" fillId="28" borderId="64" xfId="0" applyNumberFormat="1" applyFont="1" applyFill="1" applyBorder="1" applyAlignment="1">
      <alignment horizontal="right" vertical="center" wrapText="1"/>
    </xf>
    <xf numFmtId="49" fontId="49" fillId="0" borderId="64" xfId="0" applyNumberFormat="1" applyFont="1" applyBorder="1" applyAlignment="1">
      <alignment horizontal="left" vertical="center" wrapText="1"/>
    </xf>
    <xf numFmtId="174" fontId="108" fillId="28" borderId="64" xfId="0" applyNumberFormat="1" applyFont="1" applyFill="1" applyBorder="1" applyAlignment="1">
      <alignment horizontal="center" vertical="center" wrapText="1"/>
    </xf>
    <xf numFmtId="49" fontId="108" fillId="28" borderId="64" xfId="0" applyNumberFormat="1" applyFont="1" applyFill="1" applyBorder="1" applyAlignment="1">
      <alignment horizontal="left" vertical="center" wrapText="1"/>
    </xf>
    <xf numFmtId="49" fontId="108" fillId="0" borderId="64" xfId="0" applyNumberFormat="1" applyFont="1" applyBorder="1" applyAlignment="1">
      <alignment horizontal="center" vertical="center" wrapText="1"/>
    </xf>
    <xf numFmtId="174" fontId="108" fillId="0" borderId="64" xfId="0" applyNumberFormat="1" applyFont="1" applyBorder="1" applyAlignment="1">
      <alignment horizontal="right" vertical="center" wrapText="1"/>
    </xf>
    <xf numFmtId="175" fontId="108" fillId="0" borderId="64" xfId="0" applyNumberFormat="1" applyFont="1" applyBorder="1" applyAlignment="1">
      <alignment horizontal="right" vertical="center" wrapText="1"/>
    </xf>
    <xf numFmtId="49" fontId="108" fillId="28" borderId="64" xfId="0" applyNumberFormat="1" applyFont="1" applyFill="1" applyBorder="1" applyAlignment="1">
      <alignment horizontal="center" vertical="center" wrapText="1"/>
    </xf>
    <xf numFmtId="49" fontId="49" fillId="0" borderId="64" xfId="0" applyNumberFormat="1" applyFont="1" applyBorder="1" applyAlignment="1">
      <alignment horizontal="center" vertical="center" wrapText="1"/>
    </xf>
    <xf numFmtId="49" fontId="49" fillId="28" borderId="64" xfId="0" applyNumberFormat="1" applyFont="1" applyFill="1" applyBorder="1" applyAlignment="1">
      <alignment horizontal="left" vertical="center" wrapText="1"/>
    </xf>
    <xf numFmtId="175" fontId="108" fillId="28" borderId="64" xfId="0" applyNumberFormat="1" applyFont="1" applyFill="1" applyBorder="1" applyAlignment="1">
      <alignment horizontal="right" vertical="center" wrapText="1"/>
    </xf>
    <xf numFmtId="0" fontId="96" fillId="0" borderId="4" xfId="101" applyFont="1" applyBorder="1" applyAlignment="1">
      <alignment horizontal="center" vertical="center" wrapText="1"/>
    </xf>
    <xf numFmtId="0" fontId="16" fillId="0" borderId="0" xfId="121" applyAlignment="1">
      <alignment vertical="center"/>
    </xf>
    <xf numFmtId="0" fontId="98" fillId="0" borderId="54" xfId="121" applyFont="1" applyBorder="1" applyAlignment="1">
      <alignment vertical="center" wrapText="1"/>
    </xf>
    <xf numFmtId="4" fontId="96" fillId="0" borderId="4" xfId="121" applyNumberFormat="1" applyFont="1" applyBorder="1" applyAlignment="1">
      <alignment vertical="center"/>
    </xf>
    <xf numFmtId="164" fontId="43" fillId="0" borderId="73" xfId="53" applyNumberFormat="1" applyFont="1" applyBorder="1"/>
    <xf numFmtId="0" fontId="71" fillId="0" borderId="4" xfId="53" applyBorder="1"/>
    <xf numFmtId="171" fontId="71" fillId="0" borderId="0" xfId="53" applyNumberFormat="1"/>
    <xf numFmtId="0" fontId="42" fillId="0" borderId="81" xfId="50" applyFont="1" applyBorder="1" applyAlignment="1">
      <alignment horizontal="center"/>
    </xf>
    <xf numFmtId="49" fontId="96" fillId="0" borderId="82" xfId="68" applyNumberFormat="1" applyFont="1" applyBorder="1" applyAlignment="1">
      <alignment horizontal="center" vertical="center"/>
    </xf>
    <xf numFmtId="3" fontId="49" fillId="0" borderId="84" xfId="68" applyNumberFormat="1" applyFont="1" applyBorder="1" applyAlignment="1">
      <alignment vertical="center"/>
    </xf>
    <xf numFmtId="3" fontId="49" fillId="0" borderId="87" xfId="68" applyNumberFormat="1" applyFont="1" applyBorder="1" applyAlignment="1">
      <alignment vertical="center"/>
    </xf>
    <xf numFmtId="3" fontId="49" fillId="0" borderId="12" xfId="68" applyNumberFormat="1" applyFont="1" applyBorder="1" applyAlignment="1">
      <alignment horizontal="right" vertical="center"/>
    </xf>
    <xf numFmtId="3" fontId="49" fillId="0" borderId="8" xfId="68" applyNumberFormat="1" applyFont="1" applyBorder="1" applyAlignment="1">
      <alignment horizontal="right" vertical="center"/>
    </xf>
    <xf numFmtId="3" fontId="49" fillId="0" borderId="32" xfId="68" applyNumberFormat="1" applyFont="1" applyBorder="1" applyAlignment="1">
      <alignment vertical="center"/>
    </xf>
    <xf numFmtId="3" fontId="49" fillId="0" borderId="86" xfId="68" applyNumberFormat="1" applyFont="1" applyBorder="1" applyAlignment="1">
      <alignment vertical="center"/>
    </xf>
    <xf numFmtId="3" fontId="44" fillId="0" borderId="0" xfId="57" applyNumberFormat="1" applyFont="1" applyAlignment="1">
      <alignment horizontal="center" vertical="center" wrapText="1"/>
    </xf>
    <xf numFmtId="3" fontId="47" fillId="0" borderId="0" xfId="57" applyNumberFormat="1" applyFont="1" applyAlignment="1">
      <alignment horizontal="center" vertical="center" wrapText="1"/>
    </xf>
    <xf numFmtId="0" fontId="49" fillId="0" borderId="0" xfId="109" applyFont="1" applyAlignment="1">
      <alignment vertical="center"/>
    </xf>
    <xf numFmtId="0" fontId="123" fillId="0" borderId="0" xfId="109" applyFont="1" applyAlignment="1">
      <alignment vertical="center"/>
    </xf>
    <xf numFmtId="4" fontId="97" fillId="26" borderId="5" xfId="95" applyNumberFormat="1" applyFont="1" applyFill="1" applyBorder="1" applyAlignment="1" applyProtection="1">
      <alignment horizontal="left" vertical="center" wrapText="1"/>
      <protection locked="0"/>
    </xf>
    <xf numFmtId="1" fontId="97" fillId="26" borderId="32" xfId="95" applyNumberFormat="1" applyFont="1" applyFill="1" applyBorder="1" applyAlignment="1" applyProtection="1">
      <alignment horizontal="center" vertical="center" wrapText="1"/>
      <protection locked="0"/>
    </xf>
    <xf numFmtId="1" fontId="96" fillId="0" borderId="0" xfId="95" applyNumberFormat="1" applyFont="1" applyAlignment="1" applyProtection="1">
      <alignment horizontal="center" vertical="center" wrapText="1"/>
      <protection locked="0"/>
    </xf>
    <xf numFmtId="4" fontId="96" fillId="0" borderId="41" xfId="95" applyNumberFormat="1" applyFont="1" applyBorder="1" applyAlignment="1" applyProtection="1">
      <alignment horizontal="left" vertical="center" wrapText="1"/>
      <protection locked="0"/>
    </xf>
    <xf numFmtId="3" fontId="96" fillId="0" borderId="42" xfId="95" applyNumberFormat="1" applyFont="1" applyBorder="1" applyAlignment="1" applyProtection="1">
      <alignment horizontal="right" vertical="center"/>
      <protection locked="0"/>
    </xf>
    <xf numFmtId="3" fontId="96" fillId="0" borderId="0" xfId="95" applyNumberFormat="1" applyFont="1" applyAlignment="1" applyProtection="1">
      <alignment horizontal="right" vertical="center"/>
      <protection locked="0"/>
    </xf>
    <xf numFmtId="3" fontId="96" fillId="0" borderId="50" xfId="95" applyNumberFormat="1" applyFont="1" applyBorder="1" applyAlignment="1" applyProtection="1">
      <alignment horizontal="center" vertical="center"/>
      <protection locked="0"/>
    </xf>
    <xf numFmtId="0" fontId="96" fillId="0" borderId="43" xfId="110" applyFont="1" applyBorder="1" applyAlignment="1">
      <alignment horizontal="center" vertical="center"/>
    </xf>
    <xf numFmtId="0" fontId="96" fillId="26" borderId="43" xfId="110" applyFont="1" applyFill="1" applyBorder="1" applyAlignment="1">
      <alignment horizontal="center" vertical="center"/>
    </xf>
    <xf numFmtId="1" fontId="92" fillId="0" borderId="0" xfId="100" applyNumberFormat="1" applyFont="1" applyAlignment="1">
      <alignment horizontal="center" vertical="center"/>
    </xf>
    <xf numFmtId="0" fontId="44" fillId="0" borderId="0" xfId="133" applyFont="1" applyAlignment="1">
      <alignment horizontal="center" vertical="center"/>
    </xf>
    <xf numFmtId="0" fontId="44" fillId="0" borderId="0" xfId="133" applyFont="1" applyAlignment="1">
      <alignment horizontal="center"/>
    </xf>
    <xf numFmtId="0" fontId="126" fillId="0" borderId="0" xfId="133" applyFont="1"/>
    <xf numFmtId="0" fontId="127" fillId="0" borderId="0" xfId="133" applyFont="1" applyAlignment="1">
      <alignment horizontal="center"/>
    </xf>
    <xf numFmtId="0" fontId="42" fillId="0" borderId="0" xfId="133" applyFont="1" applyAlignment="1">
      <alignment horizontal="left"/>
    </xf>
    <xf numFmtId="3" fontId="126" fillId="0" borderId="0" xfId="133" applyNumberFormat="1" applyFont="1"/>
    <xf numFmtId="0" fontId="96" fillId="0" borderId="0" xfId="1" applyFont="1" applyAlignment="1">
      <alignment horizontal="right" wrapText="1"/>
    </xf>
    <xf numFmtId="0" fontId="128" fillId="0" borderId="0" xfId="1" applyFont="1" applyAlignment="1">
      <alignment wrapText="1"/>
    </xf>
    <xf numFmtId="0" fontId="128" fillId="0" borderId="0" xfId="1" applyFont="1"/>
    <xf numFmtId="0" fontId="128" fillId="0" borderId="0" xfId="133" applyFont="1"/>
    <xf numFmtId="0" fontId="42" fillId="0" borderId="95" xfId="133" applyFont="1" applyBorder="1" applyAlignment="1">
      <alignment horizontal="center" vertical="center" wrapText="1"/>
    </xf>
    <xf numFmtId="0" fontId="42" fillId="0" borderId="96" xfId="133" applyFont="1" applyBorder="1" applyAlignment="1">
      <alignment horizontal="center" vertical="center" wrapText="1"/>
    </xf>
    <xf numFmtId="3" fontId="42" fillId="0" borderId="97" xfId="133" applyNumberFormat="1" applyFont="1" applyBorder="1" applyAlignment="1">
      <alignment horizontal="center" vertical="center" wrapText="1"/>
    </xf>
    <xf numFmtId="0" fontId="42" fillId="0" borderId="98" xfId="1" applyFont="1" applyBorder="1" applyAlignment="1">
      <alignment horizontal="center" vertical="center" wrapText="1"/>
    </xf>
    <xf numFmtId="0" fontId="42" fillId="0" borderId="0" xfId="1" applyFont="1" applyAlignment="1">
      <alignment horizontal="center" vertical="center" wrapText="1"/>
    </xf>
    <xf numFmtId="0" fontId="129" fillId="0" borderId="0" xfId="1" applyFont="1" applyAlignment="1">
      <alignment horizontal="center" vertical="center" wrapText="1"/>
    </xf>
    <xf numFmtId="0" fontId="129" fillId="0" borderId="0" xfId="1" applyFont="1" applyAlignment="1">
      <alignment horizontal="center" vertical="center"/>
    </xf>
    <xf numFmtId="0" fontId="43" fillId="0" borderId="79" xfId="133" applyFont="1" applyBorder="1" applyAlignment="1">
      <alignment horizontal="center" vertical="center"/>
    </xf>
    <xf numFmtId="0" fontId="43" fillId="0" borderId="0" xfId="1" applyFont="1" applyAlignment="1">
      <alignment horizontal="left" vertical="center" wrapText="1"/>
    </xf>
    <xf numFmtId="0" fontId="105" fillId="0" borderId="0" xfId="1" applyFont="1" applyAlignment="1">
      <alignment horizontal="justify" vertical="center" wrapText="1"/>
    </xf>
    <xf numFmtId="0" fontId="105" fillId="0" borderId="0" xfId="1" applyFont="1" applyAlignment="1">
      <alignment horizontal="justify" vertical="center"/>
    </xf>
    <xf numFmtId="0" fontId="43" fillId="0" borderId="5" xfId="133" applyFont="1" applyBorder="1" applyAlignment="1">
      <alignment horizontal="center" vertical="center"/>
    </xf>
    <xf numFmtId="0" fontId="43" fillId="0" borderId="99" xfId="1" applyFont="1" applyBorder="1" applyAlignment="1">
      <alignment horizontal="center" vertical="center"/>
    </xf>
    <xf numFmtId="0" fontId="43" fillId="0" borderId="100" xfId="1" applyFont="1" applyBorder="1" applyAlignment="1">
      <alignment horizontal="left" vertical="center" wrapText="1"/>
    </xf>
    <xf numFmtId="3" fontId="43" fillId="0" borderId="100" xfId="133" applyNumberFormat="1" applyFont="1" applyBorder="1" applyAlignment="1">
      <alignment vertical="center"/>
    </xf>
    <xf numFmtId="0" fontId="42" fillId="0" borderId="31" xfId="133" applyFont="1" applyBorder="1" applyAlignment="1">
      <alignment horizontal="left"/>
    </xf>
    <xf numFmtId="0" fontId="42" fillId="0" borderId="102" xfId="133" applyFont="1" applyBorder="1"/>
    <xf numFmtId="3" fontId="42" fillId="0" borderId="103" xfId="1" applyNumberFormat="1" applyFont="1" applyBorder="1" applyAlignment="1">
      <alignment wrapText="1"/>
    </xf>
    <xf numFmtId="0" fontId="131" fillId="0" borderId="40" xfId="1" applyFont="1" applyBorder="1" applyAlignment="1">
      <alignment wrapText="1"/>
    </xf>
    <xf numFmtId="0" fontId="131" fillId="0" borderId="0" xfId="1" applyFont="1" applyAlignment="1">
      <alignment wrapText="1"/>
    </xf>
    <xf numFmtId="0" fontId="132" fillId="0" borderId="0" xfId="133" applyFont="1"/>
    <xf numFmtId="0" fontId="132" fillId="0" borderId="0" xfId="133" applyFont="1" applyAlignment="1">
      <alignment horizontal="left"/>
    </xf>
    <xf numFmtId="3" fontId="132" fillId="0" borderId="0" xfId="133" applyNumberFormat="1" applyFont="1"/>
    <xf numFmtId="0" fontId="132" fillId="0" borderId="0" xfId="1" applyFont="1" applyAlignment="1">
      <alignment wrapText="1"/>
    </xf>
    <xf numFmtId="0" fontId="96" fillId="0" borderId="0" xfId="133" applyFont="1"/>
    <xf numFmtId="3" fontId="96" fillId="0" borderId="0" xfId="133" applyNumberFormat="1" applyFont="1"/>
    <xf numFmtId="3" fontId="42" fillId="0" borderId="104" xfId="133" applyNumberFormat="1" applyFont="1" applyBorder="1" applyAlignment="1">
      <alignment horizontal="center" vertical="center" wrapText="1"/>
    </xf>
    <xf numFmtId="0" fontId="43" fillId="0" borderId="105" xfId="133" applyFont="1" applyBorder="1" applyAlignment="1">
      <alignment horizontal="center" vertical="center" wrapText="1"/>
    </xf>
    <xf numFmtId="0" fontId="43" fillId="0" borderId="106" xfId="134" applyFont="1" applyBorder="1" applyAlignment="1">
      <alignment horizontal="left" vertical="center" wrapText="1"/>
    </xf>
    <xf numFmtId="3" fontId="43" fillId="0" borderId="107" xfId="133" applyNumberFormat="1" applyFont="1" applyBorder="1" applyAlignment="1">
      <alignment vertical="center"/>
    </xf>
    <xf numFmtId="0" fontId="104" fillId="0" borderId="0" xfId="1" applyFont="1" applyAlignment="1">
      <alignment horizontal="left" vertical="center" wrapText="1"/>
    </xf>
    <xf numFmtId="0" fontId="43" fillId="0" borderId="99" xfId="133" applyFont="1" applyBorder="1" applyAlignment="1">
      <alignment horizontal="center" vertical="center" wrapText="1"/>
    </xf>
    <xf numFmtId="0" fontId="43" fillId="0" borderId="108" xfId="134" applyFont="1" applyBorder="1" applyAlignment="1">
      <alignment horizontal="left" vertical="center" wrapText="1"/>
    </xf>
    <xf numFmtId="3" fontId="43" fillId="0" borderId="108" xfId="133" applyNumberFormat="1" applyFont="1" applyBorder="1" applyAlignment="1">
      <alignment vertical="center"/>
    </xf>
    <xf numFmtId="0" fontId="43" fillId="0" borderId="0" xfId="133" applyFont="1"/>
    <xf numFmtId="0" fontId="42" fillId="0" borderId="66" xfId="133" applyFont="1" applyBorder="1" applyAlignment="1">
      <alignment horizontal="left"/>
    </xf>
    <xf numFmtId="0" fontId="42" fillId="0" borderId="109" xfId="133" applyFont="1" applyBorder="1"/>
    <xf numFmtId="3" fontId="42" fillId="0" borderId="109" xfId="133" applyNumberFormat="1" applyFont="1" applyBorder="1"/>
    <xf numFmtId="3" fontId="42" fillId="0" borderId="0" xfId="133" applyNumberFormat="1" applyFont="1"/>
    <xf numFmtId="0" fontId="129" fillId="0" borderId="0" xfId="133" applyFont="1" applyAlignment="1">
      <alignment horizontal="left"/>
    </xf>
    <xf numFmtId="0" fontId="129" fillId="0" borderId="0" xfId="133" applyFont="1"/>
    <xf numFmtId="3" fontId="129" fillId="0" borderId="45" xfId="133" applyNumberFormat="1" applyFont="1" applyBorder="1"/>
    <xf numFmtId="0" fontId="129" fillId="0" borderId="45" xfId="1" applyFont="1" applyBorder="1" applyAlignment="1">
      <alignment wrapText="1"/>
    </xf>
    <xf numFmtId="0" fontId="129" fillId="0" borderId="0" xfId="1" applyFont="1" applyAlignment="1">
      <alignment wrapText="1"/>
    </xf>
    <xf numFmtId="0" fontId="129" fillId="0" borderId="0" xfId="133" applyFont="1" applyAlignment="1">
      <alignment horizontal="center"/>
    </xf>
    <xf numFmtId="3" fontId="129" fillId="0" borderId="0" xfId="133" applyNumberFormat="1" applyFont="1"/>
    <xf numFmtId="0" fontId="105" fillId="0" borderId="0" xfId="1" applyFont="1" applyAlignment="1">
      <alignment wrapText="1"/>
    </xf>
    <xf numFmtId="0" fontId="42" fillId="0" borderId="39" xfId="133" applyFont="1" applyBorder="1" applyAlignment="1">
      <alignment horizontal="left"/>
    </xf>
    <xf numFmtId="0" fontId="42" fillId="0" borderId="39" xfId="133" applyFont="1" applyBorder="1"/>
    <xf numFmtId="3" fontId="42" fillId="0" borderId="39" xfId="133" applyNumberFormat="1" applyFont="1" applyBorder="1"/>
    <xf numFmtId="0" fontId="43" fillId="0" borderId="110" xfId="133" applyFont="1" applyBorder="1" applyAlignment="1">
      <alignment horizontal="center" vertical="center"/>
    </xf>
    <xf numFmtId="0" fontId="43" fillId="0" borderId="107" xfId="134" applyFont="1" applyBorder="1" applyAlignment="1">
      <alignment horizontal="left" vertical="center" wrapText="1"/>
    </xf>
    <xf numFmtId="0" fontId="43" fillId="0" borderId="99" xfId="133" applyFont="1" applyBorder="1" applyAlignment="1">
      <alignment horizontal="center" vertical="center"/>
    </xf>
    <xf numFmtId="0" fontId="42" fillId="0" borderId="113" xfId="1" applyFont="1" applyBorder="1" applyAlignment="1">
      <alignment wrapText="1"/>
    </xf>
    <xf numFmtId="0" fontId="42" fillId="0" borderId="0" xfId="1" applyFont="1" applyAlignment="1">
      <alignment wrapText="1"/>
    </xf>
    <xf numFmtId="0" fontId="49" fillId="0" borderId="0" xfId="1" applyFont="1" applyAlignment="1">
      <alignment horizontal="justify" vertical="center" wrapText="1"/>
    </xf>
    <xf numFmtId="0" fontId="49" fillId="0" borderId="0" xfId="1" applyFont="1" applyAlignment="1">
      <alignment horizontal="justify" vertical="center"/>
    </xf>
    <xf numFmtId="0" fontId="42" fillId="0" borderId="0" xfId="133" applyFont="1"/>
    <xf numFmtId="0" fontId="42" fillId="0" borderId="114" xfId="133" applyFont="1" applyBorder="1" applyAlignment="1">
      <alignment horizontal="center" vertical="center" wrapText="1"/>
    </xf>
    <xf numFmtId="0" fontId="42" fillId="0" borderId="115" xfId="133" applyFont="1" applyBorder="1" applyAlignment="1">
      <alignment horizontal="center" vertical="center" wrapText="1"/>
    </xf>
    <xf numFmtId="0" fontId="132" fillId="0" borderId="0" xfId="1" applyFont="1"/>
    <xf numFmtId="0" fontId="43" fillId="0" borderId="53" xfId="133" applyFont="1" applyBorder="1" applyAlignment="1">
      <alignment horizontal="center" vertical="center"/>
    </xf>
    <xf numFmtId="0" fontId="43" fillId="0" borderId="64" xfId="134" applyFont="1" applyBorder="1" applyAlignment="1">
      <alignment vertical="center" wrapText="1"/>
    </xf>
    <xf numFmtId="0" fontId="43" fillId="0" borderId="5" xfId="133" applyFont="1" applyBorder="1" applyAlignment="1">
      <alignment horizontal="center" vertical="center" wrapText="1"/>
    </xf>
    <xf numFmtId="0" fontId="42" fillId="0" borderId="66" xfId="133" applyFont="1" applyBorder="1"/>
    <xf numFmtId="0" fontId="42" fillId="0" borderId="113" xfId="133" applyFont="1" applyBorder="1"/>
    <xf numFmtId="0" fontId="104" fillId="0" borderId="0" xfId="1" applyFont="1" applyAlignment="1">
      <alignment horizontal="left"/>
    </xf>
    <xf numFmtId="0" fontId="105" fillId="0" borderId="0" xfId="133" applyFont="1"/>
    <xf numFmtId="3" fontId="128" fillId="0" borderId="0" xfId="133" applyNumberFormat="1" applyFont="1"/>
    <xf numFmtId="0" fontId="49" fillId="0" borderId="0" xfId="1" applyFont="1" applyAlignment="1">
      <alignment horizontal="left" vertical="center" wrapText="1"/>
    </xf>
    <xf numFmtId="0" fontId="128" fillId="0" borderId="0" xfId="133" applyFont="1" applyAlignment="1">
      <alignment horizontal="center"/>
    </xf>
    <xf numFmtId="4" fontId="42" fillId="0" borderId="0" xfId="0" applyNumberFormat="1" applyFont="1" applyAlignment="1">
      <alignment horizontal="right" vertical="center"/>
    </xf>
    <xf numFmtId="0" fontId="42" fillId="0" borderId="0" xfId="0" applyFont="1" applyAlignment="1">
      <alignment vertical="top"/>
    </xf>
    <xf numFmtId="0" fontId="96" fillId="0" borderId="116" xfId="0" applyFont="1" applyBorder="1" applyAlignment="1">
      <alignment horizontal="center" vertical="center" wrapText="1"/>
    </xf>
    <xf numFmtId="0" fontId="96" fillId="0" borderId="117" xfId="0" applyFont="1" applyBorder="1" applyAlignment="1">
      <alignment horizontal="center" vertical="center" wrapText="1"/>
    </xf>
    <xf numFmtId="4" fontId="96" fillId="26" borderId="116" xfId="0" applyNumberFormat="1" applyFont="1" applyFill="1" applyBorder="1" applyAlignment="1">
      <alignment horizontal="right" vertical="center"/>
    </xf>
    <xf numFmtId="4" fontId="96" fillId="26" borderId="117" xfId="0" applyNumberFormat="1" applyFont="1" applyFill="1" applyBorder="1" applyAlignment="1">
      <alignment horizontal="right" vertical="center"/>
    </xf>
    <xf numFmtId="173" fontId="43" fillId="0" borderId="119" xfId="77" applyNumberFormat="1" applyFont="1" applyBorder="1" applyAlignment="1" applyProtection="1">
      <alignment horizontal="center" vertical="center"/>
      <protection hidden="1"/>
    </xf>
    <xf numFmtId="173" fontId="47" fillId="0" borderId="5" xfId="77" applyNumberFormat="1" applyFont="1" applyBorder="1" applyAlignment="1">
      <alignment horizontal="center" vertical="center" wrapText="1"/>
    </xf>
    <xf numFmtId="0" fontId="92" fillId="0" borderId="0" xfId="100" applyFont="1" applyAlignment="1" applyProtection="1">
      <alignment horizontal="left" vertical="center"/>
      <protection locked="0"/>
    </xf>
    <xf numFmtId="173" fontId="47" fillId="0" borderId="119" xfId="77" applyNumberFormat="1" applyFont="1" applyBorder="1" applyAlignment="1">
      <alignment horizontal="center" vertical="center" wrapText="1"/>
    </xf>
    <xf numFmtId="173" fontId="47" fillId="0" borderId="0" xfId="77" applyNumberFormat="1" applyFont="1" applyAlignment="1">
      <alignment horizontal="center" vertical="center" wrapText="1"/>
    </xf>
    <xf numFmtId="0" fontId="98" fillId="0" borderId="0" xfId="137" applyFont="1" applyAlignment="1">
      <alignment vertical="center"/>
    </xf>
    <xf numFmtId="0" fontId="98" fillId="0" borderId="0" xfId="137" applyFont="1"/>
    <xf numFmtId="0" fontId="98" fillId="0" borderId="125" xfId="137" applyFont="1" applyBorder="1" applyAlignment="1">
      <alignment vertical="center" wrapText="1"/>
    </xf>
    <xf numFmtId="4" fontId="96" fillId="0" borderId="124" xfId="137" applyNumberFormat="1" applyFont="1" applyBorder="1" applyAlignment="1">
      <alignment vertical="center"/>
    </xf>
    <xf numFmtId="0" fontId="10" fillId="0" borderId="0" xfId="137"/>
    <xf numFmtId="0" fontId="49" fillId="0" borderId="54" xfId="121" applyFont="1" applyBorder="1" applyAlignment="1">
      <alignment vertical="center" wrapText="1"/>
    </xf>
    <xf numFmtId="0" fontId="49" fillId="0" borderId="54" xfId="121" applyFont="1" applyBorder="1" applyAlignment="1">
      <alignment vertical="center"/>
    </xf>
    <xf numFmtId="0" fontId="49" fillId="0" borderId="0" xfId="1" applyFont="1" applyAlignment="1">
      <alignment horizontal="right" wrapText="1"/>
    </xf>
    <xf numFmtId="0" fontId="44" fillId="0" borderId="0" xfId="133" applyFont="1" applyAlignment="1">
      <alignment horizontal="left"/>
    </xf>
    <xf numFmtId="0" fontId="43" fillId="0" borderId="124" xfId="134" applyFont="1" applyBorder="1" applyAlignment="1">
      <alignment horizontal="left" vertical="center" wrapText="1"/>
    </xf>
    <xf numFmtId="3" fontId="43" fillId="0" borderId="124" xfId="133" applyNumberFormat="1" applyFont="1" applyBorder="1" applyAlignment="1">
      <alignment vertical="center"/>
    </xf>
    <xf numFmtId="0" fontId="43" fillId="0" borderId="119" xfId="133" applyFont="1" applyBorder="1" applyAlignment="1">
      <alignment horizontal="center" vertical="center"/>
    </xf>
    <xf numFmtId="0" fontId="43" fillId="0" borderId="122" xfId="134" applyFont="1" applyBorder="1" applyAlignment="1">
      <alignment horizontal="left" vertical="center" wrapText="1"/>
    </xf>
    <xf numFmtId="3" fontId="43" fillId="0" borderId="122" xfId="133" applyNumberFormat="1" applyFont="1" applyBorder="1" applyAlignment="1">
      <alignment vertical="center"/>
    </xf>
    <xf numFmtId="3" fontId="42" fillId="0" borderId="113" xfId="133" applyNumberFormat="1" applyFont="1" applyBorder="1"/>
    <xf numFmtId="0" fontId="43" fillId="0" borderId="122" xfId="134" applyFont="1" applyBorder="1" applyAlignment="1">
      <alignment vertical="center" wrapText="1"/>
    </xf>
    <xf numFmtId="0" fontId="43" fillId="0" borderId="94" xfId="1" applyFont="1" applyBorder="1" applyAlignment="1">
      <alignment horizontal="justify" vertical="center" wrapText="1"/>
    </xf>
    <xf numFmtId="0" fontId="43" fillId="0" borderId="101" xfId="1" applyFont="1" applyBorder="1" applyAlignment="1">
      <alignment horizontal="justify" vertical="center" wrapText="1"/>
    </xf>
    <xf numFmtId="0" fontId="43" fillId="0" borderId="127" xfId="1" applyFont="1" applyBorder="1" applyAlignment="1">
      <alignment horizontal="justify" vertical="center" wrapText="1"/>
    </xf>
    <xf numFmtId="0" fontId="43" fillId="0" borderId="118" xfId="1" applyFont="1" applyBorder="1" applyAlignment="1">
      <alignment horizontal="justify" vertical="center" wrapText="1"/>
    </xf>
    <xf numFmtId="0" fontId="43" fillId="0" borderId="65" xfId="1" applyFont="1" applyBorder="1" applyAlignment="1">
      <alignment horizontal="justify" vertical="center" wrapText="1"/>
    </xf>
    <xf numFmtId="0" fontId="43" fillId="0" borderId="112" xfId="1" applyFont="1" applyBorder="1" applyAlignment="1">
      <alignment horizontal="justify" vertical="center" wrapText="1"/>
    </xf>
    <xf numFmtId="0" fontId="110" fillId="0" borderId="126" xfId="0" applyFont="1" applyBorder="1" applyAlignment="1">
      <alignment horizontal="center" vertical="center" wrapText="1"/>
    </xf>
    <xf numFmtId="49" fontId="108" fillId="0" borderId="88" xfId="0" applyNumberFormat="1" applyFont="1" applyBorder="1" applyAlignment="1">
      <alignment horizontal="center" vertical="center" wrapText="1"/>
    </xf>
    <xf numFmtId="0" fontId="106" fillId="0" borderId="126" xfId="0" applyFont="1" applyBorder="1" applyAlignment="1">
      <alignment horizontal="center" vertical="center" wrapText="1"/>
    </xf>
    <xf numFmtId="49" fontId="114" fillId="0" borderId="126" xfId="0" applyNumberFormat="1" applyFont="1" applyBorder="1" applyAlignment="1">
      <alignment horizontal="center" vertical="center" wrapText="1"/>
    </xf>
    <xf numFmtId="0" fontId="133" fillId="0" borderId="0" xfId="53" applyFont="1"/>
    <xf numFmtId="164" fontId="43" fillId="0" borderId="120" xfId="53" applyNumberFormat="1" applyFont="1" applyBorder="1"/>
    <xf numFmtId="164" fontId="43" fillId="0" borderId="118" xfId="53" applyNumberFormat="1" applyFont="1" applyBorder="1"/>
    <xf numFmtId="171" fontId="70" fillId="0" borderId="0" xfId="53" applyNumberFormat="1" applyFont="1"/>
    <xf numFmtId="0" fontId="96" fillId="0" borderId="116" xfId="1" applyFont="1" applyBorder="1" applyAlignment="1">
      <alignment horizontal="center" vertical="center" wrapText="1"/>
    </xf>
    <xf numFmtId="4" fontId="96" fillId="0" borderId="116" xfId="1" applyNumberFormat="1" applyFont="1" applyBorder="1" applyAlignment="1">
      <alignment horizontal="center" vertical="center" wrapText="1"/>
    </xf>
    <xf numFmtId="4" fontId="96" fillId="0" borderId="117" xfId="1" applyNumberFormat="1" applyFont="1" applyBorder="1" applyAlignment="1">
      <alignment horizontal="center" vertical="center" wrapText="1"/>
    </xf>
    <xf numFmtId="0" fontId="49" fillId="0" borderId="86" xfId="1" applyFont="1" applyBorder="1" applyAlignment="1">
      <alignment horizontal="justify" vertical="center" wrapText="1"/>
    </xf>
    <xf numFmtId="4" fontId="49" fillId="0" borderId="126" xfId="1" applyNumberFormat="1" applyFont="1" applyBorder="1" applyAlignment="1">
      <alignment horizontal="center" vertical="center" wrapText="1"/>
    </xf>
    <xf numFmtId="0" fontId="49" fillId="0" borderId="117" xfId="1" applyFont="1" applyBorder="1" applyAlignment="1">
      <alignment horizontal="justify" vertical="center" wrapText="1"/>
    </xf>
    <xf numFmtId="4" fontId="49" fillId="0" borderId="92" xfId="1" applyNumberFormat="1" applyFont="1" applyBorder="1" applyAlignment="1">
      <alignment horizontal="center" vertical="center" wrapText="1"/>
    </xf>
    <xf numFmtId="0" fontId="98" fillId="0" borderId="86" xfId="1" applyFont="1" applyBorder="1" applyAlignment="1">
      <alignment horizontal="justify" vertical="center" wrapText="1"/>
    </xf>
    <xf numFmtId="4" fontId="129" fillId="0" borderId="0" xfId="1" applyNumberFormat="1" applyFont="1" applyAlignment="1">
      <alignment vertical="center"/>
    </xf>
    <xf numFmtId="0" fontId="47" fillId="0" borderId="0" xfId="77" applyFont="1" applyAlignment="1">
      <alignment horizontal="left" vertical="center" wrapText="1"/>
    </xf>
    <xf numFmtId="0" fontId="42" fillId="0" borderId="0" xfId="142" applyFont="1" applyAlignment="1">
      <alignment horizontal="right"/>
    </xf>
    <xf numFmtId="0" fontId="42" fillId="0" borderId="0" xfId="142" applyFont="1" applyAlignment="1">
      <alignment horizontal="left"/>
    </xf>
    <xf numFmtId="0" fontId="42" fillId="0" borderId="0" xfId="142" applyFont="1"/>
    <xf numFmtId="3" fontId="42" fillId="0" borderId="0" xfId="142" applyNumberFormat="1" applyFont="1"/>
    <xf numFmtId="3" fontId="43" fillId="0" borderId="0" xfId="142" applyNumberFormat="1" applyFont="1"/>
    <xf numFmtId="164" fontId="104" fillId="0" borderId="0" xfId="142" applyNumberFormat="1" applyFont="1" applyAlignment="1">
      <alignment horizontal="right"/>
    </xf>
    <xf numFmtId="169" fontId="43" fillId="0" borderId="0" xfId="142" applyNumberFormat="1" applyFont="1"/>
    <xf numFmtId="0" fontId="43" fillId="0" borderId="0" xfId="142" applyFont="1"/>
    <xf numFmtId="164" fontId="105" fillId="0" borderId="0" xfId="142" applyNumberFormat="1" applyFont="1" applyAlignment="1">
      <alignment horizontal="right"/>
    </xf>
    <xf numFmtId="0" fontId="44" fillId="0" borderId="0" xfId="142" applyFont="1" applyAlignment="1">
      <alignment horizontal="center"/>
    </xf>
    <xf numFmtId="3" fontId="44" fillId="0" borderId="0" xfId="142" applyNumberFormat="1" applyFont="1" applyAlignment="1">
      <alignment horizontal="center"/>
    </xf>
    <xf numFmtId="164" fontId="119" fillId="0" borderId="0" xfId="142" applyNumberFormat="1" applyFont="1" applyAlignment="1">
      <alignment horizontal="center"/>
    </xf>
    <xf numFmtId="0" fontId="44" fillId="0" borderId="0" xfId="142" applyFont="1" applyAlignment="1">
      <alignment horizontal="left"/>
    </xf>
    <xf numFmtId="0" fontId="44" fillId="0" borderId="0" xfId="142" applyFont="1"/>
    <xf numFmtId="3" fontId="44" fillId="0" borderId="0" xfId="142" applyNumberFormat="1" applyFont="1"/>
    <xf numFmtId="164" fontId="43" fillId="0" borderId="0" xfId="142" applyNumberFormat="1" applyFont="1" applyAlignment="1">
      <alignment horizontal="right"/>
    </xf>
    <xf numFmtId="0" fontId="42" fillId="0" borderId="28" xfId="142" applyFont="1" applyBorder="1" applyAlignment="1">
      <alignment horizontal="center" vertical="center" wrapText="1"/>
    </xf>
    <xf numFmtId="0" fontId="42" fillId="0" borderId="116" xfId="142" applyFont="1" applyBorder="1" applyAlignment="1">
      <alignment horizontal="center" vertical="center" wrapText="1"/>
    </xf>
    <xf numFmtId="0" fontId="42" fillId="0" borderId="51" xfId="142" applyFont="1" applyBorder="1" applyAlignment="1">
      <alignment horizontal="center" vertical="center" wrapText="1"/>
    </xf>
    <xf numFmtId="3" fontId="42" fillId="0" borderId="116" xfId="142" applyNumberFormat="1" applyFont="1" applyBorder="1" applyAlignment="1">
      <alignment horizontal="center" vertical="center" wrapText="1"/>
    </xf>
    <xf numFmtId="3" fontId="42" fillId="0" borderId="51" xfId="142" applyNumberFormat="1" applyFont="1" applyBorder="1" applyAlignment="1">
      <alignment horizontal="center" vertical="center" wrapText="1"/>
    </xf>
    <xf numFmtId="164" fontId="42" fillId="0" borderId="52" xfId="142" applyNumberFormat="1" applyFont="1" applyBorder="1" applyAlignment="1">
      <alignment horizontal="center" vertical="center" wrapText="1"/>
    </xf>
    <xf numFmtId="0" fontId="93" fillId="0" borderId="30" xfId="142" applyFont="1" applyBorder="1" applyAlignment="1">
      <alignment horizontal="center"/>
    </xf>
    <xf numFmtId="0" fontId="93" fillId="0" borderId="64" xfId="142" applyFont="1" applyBorder="1" applyAlignment="1">
      <alignment horizontal="center"/>
    </xf>
    <xf numFmtId="0" fontId="93" fillId="0" borderId="0" xfId="142" applyFont="1" applyAlignment="1">
      <alignment horizontal="left" wrapText="1"/>
    </xf>
    <xf numFmtId="3" fontId="93" fillId="0" borderId="64" xfId="142" applyNumberFormat="1" applyFont="1" applyBorder="1"/>
    <xf numFmtId="3" fontId="93" fillId="0" borderId="0" xfId="142" applyNumberFormat="1" applyFont="1"/>
    <xf numFmtId="170" fontId="43" fillId="0" borderId="38" xfId="142" applyNumberFormat="1" applyFont="1" applyBorder="1"/>
    <xf numFmtId="0" fontId="93" fillId="0" borderId="0" xfId="142" applyFont="1"/>
    <xf numFmtId="0" fontId="94" fillId="0" borderId="31" xfId="142" applyFont="1" applyBorder="1" applyAlignment="1">
      <alignment horizontal="center"/>
    </xf>
    <xf numFmtId="0" fontId="94" fillId="0" borderId="109" xfId="142" applyFont="1" applyBorder="1" applyAlignment="1">
      <alignment horizontal="center"/>
    </xf>
    <xf numFmtId="0" fontId="94" fillId="0" borderId="39" xfId="142" applyFont="1" applyBorder="1" applyAlignment="1">
      <alignment horizontal="left"/>
    </xf>
    <xf numFmtId="3" fontId="94" fillId="0" borderId="109" xfId="142" applyNumberFormat="1" applyFont="1" applyBorder="1"/>
    <xf numFmtId="3" fontId="94" fillId="0" borderId="39" xfId="142" applyNumberFormat="1" applyFont="1" applyBorder="1"/>
    <xf numFmtId="170" fontId="42" fillId="0" borderId="40" xfId="142" applyNumberFormat="1" applyFont="1" applyBorder="1"/>
    <xf numFmtId="0" fontId="94" fillId="0" borderId="0" xfId="142" applyFont="1"/>
    <xf numFmtId="3" fontId="94" fillId="0" borderId="0" xfId="142" applyNumberFormat="1" applyFont="1" applyAlignment="1">
      <alignment horizontal="center"/>
    </xf>
    <xf numFmtId="0" fontId="94" fillId="0" borderId="0" xfId="142" applyFont="1" applyAlignment="1">
      <alignment horizontal="center"/>
    </xf>
    <xf numFmtId="3" fontId="94" fillId="0" borderId="0" xfId="142" applyNumberFormat="1" applyFont="1"/>
    <xf numFmtId="170" fontId="42" fillId="0" borderId="0" xfId="142" applyNumberFormat="1" applyFont="1"/>
    <xf numFmtId="0" fontId="43" fillId="0" borderId="0" xfId="142" applyFont="1" applyAlignment="1">
      <alignment horizontal="center"/>
    </xf>
    <xf numFmtId="0" fontId="43" fillId="0" borderId="0" xfId="142" applyFont="1" applyAlignment="1">
      <alignment horizontal="left"/>
    </xf>
    <xf numFmtId="3" fontId="42" fillId="0" borderId="0" xfId="142" applyNumberFormat="1" applyFont="1" applyAlignment="1">
      <alignment horizontal="right"/>
    </xf>
    <xf numFmtId="164" fontId="42" fillId="0" borderId="0" xfId="142" applyNumberFormat="1" applyFont="1" applyAlignment="1">
      <alignment horizontal="right"/>
    </xf>
    <xf numFmtId="0" fontId="42" fillId="0" borderId="29" xfId="142" applyFont="1" applyBorder="1" applyAlignment="1">
      <alignment horizontal="center" vertical="center" wrapText="1"/>
    </xf>
    <xf numFmtId="3" fontId="42" fillId="0" borderId="29" xfId="142" applyNumberFormat="1" applyFont="1" applyBorder="1" applyAlignment="1">
      <alignment horizontal="center" vertical="center" wrapText="1"/>
    </xf>
    <xf numFmtId="164" fontId="42" fillId="0" borderId="117" xfId="142" applyNumberFormat="1" applyFont="1" applyBorder="1" applyAlignment="1">
      <alignment horizontal="center" vertical="center" wrapText="1"/>
    </xf>
    <xf numFmtId="0" fontId="94" fillId="0" borderId="30" xfId="142" applyFont="1" applyBorder="1" applyAlignment="1">
      <alignment horizontal="center"/>
    </xf>
    <xf numFmtId="0" fontId="94" fillId="0" borderId="74" xfId="142" applyFont="1" applyBorder="1" applyAlignment="1">
      <alignment horizontal="center"/>
    </xf>
    <xf numFmtId="0" fontId="94" fillId="0" borderId="0" xfId="142" applyFont="1" applyAlignment="1">
      <alignment horizontal="left" wrapText="1"/>
    </xf>
    <xf numFmtId="3" fontId="94" fillId="0" borderId="74" xfId="142" applyNumberFormat="1" applyFont="1" applyBorder="1"/>
    <xf numFmtId="170" fontId="42" fillId="0" borderId="38" xfId="142" applyNumberFormat="1" applyFont="1" applyBorder="1"/>
    <xf numFmtId="0" fontId="94" fillId="0" borderId="32" xfId="142" applyFont="1" applyBorder="1" applyAlignment="1">
      <alignment horizontal="center"/>
    </xf>
    <xf numFmtId="0" fontId="94" fillId="0" borderId="59" xfId="142" applyFont="1" applyBorder="1" applyAlignment="1">
      <alignment horizontal="center"/>
    </xf>
    <xf numFmtId="0" fontId="94" fillId="0" borderId="93" xfId="142" applyFont="1" applyBorder="1" applyAlignment="1">
      <alignment horizontal="center"/>
    </xf>
    <xf numFmtId="3" fontId="94" fillId="0" borderId="59" xfId="142" applyNumberFormat="1" applyFont="1" applyBorder="1"/>
    <xf numFmtId="3" fontId="94" fillId="0" borderId="93" xfId="142" applyNumberFormat="1" applyFont="1" applyBorder="1"/>
    <xf numFmtId="170" fontId="42" fillId="0" borderId="94" xfId="142" applyNumberFormat="1" applyFont="1" applyBorder="1"/>
    <xf numFmtId="0" fontId="93" fillId="0" borderId="122" xfId="142" applyFont="1" applyBorder="1" applyAlignment="1">
      <alignment horizontal="center"/>
    </xf>
    <xf numFmtId="3" fontId="93" fillId="0" borderId="122" xfId="142" applyNumberFormat="1" applyFont="1" applyBorder="1"/>
    <xf numFmtId="0" fontId="94" fillId="0" borderId="93" xfId="142" applyFont="1" applyBorder="1" applyAlignment="1">
      <alignment horizontal="left" wrapText="1"/>
    </xf>
    <xf numFmtId="0" fontId="94" fillId="0" borderId="80" xfId="142" applyFont="1" applyBorder="1" applyAlignment="1">
      <alignment horizontal="center"/>
    </xf>
    <xf numFmtId="0" fontId="94" fillId="0" borderId="72" xfId="142" applyFont="1" applyBorder="1" applyAlignment="1">
      <alignment horizontal="left" wrapText="1"/>
    </xf>
    <xf numFmtId="3" fontId="94" fillId="0" borderId="72" xfId="142" applyNumberFormat="1" applyFont="1" applyBorder="1"/>
    <xf numFmtId="170" fontId="42" fillId="0" borderId="75" xfId="142" applyNumberFormat="1" applyFont="1" applyBorder="1"/>
    <xf numFmtId="170" fontId="43" fillId="0" borderId="38" xfId="142" applyNumberFormat="1" applyFont="1" applyBorder="1" applyAlignment="1">
      <alignment horizontal="right"/>
    </xf>
    <xf numFmtId="170" fontId="42" fillId="0" borderId="38" xfId="142" applyNumberFormat="1" applyFont="1" applyBorder="1" applyAlignment="1">
      <alignment horizontal="right"/>
    </xf>
    <xf numFmtId="0" fontId="93" fillId="0" borderId="93" xfId="142" applyFont="1" applyBorder="1" applyAlignment="1">
      <alignment horizontal="left" wrapText="1"/>
    </xf>
    <xf numFmtId="0" fontId="94" fillId="0" borderId="64" xfId="142" applyFont="1" applyBorder="1" applyAlignment="1">
      <alignment horizontal="center"/>
    </xf>
    <xf numFmtId="3" fontId="94" fillId="0" borderId="64" xfId="142" applyNumberFormat="1" applyFont="1" applyBorder="1"/>
    <xf numFmtId="0" fontId="94" fillId="0" borderId="124" xfId="142" applyFont="1" applyBorder="1" applyAlignment="1">
      <alignment horizontal="center"/>
    </xf>
    <xf numFmtId="3" fontId="94" fillId="0" borderId="124" xfId="142" applyNumberFormat="1" applyFont="1" applyBorder="1"/>
    <xf numFmtId="0" fontId="94" fillId="0" borderId="39" xfId="142" applyFont="1" applyBorder="1" applyAlignment="1">
      <alignment horizontal="left" wrapText="1"/>
    </xf>
    <xf numFmtId="0" fontId="93" fillId="0" borderId="53" xfId="142" applyFont="1" applyBorder="1" applyAlignment="1">
      <alignment horizontal="center"/>
    </xf>
    <xf numFmtId="0" fontId="93" fillId="0" borderId="0" xfId="142" applyFont="1" applyAlignment="1">
      <alignment horizontal="center"/>
    </xf>
    <xf numFmtId="0" fontId="93" fillId="0" borderId="64" xfId="142" applyFont="1" applyBorder="1" applyAlignment="1">
      <alignment horizontal="left" wrapText="1"/>
    </xf>
    <xf numFmtId="170" fontId="43" fillId="0" borderId="65" xfId="142" applyNumberFormat="1" applyFont="1" applyBorder="1"/>
    <xf numFmtId="0" fontId="93" fillId="0" borderId="80" xfId="142" applyFont="1" applyBorder="1" applyAlignment="1">
      <alignment horizontal="center"/>
    </xf>
    <xf numFmtId="3" fontId="94" fillId="0" borderId="60" xfId="142" applyNumberFormat="1" applyFont="1" applyBorder="1"/>
    <xf numFmtId="170" fontId="42" fillId="0" borderId="78" xfId="142" applyNumberFormat="1" applyFont="1" applyBorder="1"/>
    <xf numFmtId="3" fontId="94" fillId="0" borderId="32" xfId="142" applyNumberFormat="1" applyFont="1" applyBorder="1" applyAlignment="1">
      <alignment horizontal="center"/>
    </xf>
    <xf numFmtId="0" fontId="93" fillId="0" borderId="93" xfId="142" applyFont="1" applyBorder="1" applyAlignment="1">
      <alignment horizontal="center"/>
    </xf>
    <xf numFmtId="3" fontId="93" fillId="0" borderId="93" xfId="142" applyNumberFormat="1" applyFont="1" applyBorder="1"/>
    <xf numFmtId="170" fontId="43" fillId="0" borderId="94" xfId="142" applyNumberFormat="1" applyFont="1" applyBorder="1"/>
    <xf numFmtId="170" fontId="43" fillId="0" borderId="128" xfId="142" applyNumberFormat="1" applyFont="1" applyBorder="1"/>
    <xf numFmtId="0" fontId="94" fillId="0" borderId="93" xfId="142" applyFont="1" applyBorder="1" applyAlignment="1">
      <alignment horizontal="center" wrapText="1"/>
    </xf>
    <xf numFmtId="3" fontId="93" fillId="0" borderId="64" xfId="142" applyNumberFormat="1" applyFont="1" applyBorder="1" applyAlignment="1">
      <alignment horizontal="right"/>
    </xf>
    <xf numFmtId="170" fontId="43" fillId="0" borderId="38" xfId="143" applyNumberFormat="1" applyFont="1" applyBorder="1" applyAlignment="1">
      <alignment horizontal="right"/>
    </xf>
    <xf numFmtId="0" fontId="94" fillId="0" borderId="66" xfId="143" applyFont="1" applyBorder="1" applyAlignment="1">
      <alignment horizontal="center"/>
    </xf>
    <xf numFmtId="0" fontId="94" fillId="0" borderId="109" xfId="143" applyFont="1" applyBorder="1" applyAlignment="1">
      <alignment horizontal="center"/>
    </xf>
    <xf numFmtId="3" fontId="94" fillId="0" borderId="109" xfId="143" applyNumberFormat="1" applyFont="1" applyBorder="1" applyAlignment="1">
      <alignment horizontal="right"/>
    </xf>
    <xf numFmtId="3" fontId="94" fillId="0" borderId="39" xfId="143" applyNumberFormat="1" applyFont="1" applyBorder="1" applyAlignment="1">
      <alignment horizontal="right"/>
    </xf>
    <xf numFmtId="170" fontId="42" fillId="0" borderId="113" xfId="142" applyNumberFormat="1" applyFont="1" applyBorder="1" applyAlignment="1">
      <alignment horizontal="right"/>
    </xf>
    <xf numFmtId="49" fontId="94" fillId="0" borderId="77" xfId="142" applyNumberFormat="1" applyFont="1" applyBorder="1" applyAlignment="1">
      <alignment horizontal="left"/>
    </xf>
    <xf numFmtId="0" fontId="42" fillId="0" borderId="34" xfId="142" applyFont="1" applyBorder="1" applyAlignment="1">
      <alignment horizontal="left"/>
    </xf>
    <xf numFmtId="3" fontId="94" fillId="0" borderId="34" xfId="143" applyNumberFormat="1" applyFont="1" applyBorder="1"/>
    <xf numFmtId="3" fontId="94" fillId="0" borderId="11" xfId="143" applyNumberFormat="1" applyFont="1" applyBorder="1"/>
    <xf numFmtId="3" fontId="94" fillId="0" borderId="57" xfId="143" applyNumberFormat="1" applyFont="1" applyBorder="1"/>
    <xf numFmtId="170" fontId="42" fillId="0" borderId="12" xfId="142" applyNumberFormat="1" applyFont="1" applyBorder="1" applyAlignment="1">
      <alignment horizontal="right"/>
    </xf>
    <xf numFmtId="0" fontId="95" fillId="0" borderId="0" xfId="142" applyFont="1"/>
    <xf numFmtId="49" fontId="94" fillId="0" borderId="61" xfId="142" applyNumberFormat="1" applyFont="1" applyBorder="1" applyAlignment="1">
      <alignment horizontal="left"/>
    </xf>
    <xf numFmtId="0" fontId="42" fillId="0" borderId="32" xfId="142" applyFont="1" applyBorder="1" applyAlignment="1">
      <alignment horizontal="left"/>
    </xf>
    <xf numFmtId="3" fontId="94" fillId="0" borderId="80" xfId="143" applyNumberFormat="1" applyFont="1" applyBorder="1"/>
    <xf numFmtId="3" fontId="94" fillId="0" borderId="60" xfId="143" applyNumberFormat="1" applyFont="1" applyBorder="1"/>
    <xf numFmtId="3" fontId="94" fillId="0" borderId="74" xfId="143" applyNumberFormat="1" applyFont="1" applyBorder="1"/>
    <xf numFmtId="170" fontId="42" fillId="0" borderId="78" xfId="142" applyNumberFormat="1" applyFont="1" applyBorder="1" applyAlignment="1">
      <alignment horizontal="right"/>
    </xf>
    <xf numFmtId="49" fontId="94" fillId="0" borderId="61" xfId="142" applyNumberFormat="1" applyFont="1" applyBorder="1"/>
    <xf numFmtId="49" fontId="94" fillId="0" borderId="32" xfId="142" applyNumberFormat="1" applyFont="1" applyBorder="1"/>
    <xf numFmtId="49" fontId="94" fillId="0" borderId="129" xfId="142" applyNumberFormat="1" applyFont="1" applyBorder="1"/>
    <xf numFmtId="3" fontId="94" fillId="0" borderId="30" xfId="143" applyNumberFormat="1" applyFont="1" applyBorder="1"/>
    <xf numFmtId="3" fontId="94" fillId="0" borderId="63" xfId="143" applyNumberFormat="1" applyFont="1" applyBorder="1"/>
    <xf numFmtId="3" fontId="94" fillId="0" borderId="64" xfId="143" applyNumberFormat="1" applyFont="1" applyBorder="1"/>
    <xf numFmtId="170" fontId="42" fillId="0" borderId="65" xfId="142" applyNumberFormat="1" applyFont="1" applyBorder="1" applyAlignment="1">
      <alignment horizontal="right"/>
    </xf>
    <xf numFmtId="49" fontId="94" fillId="0" borderId="62" xfId="142" applyNumberFormat="1" applyFont="1" applyBorder="1" applyAlignment="1">
      <alignment horizontal="left"/>
    </xf>
    <xf numFmtId="49" fontId="94" fillId="0" borderId="28" xfId="142" applyNumberFormat="1" applyFont="1" applyBorder="1" applyAlignment="1">
      <alignment horizontal="left"/>
    </xf>
    <xf numFmtId="3" fontId="94" fillId="0" borderId="28" xfId="143" applyNumberFormat="1" applyFont="1" applyBorder="1"/>
    <xf numFmtId="3" fontId="94" fillId="0" borderId="29" xfId="143" applyNumberFormat="1" applyFont="1" applyBorder="1"/>
    <xf numFmtId="3" fontId="94" fillId="0" borderId="116" xfId="143" applyNumberFormat="1" applyFont="1" applyBorder="1"/>
    <xf numFmtId="170" fontId="42" fillId="0" borderId="117" xfId="142" applyNumberFormat="1" applyFont="1" applyBorder="1" applyAlignment="1">
      <alignment horizontal="right"/>
    </xf>
    <xf numFmtId="164" fontId="42" fillId="0" borderId="117" xfId="50" applyNumberFormat="1" applyFont="1" applyBorder="1" applyAlignment="1">
      <alignment horizontal="center" vertical="center" wrapText="1"/>
    </xf>
    <xf numFmtId="0" fontId="93" fillId="0" borderId="30" xfId="143" applyFont="1" applyBorder="1" applyAlignment="1">
      <alignment horizontal="center"/>
    </xf>
    <xf numFmtId="0" fontId="93" fillId="0" borderId="64" xfId="143" applyFont="1" applyBorder="1" applyAlignment="1">
      <alignment horizontal="center"/>
    </xf>
    <xf numFmtId="0" fontId="93" fillId="0" borderId="0" xfId="143" applyFont="1" applyAlignment="1">
      <alignment horizontal="left" wrapText="1"/>
    </xf>
    <xf numFmtId="3" fontId="93" fillId="0" borderId="64" xfId="143" applyNumberFormat="1" applyFont="1" applyBorder="1"/>
    <xf numFmtId="3" fontId="93" fillId="0" borderId="0" xfId="143" applyNumberFormat="1" applyFont="1"/>
    <xf numFmtId="170" fontId="43" fillId="0" borderId="38" xfId="143" applyNumberFormat="1" applyFont="1" applyBorder="1"/>
    <xf numFmtId="0" fontId="93" fillId="0" borderId="0" xfId="143" applyFont="1"/>
    <xf numFmtId="0" fontId="94" fillId="0" borderId="30" xfId="143" applyFont="1" applyBorder="1" applyAlignment="1">
      <alignment horizontal="center"/>
    </xf>
    <xf numFmtId="0" fontId="94" fillId="0" borderId="74" xfId="143" applyFont="1" applyBorder="1" applyAlignment="1">
      <alignment horizontal="center"/>
    </xf>
    <xf numFmtId="0" fontId="94" fillId="0" borderId="0" xfId="143" applyFont="1" applyAlignment="1">
      <alignment horizontal="left" wrapText="1"/>
    </xf>
    <xf numFmtId="3" fontId="94" fillId="0" borderId="0" xfId="143" applyNumberFormat="1" applyFont="1"/>
    <xf numFmtId="170" fontId="42" fillId="0" borderId="38" xfId="143" applyNumberFormat="1" applyFont="1" applyBorder="1"/>
    <xf numFmtId="0" fontId="94" fillId="0" borderId="0" xfId="143" applyFont="1"/>
    <xf numFmtId="0" fontId="94" fillId="0" borderId="32" xfId="143" applyFont="1" applyBorder="1" applyAlignment="1">
      <alignment horizontal="center"/>
    </xf>
    <xf numFmtId="0" fontId="94" fillId="0" borderId="59" xfId="143" applyFont="1" applyBorder="1" applyAlignment="1">
      <alignment horizontal="center"/>
    </xf>
    <xf numFmtId="0" fontId="94" fillId="0" borderId="93" xfId="143" applyFont="1" applyBorder="1" applyAlignment="1">
      <alignment horizontal="left" wrapText="1"/>
    </xf>
    <xf numFmtId="3" fontId="94" fillId="0" borderId="59" xfId="143" applyNumberFormat="1" applyFont="1" applyBorder="1"/>
    <xf numFmtId="3" fontId="94" fillId="0" borderId="93" xfId="143" applyNumberFormat="1" applyFont="1" applyBorder="1"/>
    <xf numFmtId="170" fontId="42" fillId="0" borderId="94" xfId="143" applyNumberFormat="1" applyFont="1" applyBorder="1"/>
    <xf numFmtId="0" fontId="93" fillId="0" borderId="122" xfId="143" applyFont="1" applyBorder="1" applyAlignment="1">
      <alignment horizontal="center"/>
    </xf>
    <xf numFmtId="3" fontId="93" fillId="0" borderId="122" xfId="143" applyNumberFormat="1" applyFont="1" applyBorder="1"/>
    <xf numFmtId="0" fontId="94" fillId="0" borderId="93" xfId="143" applyFont="1" applyBorder="1" applyAlignment="1">
      <alignment horizontal="center"/>
    </xf>
    <xf numFmtId="3" fontId="42" fillId="0" borderId="124" xfId="143" applyNumberFormat="1" applyFont="1" applyBorder="1" applyAlignment="1">
      <alignment horizontal="right"/>
    </xf>
    <xf numFmtId="170" fontId="42" fillId="0" borderId="118" xfId="143" applyNumberFormat="1" applyFont="1" applyBorder="1"/>
    <xf numFmtId="0" fontId="93" fillId="0" borderId="32" xfId="143" applyFont="1" applyBorder="1" applyAlignment="1">
      <alignment horizontal="center"/>
    </xf>
    <xf numFmtId="170" fontId="43" fillId="0" borderId="94" xfId="143" applyNumberFormat="1" applyFont="1" applyBorder="1"/>
    <xf numFmtId="0" fontId="94" fillId="0" borderId="80" xfId="143" applyFont="1" applyBorder="1" applyAlignment="1">
      <alignment horizontal="center"/>
    </xf>
    <xf numFmtId="0" fontId="94" fillId="0" borderId="72" xfId="143" applyFont="1" applyBorder="1" applyAlignment="1">
      <alignment horizontal="left" wrapText="1"/>
    </xf>
    <xf numFmtId="3" fontId="94" fillId="0" borderId="72" xfId="143" applyNumberFormat="1" applyFont="1" applyBorder="1"/>
    <xf numFmtId="170" fontId="42" fillId="0" borderId="75" xfId="143" applyNumberFormat="1" applyFont="1" applyBorder="1"/>
    <xf numFmtId="0" fontId="8" fillId="0" borderId="32" xfId="143" applyBorder="1"/>
    <xf numFmtId="0" fontId="8" fillId="0" borderId="93" xfId="143" applyBorder="1"/>
    <xf numFmtId="0" fontId="8" fillId="0" borderId="93" xfId="143" applyBorder="1" applyAlignment="1">
      <alignment wrapText="1"/>
    </xf>
    <xf numFmtId="3" fontId="8" fillId="0" borderId="93" xfId="143" applyNumberFormat="1" applyBorder="1"/>
    <xf numFmtId="164" fontId="8" fillId="0" borderId="94" xfId="143" applyNumberFormat="1" applyBorder="1"/>
    <xf numFmtId="0" fontId="93" fillId="0" borderId="129" xfId="143" applyFont="1" applyBorder="1" applyAlignment="1">
      <alignment horizontal="center"/>
    </xf>
    <xf numFmtId="0" fontId="43" fillId="0" borderId="122" xfId="143" applyFont="1" applyBorder="1" applyAlignment="1">
      <alignment horizontal="center"/>
    </xf>
    <xf numFmtId="3" fontId="43" fillId="0" borderId="122" xfId="143" applyNumberFormat="1" applyFont="1" applyBorder="1"/>
    <xf numFmtId="3" fontId="43" fillId="0" borderId="59" xfId="143" applyNumberFormat="1" applyFont="1" applyBorder="1"/>
    <xf numFmtId="0" fontId="43" fillId="0" borderId="64" xfId="143" applyFont="1" applyBorder="1" applyAlignment="1">
      <alignment horizontal="center"/>
    </xf>
    <xf numFmtId="3" fontId="43" fillId="0" borderId="64" xfId="143" applyNumberFormat="1" applyFont="1" applyBorder="1"/>
    <xf numFmtId="3" fontId="43" fillId="0" borderId="0" xfId="143" applyNumberFormat="1" applyFont="1"/>
    <xf numFmtId="3" fontId="42" fillId="0" borderId="109" xfId="143" applyNumberFormat="1" applyFont="1" applyBorder="1"/>
    <xf numFmtId="3" fontId="42" fillId="0" borderId="39" xfId="143" applyNumberFormat="1" applyFont="1" applyBorder="1"/>
    <xf numFmtId="170" fontId="42" fillId="0" borderId="40" xfId="143" applyNumberFormat="1" applyFont="1" applyBorder="1" applyAlignment="1">
      <alignment horizontal="right"/>
    </xf>
    <xf numFmtId="0" fontId="93" fillId="0" borderId="0" xfId="143" applyFont="1" applyAlignment="1">
      <alignment horizontal="center"/>
    </xf>
    <xf numFmtId="0" fontId="43" fillId="0" borderId="0" xfId="143" applyFont="1" applyAlignment="1">
      <alignment horizontal="center"/>
    </xf>
    <xf numFmtId="0" fontId="43" fillId="0" borderId="0" xfId="143" applyFont="1"/>
    <xf numFmtId="0" fontId="94" fillId="0" borderId="0" xfId="143" applyFont="1" applyAlignment="1">
      <alignment horizontal="center"/>
    </xf>
    <xf numFmtId="3" fontId="42" fillId="0" borderId="43" xfId="143" applyNumberFormat="1" applyFont="1" applyBorder="1" applyAlignment="1">
      <alignment horizontal="right"/>
    </xf>
    <xf numFmtId="170" fontId="42" fillId="0" borderId="8" xfId="143" applyNumberFormat="1" applyFont="1" applyBorder="1"/>
    <xf numFmtId="0" fontId="43" fillId="0" borderId="0" xfId="143" applyFont="1" applyAlignment="1">
      <alignment wrapText="1"/>
    </xf>
    <xf numFmtId="3" fontId="42" fillId="0" borderId="34" xfId="143" applyNumberFormat="1" applyFont="1" applyBorder="1" applyAlignment="1">
      <alignment horizontal="right"/>
    </xf>
    <xf numFmtId="3" fontId="42" fillId="0" borderId="35" xfId="143" applyNumberFormat="1" applyFont="1" applyBorder="1" applyAlignment="1">
      <alignment horizontal="right"/>
    </xf>
    <xf numFmtId="170" fontId="42" fillId="0" borderId="35" xfId="143" applyNumberFormat="1" applyFont="1" applyBorder="1"/>
    <xf numFmtId="3" fontId="42" fillId="0" borderId="32" xfId="143" applyNumberFormat="1" applyFont="1" applyBorder="1" applyAlignment="1">
      <alignment horizontal="right"/>
    </xf>
    <xf numFmtId="3" fontId="42" fillId="0" borderId="36" xfId="143" applyNumberFormat="1" applyFont="1" applyBorder="1" applyAlignment="1">
      <alignment horizontal="right"/>
    </xf>
    <xf numFmtId="170" fontId="42" fillId="0" borderId="36" xfId="143" applyNumberFormat="1" applyFont="1" applyBorder="1"/>
    <xf numFmtId="170" fontId="42" fillId="0" borderId="78" xfId="143" applyNumberFormat="1" applyFont="1" applyBorder="1" applyAlignment="1">
      <alignment horizontal="right"/>
    </xf>
    <xf numFmtId="170" fontId="42" fillId="0" borderId="130" xfId="143" applyNumberFormat="1" applyFont="1" applyBorder="1"/>
    <xf numFmtId="3" fontId="42" fillId="0" borderId="28" xfId="143" applyNumberFormat="1" applyFont="1" applyBorder="1" applyAlignment="1">
      <alignment horizontal="right"/>
    </xf>
    <xf numFmtId="170" fontId="42" fillId="0" borderId="37" xfId="143" applyNumberFormat="1" applyFont="1" applyBorder="1"/>
    <xf numFmtId="0" fontId="94" fillId="0" borderId="39" xfId="143" applyFont="1" applyBorder="1" applyAlignment="1">
      <alignment horizontal="left"/>
    </xf>
    <xf numFmtId="0" fontId="94" fillId="0" borderId="31" xfId="143" applyFont="1" applyBorder="1" applyAlignment="1">
      <alignment horizontal="center"/>
    </xf>
    <xf numFmtId="0" fontId="43" fillId="0" borderId="74" xfId="134" applyFont="1" applyBorder="1" applyAlignment="1">
      <alignment horizontal="left" vertical="center" wrapText="1"/>
    </xf>
    <xf numFmtId="3" fontId="43" fillId="0" borderId="74" xfId="133" applyNumberFormat="1" applyFont="1" applyBorder="1" applyAlignment="1">
      <alignment vertical="center"/>
    </xf>
    <xf numFmtId="0" fontId="43" fillId="0" borderId="75" xfId="1" applyFont="1" applyBorder="1" applyAlignment="1">
      <alignment horizontal="justify" vertical="center" wrapText="1"/>
    </xf>
    <xf numFmtId="0" fontId="43" fillId="0" borderId="121" xfId="134" applyFont="1" applyBorder="1" applyAlignment="1">
      <alignment horizontal="left" vertical="center" wrapText="1"/>
    </xf>
    <xf numFmtId="0" fontId="43" fillId="0" borderId="78" xfId="1" applyFont="1" applyBorder="1" applyAlignment="1">
      <alignment horizontal="justify" vertical="center" wrapText="1"/>
    </xf>
    <xf numFmtId="0" fontId="43" fillId="0" borderId="128" xfId="1" applyFont="1" applyBorder="1" applyAlignment="1">
      <alignment horizontal="justify" vertical="center" wrapText="1"/>
    </xf>
    <xf numFmtId="0" fontId="104" fillId="0" borderId="118" xfId="1" applyFont="1" applyBorder="1" applyAlignment="1">
      <alignment horizontal="justify" vertical="center" wrapText="1"/>
    </xf>
    <xf numFmtId="0" fontId="43" fillId="0" borderId="74" xfId="134" applyFont="1" applyBorder="1" applyAlignment="1">
      <alignment vertical="center" wrapText="1"/>
    </xf>
    <xf numFmtId="0" fontId="8" fillId="0" borderId="0" xfId="144"/>
    <xf numFmtId="4" fontId="8" fillId="0" borderId="0" xfId="144" applyNumberFormat="1"/>
    <xf numFmtId="0" fontId="43" fillId="0" borderId="131" xfId="133" applyFont="1" applyBorder="1" applyAlignment="1">
      <alignment horizontal="center" vertical="center" wrapText="1"/>
    </xf>
    <xf numFmtId="0" fontId="43" fillId="0" borderId="100" xfId="134" applyFont="1" applyBorder="1" applyAlignment="1">
      <alignment vertical="center" wrapText="1"/>
    </xf>
    <xf numFmtId="0" fontId="43" fillId="0" borderId="132" xfId="1" applyFont="1" applyBorder="1" applyAlignment="1">
      <alignment horizontal="justify" vertical="center" wrapText="1"/>
    </xf>
    <xf numFmtId="3" fontId="42" fillId="0" borderId="116" xfId="1" applyNumberFormat="1" applyFont="1" applyBorder="1"/>
    <xf numFmtId="0" fontId="42" fillId="0" borderId="117" xfId="1" applyFont="1" applyBorder="1" applyAlignment="1">
      <alignment wrapText="1"/>
    </xf>
    <xf numFmtId="0" fontId="94" fillId="0" borderId="76" xfId="142" applyFont="1" applyBorder="1" applyAlignment="1">
      <alignment horizontal="left"/>
    </xf>
    <xf numFmtId="0" fontId="7" fillId="0" borderId="0" xfId="145"/>
    <xf numFmtId="0" fontId="135" fillId="0" borderId="0" xfId="145" applyFont="1"/>
    <xf numFmtId="0" fontId="135" fillId="0" borderId="0" xfId="145" applyFont="1" applyAlignment="1">
      <alignment wrapText="1"/>
    </xf>
    <xf numFmtId="0" fontId="93" fillId="0" borderId="0" xfId="145" applyFont="1"/>
    <xf numFmtId="0" fontId="94" fillId="31" borderId="28" xfId="145" applyFont="1" applyFill="1" applyBorder="1" applyAlignment="1">
      <alignment horizontal="left" vertical="center" wrapText="1"/>
    </xf>
    <xf numFmtId="0" fontId="94" fillId="31" borderId="116" xfId="145" applyFont="1" applyFill="1" applyBorder="1" applyAlignment="1">
      <alignment horizontal="center" vertical="center" wrapText="1"/>
    </xf>
    <xf numFmtId="3" fontId="94" fillId="31" borderId="51" xfId="145" applyNumberFormat="1" applyFont="1" applyFill="1" applyBorder="1" applyAlignment="1">
      <alignment horizontal="center" vertical="center" wrapText="1"/>
    </xf>
    <xf numFmtId="3" fontId="94" fillId="31" borderId="116" xfId="145" applyNumberFormat="1" applyFont="1" applyFill="1" applyBorder="1" applyAlignment="1">
      <alignment horizontal="center" vertical="center" wrapText="1"/>
    </xf>
    <xf numFmtId="0" fontId="94" fillId="31" borderId="52" xfId="145" applyFont="1" applyFill="1" applyBorder="1" applyAlignment="1">
      <alignment horizontal="center" vertical="center" wrapText="1"/>
    </xf>
    <xf numFmtId="0" fontId="7" fillId="0" borderId="0" xfId="145" applyAlignment="1">
      <alignment vertical="center"/>
    </xf>
    <xf numFmtId="0" fontId="93" fillId="0" borderId="5" xfId="145" applyFont="1" applyBorder="1" applyAlignment="1">
      <alignment vertical="center" wrapText="1"/>
    </xf>
    <xf numFmtId="0" fontId="93" fillId="0" borderId="124" xfId="145" applyFont="1" applyBorder="1" applyAlignment="1">
      <alignment vertical="center" wrapText="1"/>
    </xf>
    <xf numFmtId="3" fontId="93" fillId="0" borderId="124" xfId="145" applyNumberFormat="1" applyFont="1" applyBorder="1" applyAlignment="1">
      <alignment vertical="center"/>
    </xf>
    <xf numFmtId="170" fontId="93" fillId="0" borderId="118" xfId="145" applyNumberFormat="1" applyFont="1" applyBorder="1" applyAlignment="1">
      <alignment vertical="center"/>
    </xf>
    <xf numFmtId="0" fontId="93" fillId="0" borderId="0" xfId="145" applyFont="1" applyAlignment="1">
      <alignment vertical="center"/>
    </xf>
    <xf numFmtId="0" fontId="93" fillId="0" borderId="5" xfId="145" applyFont="1" applyBorder="1" applyAlignment="1">
      <alignment horizontal="left" vertical="center" wrapText="1"/>
    </xf>
    <xf numFmtId="3" fontId="94" fillId="0" borderId="124" xfId="145" applyNumberFormat="1" applyFont="1" applyBorder="1" applyAlignment="1">
      <alignment vertical="center"/>
    </xf>
    <xf numFmtId="170" fontId="94" fillId="0" borderId="118" xfId="145" applyNumberFormat="1" applyFont="1" applyBorder="1" applyAlignment="1">
      <alignment vertical="center"/>
    </xf>
    <xf numFmtId="170" fontId="93" fillId="0" borderId="6" xfId="145" applyNumberFormat="1" applyFont="1" applyBorder="1" applyAlignment="1">
      <alignment vertical="center"/>
    </xf>
    <xf numFmtId="3" fontId="94" fillId="0" borderId="0" xfId="145" applyNumberFormat="1" applyFont="1" applyAlignment="1">
      <alignment vertical="center"/>
    </xf>
    <xf numFmtId="170" fontId="94" fillId="0" borderId="65" xfId="145" applyNumberFormat="1" applyFont="1" applyBorder="1" applyAlignment="1">
      <alignment vertical="center"/>
    </xf>
    <xf numFmtId="3" fontId="94" fillId="0" borderId="116" xfId="145" applyNumberFormat="1" applyFont="1" applyBorder="1" applyAlignment="1">
      <alignment vertical="center"/>
    </xf>
    <xf numFmtId="170" fontId="94" fillId="0" borderId="117" xfId="145" applyNumberFormat="1" applyFont="1" applyBorder="1" applyAlignment="1">
      <alignment vertical="center"/>
    </xf>
    <xf numFmtId="0" fontId="7" fillId="0" borderId="0" xfId="145" applyAlignment="1">
      <alignment wrapText="1"/>
    </xf>
    <xf numFmtId="0" fontId="49" fillId="0" borderId="53" xfId="0" applyFont="1" applyBorder="1" applyAlignment="1">
      <alignment horizontal="left" vertical="center" wrapText="1"/>
    </xf>
    <xf numFmtId="0" fontId="49" fillId="0" borderId="79" xfId="0" applyFont="1" applyBorder="1" applyAlignment="1">
      <alignment horizontal="left" vertical="center" wrapText="1"/>
    </xf>
    <xf numFmtId="0" fontId="136" fillId="0" borderId="0" xfId="68" applyFont="1" applyAlignment="1">
      <alignment horizontal="center" vertical="center"/>
    </xf>
    <xf numFmtId="0" fontId="49" fillId="0" borderId="0" xfId="68" applyFont="1" applyAlignment="1">
      <alignment vertical="center"/>
    </xf>
    <xf numFmtId="0" fontId="111" fillId="0" borderId="0" xfId="68" applyFont="1" applyAlignment="1">
      <alignment horizontal="right" vertical="justify"/>
    </xf>
    <xf numFmtId="0" fontId="137" fillId="0" borderId="0" xfId="68" applyFont="1" applyAlignment="1">
      <alignment vertical="center"/>
    </xf>
    <xf numFmtId="0" fontId="96" fillId="0" borderId="0" xfId="68" applyFont="1" applyAlignment="1">
      <alignment horizontal="center" vertical="center" wrapText="1"/>
    </xf>
    <xf numFmtId="3" fontId="96" fillId="0" borderId="53" xfId="92" applyNumberFormat="1" applyFont="1" applyBorder="1" applyAlignment="1">
      <alignment horizontal="center" vertical="center"/>
    </xf>
    <xf numFmtId="3" fontId="96" fillId="0" borderId="64" xfId="92" applyNumberFormat="1" applyFont="1" applyBorder="1" applyAlignment="1">
      <alignment horizontal="center" vertical="center"/>
    </xf>
    <xf numFmtId="0" fontId="43" fillId="0" borderId="0" xfId="68" applyFont="1" applyAlignment="1">
      <alignment vertical="center"/>
    </xf>
    <xf numFmtId="0" fontId="120" fillId="0" borderId="135" xfId="68" applyFont="1" applyBorder="1" applyAlignment="1">
      <alignment horizontal="center" vertical="center" wrapText="1"/>
    </xf>
    <xf numFmtId="0" fontId="49" fillId="0" borderId="10" xfId="68" applyFont="1" applyBorder="1" applyAlignment="1">
      <alignment horizontal="left" vertical="center" wrapText="1"/>
    </xf>
    <xf numFmtId="3" fontId="49" fillId="0" borderId="136" xfId="68" applyNumberFormat="1" applyFont="1" applyBorder="1" applyAlignment="1">
      <alignment vertical="center"/>
    </xf>
    <xf numFmtId="3" fontId="49" fillId="0" borderId="34" xfId="68" applyNumberFormat="1" applyFont="1" applyBorder="1" applyAlignment="1">
      <alignment horizontal="right" vertical="center"/>
    </xf>
    <xf numFmtId="3" fontId="49" fillId="0" borderId="137" xfId="68" applyNumberFormat="1" applyFont="1" applyBorder="1" applyAlignment="1">
      <alignment vertical="center"/>
    </xf>
    <xf numFmtId="3" fontId="49" fillId="0" borderId="10" xfId="68" applyNumberFormat="1" applyFont="1" applyBorder="1" applyAlignment="1">
      <alignment horizontal="right" vertical="center"/>
    </xf>
    <xf numFmtId="3" fontId="49" fillId="0" borderId="138" xfId="68" applyNumberFormat="1" applyFont="1" applyBorder="1" applyAlignment="1">
      <alignment horizontal="right" vertical="center"/>
    </xf>
    <xf numFmtId="3" fontId="49" fillId="0" borderId="139" xfId="68" applyNumberFormat="1" applyFont="1" applyBorder="1" applyAlignment="1">
      <alignment horizontal="right" vertical="center"/>
    </xf>
    <xf numFmtId="0" fontId="49" fillId="0" borderId="48" xfId="94" applyFont="1" applyBorder="1" applyAlignment="1">
      <alignment horizontal="justify" vertical="center" wrapText="1"/>
    </xf>
    <xf numFmtId="0" fontId="49" fillId="0" borderId="5" xfId="68" applyFont="1" applyBorder="1" applyAlignment="1">
      <alignment horizontal="left" vertical="center" wrapText="1"/>
    </xf>
    <xf numFmtId="3" fontId="49" fillId="0" borderId="140" xfId="68" applyNumberFormat="1" applyFont="1" applyBorder="1" applyAlignment="1">
      <alignment vertical="center"/>
    </xf>
    <xf numFmtId="3" fontId="49" fillId="0" borderId="32" xfId="68" applyNumberFormat="1" applyFont="1" applyBorder="1" applyAlignment="1">
      <alignment horizontal="right" vertical="center"/>
    </xf>
    <xf numFmtId="3" fontId="49" fillId="0" borderId="142" xfId="68" applyNumberFormat="1" applyFont="1" applyBorder="1" applyAlignment="1">
      <alignment vertical="center"/>
    </xf>
    <xf numFmtId="3" fontId="49" fillId="0" borderId="143" xfId="68" applyNumberFormat="1" applyFont="1" applyBorder="1" applyAlignment="1">
      <alignment vertical="center"/>
    </xf>
    <xf numFmtId="3" fontId="49" fillId="0" borderId="141" xfId="68" applyNumberFormat="1" applyFont="1" applyBorder="1" applyAlignment="1">
      <alignment vertical="center"/>
    </xf>
    <xf numFmtId="3" fontId="49" fillId="0" borderId="5" xfId="68" applyNumberFormat="1" applyFont="1" applyBorder="1" applyAlignment="1">
      <alignment horizontal="right" vertical="center"/>
    </xf>
    <xf numFmtId="3" fontId="49" fillId="0" borderId="144" xfId="68" applyNumberFormat="1" applyFont="1" applyBorder="1" applyAlignment="1">
      <alignment horizontal="right" vertical="center"/>
    </xf>
    <xf numFmtId="3" fontId="49" fillId="0" borderId="6" xfId="68" applyNumberFormat="1" applyFont="1" applyBorder="1" applyAlignment="1">
      <alignment horizontal="right" vertical="center"/>
    </xf>
    <xf numFmtId="0" fontId="49" fillId="0" borderId="145" xfId="94" applyFont="1" applyBorder="1" applyAlignment="1">
      <alignment horizontal="justify" vertical="center" wrapText="1"/>
    </xf>
    <xf numFmtId="0" fontId="120" fillId="0" borderId="146" xfId="68" applyFont="1" applyBorder="1" applyAlignment="1">
      <alignment horizontal="center" vertical="center" wrapText="1"/>
    </xf>
    <xf numFmtId="3" fontId="49" fillId="0" borderId="147" xfId="68" applyNumberFormat="1" applyFont="1" applyBorder="1" applyAlignment="1">
      <alignment vertical="center"/>
    </xf>
    <xf numFmtId="3" fontId="49" fillId="0" borderId="90" xfId="68" applyNumberFormat="1" applyFont="1" applyBorder="1" applyAlignment="1">
      <alignment vertical="center"/>
    </xf>
    <xf numFmtId="0" fontId="120" fillId="27" borderId="143" xfId="68" applyFont="1" applyFill="1" applyBorder="1" applyAlignment="1">
      <alignment vertical="center" wrapText="1"/>
    </xf>
    <xf numFmtId="3" fontId="96" fillId="27" borderId="37" xfId="68" applyNumberFormat="1" applyFont="1" applyFill="1" applyBorder="1" applyAlignment="1">
      <alignment vertical="center"/>
    </xf>
    <xf numFmtId="3" fontId="111" fillId="27" borderId="37" xfId="68" applyNumberFormat="1" applyFont="1" applyFill="1" applyBorder="1" applyAlignment="1">
      <alignment horizontal="justify" vertical="center"/>
    </xf>
    <xf numFmtId="0" fontId="120" fillId="0" borderId="148" xfId="68" applyFont="1" applyBorder="1" applyAlignment="1">
      <alignment horizontal="center" vertical="center" wrapText="1"/>
    </xf>
    <xf numFmtId="3" fontId="49" fillId="0" borderId="149" xfId="68" applyNumberFormat="1" applyFont="1" applyBorder="1" applyAlignment="1">
      <alignment vertical="center"/>
    </xf>
    <xf numFmtId="3" fontId="49" fillId="0" borderId="139" xfId="68" applyNumberFormat="1" applyFont="1" applyBorder="1" applyAlignment="1">
      <alignment vertical="center"/>
    </xf>
    <xf numFmtId="0" fontId="49" fillId="0" borderId="150" xfId="94" applyFont="1" applyBorder="1" applyAlignment="1">
      <alignment horizontal="justify" vertical="center" wrapText="1"/>
    </xf>
    <xf numFmtId="0" fontId="120" fillId="0" borderId="151" xfId="68" applyFont="1" applyBorder="1" applyAlignment="1">
      <alignment horizontal="center" vertical="center"/>
    </xf>
    <xf numFmtId="3" fontId="49" fillId="0" borderId="152" xfId="68" applyNumberFormat="1" applyFont="1" applyBorder="1" applyAlignment="1">
      <alignment vertical="center"/>
    </xf>
    <xf numFmtId="3" fontId="49" fillId="0" borderId="145" xfId="68" applyNumberFormat="1" applyFont="1" applyBorder="1" applyAlignment="1">
      <alignment horizontal="justify" vertical="center" wrapText="1"/>
    </xf>
    <xf numFmtId="0" fontId="120" fillId="0" borderId="146" xfId="68" applyFont="1" applyBorder="1" applyAlignment="1">
      <alignment horizontal="center" vertical="center"/>
    </xf>
    <xf numFmtId="3" fontId="49" fillId="0" borderId="148" xfId="68" applyNumberFormat="1" applyFont="1" applyBorder="1" applyAlignment="1">
      <alignment vertical="center"/>
    </xf>
    <xf numFmtId="3" fontId="49" fillId="0" borderId="153" xfId="68" applyNumberFormat="1" applyFont="1" applyBorder="1" applyAlignment="1">
      <alignment vertical="center"/>
    </xf>
    <xf numFmtId="3" fontId="49" fillId="0" borderId="154" xfId="68" applyNumberFormat="1" applyFont="1" applyBorder="1" applyAlignment="1">
      <alignment horizontal="right" vertical="center"/>
    </xf>
    <xf numFmtId="3" fontId="49" fillId="0" borderId="155" xfId="68" applyNumberFormat="1" applyFont="1" applyBorder="1" applyAlignment="1">
      <alignment vertical="center"/>
    </xf>
    <xf numFmtId="3" fontId="49" fillId="0" borderId="156" xfId="68" applyNumberFormat="1" applyFont="1" applyBorder="1" applyAlignment="1">
      <alignment vertical="center"/>
    </xf>
    <xf numFmtId="3" fontId="49" fillId="0" borderId="7" xfId="68" applyNumberFormat="1" applyFont="1" applyBorder="1" applyAlignment="1">
      <alignment horizontal="right" vertical="center"/>
    </xf>
    <xf numFmtId="3" fontId="49" fillId="0" borderId="8" xfId="68" applyNumberFormat="1" applyFont="1" applyBorder="1" applyAlignment="1">
      <alignment vertical="center"/>
    </xf>
    <xf numFmtId="3" fontId="49" fillId="0" borderId="157" xfId="68" applyNumberFormat="1" applyFont="1" applyBorder="1" applyAlignment="1">
      <alignment vertical="center"/>
    </xf>
    <xf numFmtId="1" fontId="120" fillId="0" borderId="158" xfId="68" applyNumberFormat="1" applyFont="1" applyBorder="1" applyAlignment="1">
      <alignment horizontal="center" vertical="center"/>
    </xf>
    <xf numFmtId="3" fontId="49" fillId="0" borderId="159" xfId="68" applyNumberFormat="1" applyFont="1" applyBorder="1" applyAlignment="1">
      <alignment vertical="center"/>
    </xf>
    <xf numFmtId="3" fontId="49" fillId="0" borderId="144" xfId="68" applyNumberFormat="1" applyFont="1" applyBorder="1" applyAlignment="1">
      <alignment vertical="center"/>
    </xf>
    <xf numFmtId="3" fontId="49" fillId="0" borderId="160" xfId="68" applyNumberFormat="1" applyFont="1" applyBorder="1" applyAlignment="1">
      <alignment vertical="center"/>
    </xf>
    <xf numFmtId="0" fontId="49" fillId="0" borderId="161" xfId="94" applyFont="1" applyBorder="1" applyAlignment="1">
      <alignment horizontal="justify" vertical="center" wrapText="1"/>
    </xf>
    <xf numFmtId="1" fontId="120" fillId="0" borderId="162" xfId="68" applyNumberFormat="1" applyFont="1" applyBorder="1" applyAlignment="1">
      <alignment horizontal="center" vertical="center" wrapText="1"/>
    </xf>
    <xf numFmtId="3" fontId="49" fillId="0" borderId="163" xfId="68" applyNumberFormat="1" applyFont="1" applyBorder="1" applyAlignment="1">
      <alignment vertical="center"/>
    </xf>
    <xf numFmtId="3" fontId="49" fillId="0" borderId="164" xfId="68" applyNumberFormat="1" applyFont="1" applyBorder="1" applyAlignment="1">
      <alignment vertical="center"/>
    </xf>
    <xf numFmtId="3" fontId="49" fillId="0" borderId="165" xfId="68" applyNumberFormat="1" applyFont="1" applyBorder="1" applyAlignment="1">
      <alignment horizontal="right" vertical="center"/>
    </xf>
    <xf numFmtId="0" fontId="49" fillId="0" borderId="6" xfId="94" applyFont="1" applyBorder="1" applyAlignment="1">
      <alignment horizontal="justify" vertical="center" wrapText="1"/>
    </xf>
    <xf numFmtId="3" fontId="49" fillId="0" borderId="150" xfId="68" applyNumberFormat="1" applyFont="1" applyBorder="1" applyAlignment="1">
      <alignment horizontal="justify" vertical="center" wrapText="1"/>
    </xf>
    <xf numFmtId="0" fontId="49" fillId="0" borderId="134" xfId="94" applyFont="1" applyBorder="1" applyAlignment="1">
      <alignment horizontal="justify" vertical="center" wrapText="1"/>
    </xf>
    <xf numFmtId="1" fontId="120" fillId="0" borderId="166" xfId="68" applyNumberFormat="1" applyFont="1" applyBorder="1" applyAlignment="1">
      <alignment horizontal="center" vertical="center" wrapText="1"/>
    </xf>
    <xf numFmtId="1" fontId="120" fillId="0" borderId="89" xfId="68" applyNumberFormat="1" applyFont="1" applyBorder="1" applyAlignment="1">
      <alignment horizontal="center" vertical="center" wrapText="1"/>
    </xf>
    <xf numFmtId="3" fontId="49" fillId="0" borderId="134" xfId="68" applyNumberFormat="1" applyFont="1" applyBorder="1" applyAlignment="1">
      <alignment horizontal="justify" vertical="center" wrapText="1"/>
    </xf>
    <xf numFmtId="1" fontId="141" fillId="0" borderId="88" xfId="90" applyNumberFormat="1" applyFont="1" applyBorder="1" applyAlignment="1">
      <alignment horizontal="center" vertical="center" wrapText="1"/>
    </xf>
    <xf numFmtId="0" fontId="120" fillId="27" borderId="162" xfId="68" applyFont="1" applyFill="1" applyBorder="1" applyAlignment="1">
      <alignment vertical="center" wrapText="1"/>
    </xf>
    <xf numFmtId="0" fontId="142" fillId="0" borderId="0" xfId="68" applyFont="1" applyAlignment="1">
      <alignment vertical="center"/>
    </xf>
    <xf numFmtId="172" fontId="141" fillId="0" borderId="152" xfId="90" applyNumberFormat="1" applyFont="1" applyBorder="1" applyAlignment="1">
      <alignment horizontal="center" vertical="center" wrapText="1"/>
    </xf>
    <xf numFmtId="3" fontId="49" fillId="0" borderId="41" xfId="68" applyNumberFormat="1" applyFont="1" applyBorder="1" applyAlignment="1">
      <alignment horizontal="right" vertical="center"/>
    </xf>
    <xf numFmtId="3" fontId="49" fillId="0" borderId="43" xfId="68" applyNumberFormat="1" applyFont="1" applyBorder="1" applyAlignment="1">
      <alignment horizontal="right" vertical="center"/>
    </xf>
    <xf numFmtId="3" fontId="49" fillId="0" borderId="152" xfId="68" applyNumberFormat="1" applyFont="1" applyBorder="1" applyAlignment="1">
      <alignment horizontal="right" vertical="center"/>
    </xf>
    <xf numFmtId="0" fontId="120" fillId="0" borderId="143" xfId="68" applyFont="1" applyBorder="1" applyAlignment="1">
      <alignment horizontal="center" vertical="center" wrapText="1"/>
    </xf>
    <xf numFmtId="3" fontId="49" fillId="0" borderId="161" xfId="68" applyNumberFormat="1" applyFont="1" applyBorder="1" applyAlignment="1">
      <alignment horizontal="justify" vertical="center"/>
    </xf>
    <xf numFmtId="0" fontId="120" fillId="0" borderId="143" xfId="68" applyFont="1" applyBorder="1" applyAlignment="1">
      <alignment horizontal="center" vertical="center"/>
    </xf>
    <xf numFmtId="172" fontId="141" fillId="0" borderId="143" xfId="90" applyNumberFormat="1" applyFont="1" applyBorder="1" applyAlignment="1">
      <alignment horizontal="center" vertical="center" wrapText="1"/>
    </xf>
    <xf numFmtId="0" fontId="120" fillId="0" borderId="152" xfId="68" applyFont="1" applyBorder="1" applyAlignment="1">
      <alignment horizontal="center" vertical="center" wrapText="1"/>
    </xf>
    <xf numFmtId="3" fontId="49" fillId="0" borderId="4" xfId="68" applyNumberFormat="1" applyFont="1" applyBorder="1" applyAlignment="1">
      <alignment vertical="center"/>
    </xf>
    <xf numFmtId="3" fontId="49" fillId="0" borderId="167" xfId="68" applyNumberFormat="1" applyFont="1" applyBorder="1" applyAlignment="1">
      <alignment vertical="center"/>
    </xf>
    <xf numFmtId="3" fontId="49" fillId="0" borderId="168" xfId="68" applyNumberFormat="1" applyFont="1" applyBorder="1" applyAlignment="1">
      <alignment vertical="center"/>
    </xf>
    <xf numFmtId="3" fontId="49" fillId="0" borderId="167" xfId="68" applyNumberFormat="1" applyFont="1" applyBorder="1" applyAlignment="1">
      <alignment horizontal="right" vertical="center"/>
    </xf>
    <xf numFmtId="3" fontId="49" fillId="0" borderId="168" xfId="68" applyNumberFormat="1" applyFont="1" applyBorder="1" applyAlignment="1">
      <alignment horizontal="right" vertical="center"/>
    </xf>
    <xf numFmtId="0" fontId="120" fillId="0" borderId="169" xfId="68" applyFont="1" applyBorder="1" applyAlignment="1">
      <alignment horizontal="center" vertical="center" wrapText="1"/>
    </xf>
    <xf numFmtId="3" fontId="49" fillId="0" borderId="62" xfId="68" applyNumberFormat="1" applyFont="1" applyBorder="1" applyAlignment="1">
      <alignment vertical="center"/>
    </xf>
    <xf numFmtId="3" fontId="49" fillId="0" borderId="169" xfId="68" applyNumberFormat="1" applyFont="1" applyBorder="1" applyAlignment="1">
      <alignment vertical="center"/>
    </xf>
    <xf numFmtId="3" fontId="49" fillId="0" borderId="170" xfId="68" applyNumberFormat="1" applyFont="1" applyBorder="1" applyAlignment="1">
      <alignment vertical="center"/>
    </xf>
    <xf numFmtId="3" fontId="49" fillId="0" borderId="171" xfId="68" applyNumberFormat="1" applyFont="1" applyBorder="1" applyAlignment="1">
      <alignment vertical="center"/>
    </xf>
    <xf numFmtId="3" fontId="49" fillId="0" borderId="172" xfId="68" applyNumberFormat="1" applyFont="1" applyBorder="1" applyAlignment="1">
      <alignment vertical="center"/>
    </xf>
    <xf numFmtId="3" fontId="49" fillId="0" borderId="173" xfId="68" applyNumberFormat="1" applyFont="1" applyBorder="1" applyAlignment="1">
      <alignment vertical="center"/>
    </xf>
    <xf numFmtId="0" fontId="120" fillId="0" borderId="174" xfId="68" applyFont="1" applyBorder="1" applyAlignment="1">
      <alignment horizontal="center" vertical="center" wrapText="1"/>
    </xf>
    <xf numFmtId="3" fontId="49" fillId="0" borderId="174" xfId="68" applyNumberFormat="1" applyFont="1" applyBorder="1" applyAlignment="1">
      <alignment vertical="center"/>
    </xf>
    <xf numFmtId="3" fontId="49" fillId="0" borderId="175" xfId="68" applyNumberFormat="1" applyFont="1" applyBorder="1" applyAlignment="1">
      <alignment vertical="center"/>
    </xf>
    <xf numFmtId="3" fontId="49" fillId="0" borderId="176" xfId="68" applyNumberFormat="1" applyFont="1" applyBorder="1" applyAlignment="1">
      <alignment vertical="center"/>
    </xf>
    <xf numFmtId="3" fontId="49" fillId="0" borderId="172" xfId="68" applyNumberFormat="1" applyFont="1" applyBorder="1" applyAlignment="1">
      <alignment horizontal="right" vertical="center"/>
    </xf>
    <xf numFmtId="3" fontId="49" fillId="0" borderId="173" xfId="68" applyNumberFormat="1" applyFont="1" applyBorder="1" applyAlignment="1">
      <alignment horizontal="right" vertical="center"/>
    </xf>
    <xf numFmtId="3" fontId="49" fillId="0" borderId="177" xfId="68" applyNumberFormat="1" applyFont="1" applyBorder="1" applyAlignment="1">
      <alignment vertical="center"/>
    </xf>
    <xf numFmtId="3" fontId="49" fillId="0" borderId="178" xfId="68" applyNumberFormat="1" applyFont="1" applyBorder="1" applyAlignment="1">
      <alignment vertical="center"/>
    </xf>
    <xf numFmtId="3" fontId="49" fillId="0" borderId="177" xfId="68" applyNumberFormat="1" applyFont="1" applyBorder="1" applyAlignment="1">
      <alignment horizontal="right" vertical="center"/>
    </xf>
    <xf numFmtId="3" fontId="49" fillId="0" borderId="178" xfId="68" applyNumberFormat="1" applyFont="1" applyBorder="1" applyAlignment="1">
      <alignment horizontal="right" vertical="center"/>
    </xf>
    <xf numFmtId="0" fontId="120" fillId="0" borderId="179" xfId="68" applyFont="1" applyBorder="1" applyAlignment="1">
      <alignment horizontal="center" vertical="center" wrapText="1"/>
    </xf>
    <xf numFmtId="3" fontId="49" fillId="0" borderId="179" xfId="68" applyNumberFormat="1" applyFont="1" applyBorder="1" applyAlignment="1">
      <alignment vertical="center"/>
    </xf>
    <xf numFmtId="3" fontId="49" fillId="0" borderId="180" xfId="68" applyNumberFormat="1" applyFont="1" applyBorder="1" applyAlignment="1">
      <alignment vertical="center"/>
    </xf>
    <xf numFmtId="3" fontId="49" fillId="0" borderId="181" xfId="68" applyNumberFormat="1" applyFont="1" applyBorder="1" applyAlignment="1">
      <alignment vertical="center"/>
    </xf>
    <xf numFmtId="3" fontId="49" fillId="0" borderId="182" xfId="68" applyNumberFormat="1" applyFont="1" applyBorder="1" applyAlignment="1">
      <alignment vertical="center"/>
    </xf>
    <xf numFmtId="3" fontId="49" fillId="0" borderId="183" xfId="68" applyNumberFormat="1" applyFont="1" applyBorder="1" applyAlignment="1">
      <alignment vertical="center"/>
    </xf>
    <xf numFmtId="3" fontId="49" fillId="0" borderId="182" xfId="68" applyNumberFormat="1" applyFont="1" applyBorder="1" applyAlignment="1">
      <alignment horizontal="right" vertical="center"/>
    </xf>
    <xf numFmtId="3" fontId="49" fillId="0" borderId="183" xfId="68" applyNumberFormat="1" applyFont="1" applyBorder="1" applyAlignment="1">
      <alignment horizontal="right" vertical="center"/>
    </xf>
    <xf numFmtId="0" fontId="120" fillId="0" borderId="184" xfId="68" applyFont="1" applyBorder="1" applyAlignment="1">
      <alignment horizontal="center" vertical="center" wrapText="1"/>
    </xf>
    <xf numFmtId="3" fontId="49" fillId="0" borderId="184" xfId="68" applyNumberFormat="1" applyFont="1" applyBorder="1" applyAlignment="1">
      <alignment horizontal="right" vertical="center"/>
    </xf>
    <xf numFmtId="3" fontId="49" fillId="0" borderId="185" xfId="68" applyNumberFormat="1" applyFont="1" applyBorder="1" applyAlignment="1">
      <alignment vertical="center"/>
    </xf>
    <xf numFmtId="3" fontId="49" fillId="0" borderId="186" xfId="68" applyNumberFormat="1" applyFont="1" applyBorder="1" applyAlignment="1">
      <alignment vertical="center"/>
    </xf>
    <xf numFmtId="3" fontId="49" fillId="0" borderId="187" xfId="68" applyNumberFormat="1" applyFont="1" applyBorder="1" applyAlignment="1">
      <alignment horizontal="justify" vertical="center" wrapText="1"/>
    </xf>
    <xf numFmtId="0" fontId="120" fillId="0" borderId="0" xfId="68" applyFont="1" applyAlignment="1">
      <alignment horizontal="center" vertical="center" wrapText="1"/>
    </xf>
    <xf numFmtId="3" fontId="49" fillId="0" borderId="188" xfId="68" applyNumberFormat="1" applyFont="1" applyBorder="1" applyAlignment="1">
      <alignment horizontal="justify" vertical="center"/>
    </xf>
    <xf numFmtId="3" fontId="49" fillId="0" borderId="179" xfId="68" applyNumberFormat="1" applyFont="1" applyBorder="1" applyAlignment="1">
      <alignment horizontal="right" vertical="center"/>
    </xf>
    <xf numFmtId="0" fontId="120" fillId="0" borderId="189" xfId="68" applyFont="1" applyBorder="1" applyAlignment="1">
      <alignment horizontal="center" vertical="center"/>
    </xf>
    <xf numFmtId="0" fontId="120" fillId="0" borderId="0" xfId="68" applyFont="1" applyAlignment="1">
      <alignment horizontal="center" vertical="center"/>
    </xf>
    <xf numFmtId="3" fontId="49" fillId="0" borderId="190" xfId="68" applyNumberFormat="1" applyFont="1" applyBorder="1" applyAlignment="1">
      <alignment vertical="center"/>
    </xf>
    <xf numFmtId="3" fontId="49" fillId="0" borderId="191" xfId="68" applyNumberFormat="1" applyFont="1" applyBorder="1" applyAlignment="1">
      <alignment horizontal="right" vertical="center"/>
    </xf>
    <xf numFmtId="3" fontId="49" fillId="0" borderId="36" xfId="68" applyNumberFormat="1" applyFont="1" applyBorder="1" applyAlignment="1">
      <alignment horizontal="right" vertical="center"/>
    </xf>
    <xf numFmtId="0" fontId="98" fillId="0" borderId="0" xfId="147" applyFont="1"/>
    <xf numFmtId="0" fontId="98" fillId="32" borderId="0" xfId="147" applyFont="1" applyFill="1"/>
    <xf numFmtId="3" fontId="49" fillId="0" borderId="184" xfId="68" applyNumberFormat="1" applyFont="1" applyBorder="1" applyAlignment="1">
      <alignment vertical="center"/>
    </xf>
    <xf numFmtId="0" fontId="120" fillId="0" borderId="192" xfId="68" applyFont="1" applyBorder="1" applyAlignment="1">
      <alignment horizontal="center" vertical="center" wrapText="1"/>
    </xf>
    <xf numFmtId="3" fontId="49" fillId="0" borderId="193" xfId="68" applyNumberFormat="1" applyFont="1" applyBorder="1" applyAlignment="1">
      <alignment horizontal="justify" vertical="center"/>
    </xf>
    <xf numFmtId="3" fontId="49" fillId="0" borderId="169" xfId="68" applyNumberFormat="1" applyFont="1" applyBorder="1" applyAlignment="1">
      <alignment horizontal="right" vertical="center"/>
    </xf>
    <xf numFmtId="3" fontId="137" fillId="0" borderId="0" xfId="68" applyNumberFormat="1" applyFont="1" applyAlignment="1">
      <alignment vertical="center"/>
    </xf>
    <xf numFmtId="0" fontId="120" fillId="0" borderId="194" xfId="68" applyFont="1" applyBorder="1" applyAlignment="1">
      <alignment horizontal="center" vertical="center"/>
    </xf>
    <xf numFmtId="0" fontId="120" fillId="0" borderId="195" xfId="68" applyFont="1" applyBorder="1" applyAlignment="1">
      <alignment horizontal="center" vertical="center" wrapText="1"/>
    </xf>
    <xf numFmtId="0" fontId="120" fillId="0" borderId="88" xfId="68" applyFont="1" applyBorder="1" applyAlignment="1">
      <alignment horizontal="center" vertical="center" wrapText="1"/>
    </xf>
    <xf numFmtId="0" fontId="49" fillId="0" borderId="196" xfId="68" applyFont="1" applyBorder="1" applyAlignment="1">
      <alignment horizontal="left" vertical="center" wrapText="1"/>
    </xf>
    <xf numFmtId="3" fontId="49" fillId="0" borderId="197" xfId="68" applyNumberFormat="1" applyFont="1" applyBorder="1" applyAlignment="1">
      <alignment vertical="center"/>
    </xf>
    <xf numFmtId="3" fontId="49" fillId="0" borderId="198" xfId="68" applyNumberFormat="1" applyFont="1" applyBorder="1" applyAlignment="1">
      <alignment horizontal="right" vertical="center"/>
    </xf>
    <xf numFmtId="3" fontId="49" fillId="0" borderId="199" xfId="68" applyNumberFormat="1" applyFont="1" applyBorder="1" applyAlignment="1">
      <alignment horizontal="right" vertical="center"/>
    </xf>
    <xf numFmtId="3" fontId="49" fillId="0" borderId="200" xfId="68" applyNumberFormat="1" applyFont="1" applyBorder="1" applyAlignment="1">
      <alignment vertical="center"/>
    </xf>
    <xf numFmtId="3" fontId="49" fillId="0" borderId="196" xfId="68" applyNumberFormat="1" applyFont="1" applyBorder="1" applyAlignment="1">
      <alignment horizontal="right" vertical="center"/>
    </xf>
    <xf numFmtId="3" fontId="49" fillId="0" borderId="201" xfId="68" applyNumberFormat="1" applyFont="1" applyBorder="1" applyAlignment="1">
      <alignment horizontal="right" vertical="center"/>
    </xf>
    <xf numFmtId="3" fontId="49" fillId="0" borderId="200" xfId="68" applyNumberFormat="1" applyFont="1" applyBorder="1" applyAlignment="1">
      <alignment horizontal="right" vertical="center"/>
    </xf>
    <xf numFmtId="3" fontId="49" fillId="0" borderId="202" xfId="68" applyNumberFormat="1" applyFont="1" applyBorder="1" applyAlignment="1">
      <alignment horizontal="justify" vertical="center" wrapText="1"/>
    </xf>
    <xf numFmtId="0" fontId="120" fillId="27" borderId="203" xfId="68" applyFont="1" applyFill="1" applyBorder="1" applyAlignment="1">
      <alignment vertical="center" wrapText="1"/>
    </xf>
    <xf numFmtId="3" fontId="49" fillId="0" borderId="204" xfId="68" applyNumberFormat="1" applyFont="1" applyBorder="1" applyAlignment="1">
      <alignment horizontal="justify" vertical="center" wrapText="1"/>
    </xf>
    <xf numFmtId="0" fontId="120" fillId="0" borderId="203" xfId="68" applyFont="1" applyBorder="1" applyAlignment="1">
      <alignment horizontal="center" vertical="center" wrapText="1"/>
    </xf>
    <xf numFmtId="172" fontId="141" fillId="0" borderId="169" xfId="90" applyNumberFormat="1" applyFont="1" applyBorder="1" applyAlignment="1">
      <alignment horizontal="center" vertical="center" wrapText="1"/>
    </xf>
    <xf numFmtId="3" fontId="49" fillId="0" borderId="205" xfId="68" applyNumberFormat="1" applyFont="1" applyBorder="1" applyAlignment="1">
      <alignment vertical="center"/>
    </xf>
    <xf numFmtId="3" fontId="49" fillId="0" borderId="206" xfId="68" applyNumberFormat="1" applyFont="1" applyBorder="1" applyAlignment="1">
      <alignment vertical="center"/>
    </xf>
    <xf numFmtId="172" fontId="141" fillId="0" borderId="179" xfId="90" applyNumberFormat="1" applyFont="1" applyBorder="1" applyAlignment="1">
      <alignment horizontal="center" vertical="center" wrapText="1"/>
    </xf>
    <xf numFmtId="0" fontId="98" fillId="32" borderId="0" xfId="147" applyFont="1" applyFill="1" applyAlignment="1">
      <alignment horizontal="center" vertical="center"/>
    </xf>
    <xf numFmtId="172" fontId="141" fillId="32" borderId="179" xfId="90" applyNumberFormat="1" applyFont="1" applyFill="1" applyBorder="1" applyAlignment="1">
      <alignment horizontal="center" vertical="center" wrapText="1"/>
    </xf>
    <xf numFmtId="0" fontId="120" fillId="27" borderId="195" xfId="68" applyFont="1" applyFill="1" applyBorder="1" applyAlignment="1">
      <alignment vertical="center" wrapText="1"/>
    </xf>
    <xf numFmtId="0" fontId="136" fillId="0" borderId="38" xfId="68" applyFont="1" applyBorder="1" applyAlignment="1">
      <alignment horizontal="justify" vertical="center"/>
    </xf>
    <xf numFmtId="0" fontId="109" fillId="0" borderId="0" xfId="68" applyFont="1" applyAlignment="1">
      <alignment vertical="center"/>
    </xf>
    <xf numFmtId="3" fontId="42" fillId="0" borderId="0" xfId="68" applyNumberFormat="1" applyFont="1" applyAlignment="1">
      <alignment vertical="center"/>
    </xf>
    <xf numFmtId="3" fontId="142" fillId="0" borderId="0" xfId="68" applyNumberFormat="1" applyFont="1" applyAlignment="1">
      <alignment vertical="center"/>
    </xf>
    <xf numFmtId="3" fontId="144" fillId="0" borderId="0" xfId="68" applyNumberFormat="1" applyFont="1" applyAlignment="1">
      <alignment horizontal="justify" vertical="justify"/>
    </xf>
    <xf numFmtId="0" fontId="109" fillId="0" borderId="0" xfId="68" applyFont="1" applyAlignment="1">
      <alignment horizontal="center" vertical="center"/>
    </xf>
    <xf numFmtId="0" fontId="109" fillId="0" borderId="0" xfId="68" applyFont="1" applyAlignment="1">
      <alignment horizontal="justify" vertical="justify"/>
    </xf>
    <xf numFmtId="3" fontId="49" fillId="27" borderId="141" xfId="68" applyNumberFormat="1" applyFont="1" applyFill="1" applyBorder="1" applyAlignment="1">
      <alignment vertical="center"/>
    </xf>
    <xf numFmtId="3" fontId="49" fillId="27" borderId="207" xfId="68" applyNumberFormat="1" applyFont="1" applyFill="1" applyBorder="1" applyAlignment="1">
      <alignment vertical="center"/>
    </xf>
    <xf numFmtId="3" fontId="49" fillId="27" borderId="90" xfId="68" applyNumberFormat="1" applyFont="1" applyFill="1" applyBorder="1" applyAlignment="1">
      <alignment vertical="center"/>
    </xf>
    <xf numFmtId="3" fontId="49" fillId="27" borderId="208" xfId="68" applyNumberFormat="1" applyFont="1" applyFill="1" applyBorder="1" applyAlignment="1">
      <alignment vertical="center"/>
    </xf>
    <xf numFmtId="3" fontId="49" fillId="0" borderId="207" xfId="68" applyNumberFormat="1" applyFont="1" applyBorder="1" applyAlignment="1">
      <alignment vertical="center"/>
    </xf>
    <xf numFmtId="3" fontId="49" fillId="0" borderId="208" xfId="68" applyNumberFormat="1" applyFont="1" applyBorder="1" applyAlignment="1">
      <alignment vertical="center"/>
    </xf>
    <xf numFmtId="0" fontId="111" fillId="0" borderId="0" xfId="68" applyFont="1" applyAlignment="1">
      <alignment horizontal="left" wrapText="1"/>
    </xf>
    <xf numFmtId="0" fontId="43" fillId="0" borderId="0" xfId="68" applyFont="1"/>
    <xf numFmtId="0" fontId="121" fillId="0" borderId="0" xfId="68" applyFont="1" applyAlignment="1">
      <alignment horizontal="left" wrapText="1"/>
    </xf>
    <xf numFmtId="0" fontId="137" fillId="0" borderId="0" xfId="68" applyFont="1"/>
    <xf numFmtId="172" fontId="141" fillId="0" borderId="4" xfId="90" applyNumberFormat="1" applyFont="1" applyBorder="1" applyAlignment="1">
      <alignment horizontal="center" wrapText="1"/>
    </xf>
    <xf numFmtId="0" fontId="142" fillId="0" borderId="0" xfId="68" applyFont="1"/>
    <xf numFmtId="0" fontId="42" fillId="0" borderId="0" xfId="68" applyFont="1"/>
    <xf numFmtId="3" fontId="96" fillId="27" borderId="28" xfId="68" applyNumberFormat="1" applyFont="1" applyFill="1" applyBorder="1" applyAlignment="1">
      <alignment vertical="center"/>
    </xf>
    <xf numFmtId="3" fontId="96" fillId="27" borderId="117" xfId="68" applyNumberFormat="1" applyFont="1" applyFill="1" applyBorder="1" applyAlignment="1">
      <alignment vertical="center"/>
    </xf>
    <xf numFmtId="3" fontId="96" fillId="27" borderId="29" xfId="68" applyNumberFormat="1" applyFont="1" applyFill="1" applyBorder="1" applyAlignment="1">
      <alignment vertical="center"/>
    </xf>
    <xf numFmtId="3" fontId="96" fillId="0" borderId="30" xfId="92" applyNumberFormat="1" applyFont="1" applyBorder="1" applyAlignment="1">
      <alignment horizontal="center" vertical="center"/>
    </xf>
    <xf numFmtId="49" fontId="96" fillId="0" borderId="64" xfId="92" applyNumberFormat="1" applyFont="1" applyBorder="1" applyAlignment="1">
      <alignment horizontal="center" vertical="center"/>
    </xf>
    <xf numFmtId="49" fontId="96" fillId="0" borderId="38" xfId="92" applyNumberFormat="1" applyFont="1" applyBorder="1" applyAlignment="1">
      <alignment horizontal="center" vertical="center"/>
    </xf>
    <xf numFmtId="3" fontId="96" fillId="0" borderId="25" xfId="68" applyNumberFormat="1" applyFont="1" applyBorder="1" applyAlignment="1">
      <alignment horizontal="center" vertical="center" wrapText="1"/>
    </xf>
    <xf numFmtId="0" fontId="96" fillId="0" borderId="64" xfId="68" applyFont="1" applyBorder="1" applyAlignment="1">
      <alignment horizontal="center" vertical="center"/>
    </xf>
    <xf numFmtId="3" fontId="96" fillId="0" borderId="63" xfId="92" applyNumberFormat="1" applyFont="1" applyBorder="1" applyAlignment="1">
      <alignment horizontal="center" vertical="center"/>
    </xf>
    <xf numFmtId="0" fontId="96" fillId="0" borderId="85" xfId="68" applyFont="1" applyBorder="1" applyAlignment="1">
      <alignment horizontal="center" vertical="center"/>
    </xf>
    <xf numFmtId="0" fontId="49" fillId="0" borderId="79" xfId="68" applyFont="1" applyBorder="1" applyAlignment="1">
      <alignment horizontal="left" vertical="center" wrapText="1"/>
    </xf>
    <xf numFmtId="3" fontId="49" fillId="0" borderId="88" xfId="68" applyNumberFormat="1" applyFont="1" applyBorder="1" applyAlignment="1">
      <alignment vertical="center"/>
    </xf>
    <xf numFmtId="3" fontId="49" fillId="0" borderId="80" xfId="68" applyNumberFormat="1" applyFont="1" applyBorder="1" applyAlignment="1">
      <alignment horizontal="right" vertical="center"/>
    </xf>
    <xf numFmtId="3" fontId="49" fillId="27" borderId="209" xfId="68" applyNumberFormat="1" applyFont="1" applyFill="1" applyBorder="1" applyAlignment="1">
      <alignment vertical="center"/>
    </xf>
    <xf numFmtId="3" fontId="49" fillId="0" borderId="210" xfId="68" applyNumberFormat="1" applyFont="1" applyBorder="1" applyAlignment="1">
      <alignment vertical="center"/>
    </xf>
    <xf numFmtId="3" fontId="49" fillId="0" borderId="209" xfId="68" applyNumberFormat="1" applyFont="1" applyBorder="1" applyAlignment="1">
      <alignment vertical="center"/>
    </xf>
    <xf numFmtId="3" fontId="49" fillId="0" borderId="211" xfId="68" applyNumberFormat="1" applyFont="1" applyBorder="1" applyAlignment="1">
      <alignment vertical="center"/>
    </xf>
    <xf numFmtId="3" fontId="49" fillId="0" borderId="126" xfId="68" applyNumberFormat="1" applyFont="1" applyBorder="1" applyAlignment="1">
      <alignment horizontal="right" vertical="center"/>
    </xf>
    <xf numFmtId="3" fontId="49" fillId="0" borderId="92" xfId="68" applyNumberFormat="1" applyFont="1" applyBorder="1" applyAlignment="1">
      <alignment horizontal="right" vertical="center"/>
    </xf>
    <xf numFmtId="3" fontId="49" fillId="0" borderId="86" xfId="68" applyNumberFormat="1" applyFont="1" applyBorder="1" applyAlignment="1">
      <alignment horizontal="right" vertical="center"/>
    </xf>
    <xf numFmtId="3" fontId="49" fillId="0" borderId="212" xfId="68" applyNumberFormat="1" applyFont="1" applyBorder="1" applyAlignment="1">
      <alignment vertical="center"/>
    </xf>
    <xf numFmtId="3" fontId="49" fillId="0" borderId="213" xfId="68" applyNumberFormat="1" applyFont="1" applyBorder="1" applyAlignment="1">
      <alignment horizontal="right" vertical="center"/>
    </xf>
    <xf numFmtId="0" fontId="49" fillId="0" borderId="214" xfId="94" applyFont="1" applyBorder="1" applyAlignment="1">
      <alignment horizontal="justify" vertical="center" wrapText="1"/>
    </xf>
    <xf numFmtId="3" fontId="49" fillId="0" borderId="215" xfId="68" applyNumberFormat="1" applyFont="1" applyBorder="1" applyAlignment="1">
      <alignment vertical="center"/>
    </xf>
    <xf numFmtId="3" fontId="49" fillId="27" borderId="216" xfId="68" applyNumberFormat="1" applyFont="1" applyFill="1" applyBorder="1" applyAlignment="1">
      <alignment vertical="center"/>
    </xf>
    <xf numFmtId="3" fontId="49" fillId="0" borderId="216" xfId="68" applyNumberFormat="1" applyFont="1" applyBorder="1" applyAlignment="1">
      <alignment vertical="center"/>
    </xf>
    <xf numFmtId="3" fontId="49" fillId="0" borderId="215" xfId="68" applyNumberFormat="1" applyFont="1" applyBorder="1" applyAlignment="1">
      <alignment horizontal="right" vertical="center"/>
    </xf>
    <xf numFmtId="3" fontId="49" fillId="0" borderId="205" xfId="68" applyNumberFormat="1" applyFont="1" applyBorder="1" applyAlignment="1">
      <alignment horizontal="right" vertical="center"/>
    </xf>
    <xf numFmtId="3" fontId="49" fillId="0" borderId="206" xfId="68" applyNumberFormat="1" applyFont="1" applyBorder="1" applyAlignment="1">
      <alignment horizontal="right" vertical="center"/>
    </xf>
    <xf numFmtId="3" fontId="49" fillId="0" borderId="150" xfId="68" applyNumberFormat="1" applyFont="1" applyBorder="1" applyAlignment="1">
      <alignment horizontal="justify" vertical="center"/>
    </xf>
    <xf numFmtId="3" fontId="49" fillId="0" borderId="217" xfId="68" applyNumberFormat="1" applyFont="1" applyBorder="1" applyAlignment="1">
      <alignment horizontal="right" vertical="center"/>
    </xf>
    <xf numFmtId="3" fontId="49" fillId="0" borderId="204" xfId="68" applyNumberFormat="1" applyFont="1" applyBorder="1" applyAlignment="1">
      <alignment horizontal="justify" vertical="center"/>
    </xf>
    <xf numFmtId="3" fontId="49" fillId="0" borderId="217" xfId="68" applyNumberFormat="1" applyFont="1" applyBorder="1" applyAlignment="1">
      <alignment vertical="center"/>
    </xf>
    <xf numFmtId="3" fontId="49" fillId="0" borderId="218" xfId="68" applyNumberFormat="1" applyFont="1" applyBorder="1" applyAlignment="1">
      <alignment vertical="center"/>
    </xf>
    <xf numFmtId="3" fontId="49" fillId="0" borderId="219" xfId="68" applyNumberFormat="1" applyFont="1" applyBorder="1" applyAlignment="1">
      <alignment vertical="center"/>
    </xf>
    <xf numFmtId="3" fontId="49" fillId="0" borderId="220" xfId="68" applyNumberFormat="1" applyFont="1" applyBorder="1" applyAlignment="1">
      <alignment vertical="center"/>
    </xf>
    <xf numFmtId="3" fontId="49" fillId="0" borderId="221" xfId="68" applyNumberFormat="1" applyFont="1" applyBorder="1" applyAlignment="1">
      <alignment vertical="center"/>
    </xf>
    <xf numFmtId="3" fontId="49" fillId="0" borderId="220" xfId="68" applyNumberFormat="1" applyFont="1" applyBorder="1" applyAlignment="1">
      <alignment horizontal="right" vertical="center"/>
    </xf>
    <xf numFmtId="3" fontId="49" fillId="0" borderId="221" xfId="68" applyNumberFormat="1" applyFont="1" applyBorder="1" applyAlignment="1">
      <alignment horizontal="right" vertical="center"/>
    </xf>
    <xf numFmtId="3" fontId="49" fillId="0" borderId="222" xfId="68" applyNumberFormat="1" applyFont="1" applyBorder="1" applyAlignment="1">
      <alignment horizontal="right" vertical="center"/>
    </xf>
    <xf numFmtId="0" fontId="120" fillId="0" borderId="30" xfId="68" applyFont="1" applyBorder="1" applyAlignment="1">
      <alignment horizontal="center" vertical="center"/>
    </xf>
    <xf numFmtId="0" fontId="143" fillId="0" borderId="0" xfId="68" applyFont="1" applyAlignment="1">
      <alignment vertical="center"/>
    </xf>
    <xf numFmtId="0" fontId="93" fillId="0" borderId="0" xfId="149" applyFont="1" applyAlignment="1">
      <alignment vertical="center"/>
    </xf>
    <xf numFmtId="3" fontId="93" fillId="0" borderId="0" xfId="149" applyNumberFormat="1" applyFont="1" applyAlignment="1">
      <alignment vertical="center"/>
    </xf>
    <xf numFmtId="3" fontId="93" fillId="0" borderId="0" xfId="149" applyNumberFormat="1" applyFont="1" applyAlignment="1">
      <alignment horizontal="right" vertical="center"/>
    </xf>
    <xf numFmtId="0" fontId="94" fillId="0" borderId="57" xfId="149" applyFont="1" applyBorder="1" applyAlignment="1">
      <alignment horizontal="center" vertical="center" wrapText="1"/>
    </xf>
    <xf numFmtId="0" fontId="94" fillId="0" borderId="0" xfId="149" applyFont="1" applyAlignment="1">
      <alignment horizontal="center" vertical="center" wrapText="1"/>
    </xf>
    <xf numFmtId="3" fontId="94" fillId="0" borderId="220" xfId="149" applyNumberFormat="1" applyFont="1" applyBorder="1" applyAlignment="1">
      <alignment horizontal="center" vertical="center" wrapText="1"/>
    </xf>
    <xf numFmtId="3" fontId="94" fillId="0" borderId="221" xfId="149" applyNumberFormat="1" applyFont="1" applyBorder="1" applyAlignment="1">
      <alignment horizontal="center" vertical="center" wrapText="1"/>
    </xf>
    <xf numFmtId="3" fontId="93" fillId="0" borderId="220" xfId="149" applyNumberFormat="1" applyFont="1" applyBorder="1" applyAlignment="1">
      <alignment vertical="center"/>
    </xf>
    <xf numFmtId="3" fontId="93" fillId="0" borderId="221" xfId="149" applyNumberFormat="1" applyFont="1" applyBorder="1" applyAlignment="1">
      <alignment vertical="center"/>
    </xf>
    <xf numFmtId="0" fontId="93" fillId="0" borderId="220" xfId="149" applyFont="1" applyBorder="1" applyAlignment="1">
      <alignment horizontal="center" vertical="center"/>
    </xf>
    <xf numFmtId="0" fontId="93" fillId="0" borderId="0" xfId="149" applyFont="1" applyAlignment="1">
      <alignment vertical="center" wrapText="1"/>
    </xf>
    <xf numFmtId="3" fontId="43" fillId="0" borderId="220" xfId="149" applyNumberFormat="1" applyFont="1" applyBorder="1" applyAlignment="1">
      <alignment vertical="center"/>
    </xf>
    <xf numFmtId="3" fontId="43" fillId="0" borderId="221" xfId="149" applyNumberFormat="1" applyFont="1" applyBorder="1" applyAlignment="1">
      <alignment vertical="center"/>
    </xf>
    <xf numFmtId="0" fontId="93" fillId="0" borderId="220" xfId="149" applyFont="1" applyBorder="1" applyAlignment="1">
      <alignment horizontal="center" vertical="center" wrapText="1"/>
    </xf>
    <xf numFmtId="3" fontId="93" fillId="0" borderId="220" xfId="149" applyNumberFormat="1" applyFont="1" applyBorder="1" applyAlignment="1">
      <alignment vertical="center" wrapText="1"/>
    </xf>
    <xf numFmtId="3" fontId="93" fillId="0" borderId="221" xfId="149" applyNumberFormat="1" applyFont="1" applyBorder="1" applyAlignment="1">
      <alignment vertical="center" wrapText="1"/>
    </xf>
    <xf numFmtId="0" fontId="147" fillId="0" borderId="0" xfId="149" applyFont="1"/>
    <xf numFmtId="0" fontId="93" fillId="0" borderId="43" xfId="149" applyFont="1" applyBorder="1" applyAlignment="1">
      <alignment horizontal="left" vertical="center" wrapText="1"/>
    </xf>
    <xf numFmtId="0" fontId="93" fillId="0" borderId="43" xfId="149" applyFont="1" applyBorder="1" applyAlignment="1">
      <alignment horizontal="center" vertical="center"/>
    </xf>
    <xf numFmtId="3" fontId="93" fillId="0" borderId="43" xfId="149" applyNumberFormat="1" applyFont="1" applyBorder="1" applyAlignment="1">
      <alignment horizontal="center" vertical="center"/>
    </xf>
    <xf numFmtId="3" fontId="93" fillId="0" borderId="43" xfId="149" applyNumberFormat="1" applyFont="1" applyBorder="1" applyAlignment="1">
      <alignment vertical="center"/>
    </xf>
    <xf numFmtId="3" fontId="93" fillId="0" borderId="8" xfId="149" applyNumberFormat="1" applyFont="1" applyBorder="1" applyAlignment="1">
      <alignment vertical="center"/>
    </xf>
    <xf numFmtId="0" fontId="98" fillId="0" borderId="0" xfId="149" applyFont="1" applyAlignment="1">
      <alignment vertical="center" wrapText="1"/>
    </xf>
    <xf numFmtId="0" fontId="98" fillId="0" borderId="0" xfId="149" applyFont="1" applyAlignment="1">
      <alignment vertical="center"/>
    </xf>
    <xf numFmtId="3" fontId="93" fillId="0" borderId="0" xfId="149" applyNumberFormat="1" applyFont="1" applyAlignment="1">
      <alignment vertical="center" wrapText="1"/>
    </xf>
    <xf numFmtId="3" fontId="93" fillId="0" borderId="0" xfId="149" applyNumberFormat="1" applyFont="1" applyAlignment="1">
      <alignment horizontal="right" vertical="center" wrapText="1"/>
    </xf>
    <xf numFmtId="3" fontId="94" fillId="0" borderId="223" xfId="149" applyNumberFormat="1" applyFont="1" applyBorder="1" applyAlignment="1">
      <alignment horizontal="center" vertical="center" wrapText="1"/>
    </xf>
    <xf numFmtId="0" fontId="93" fillId="0" borderId="5" xfId="149" applyFont="1" applyBorder="1" applyAlignment="1">
      <alignment vertical="center" wrapText="1"/>
    </xf>
    <xf numFmtId="0" fontId="93" fillId="0" borderId="213" xfId="149" applyFont="1" applyBorder="1" applyAlignment="1">
      <alignment horizontal="center" vertical="center" wrapText="1"/>
    </xf>
    <xf numFmtId="0" fontId="43" fillId="0" borderId="220" xfId="149" applyFont="1" applyBorder="1" applyAlignment="1">
      <alignment horizontal="center" vertical="center"/>
    </xf>
    <xf numFmtId="0" fontId="43" fillId="0" borderId="5" xfId="149" applyFont="1" applyBorder="1" applyAlignment="1">
      <alignment vertical="center" wrapText="1"/>
    </xf>
    <xf numFmtId="0" fontId="43" fillId="0" borderId="213" xfId="149" applyFont="1" applyBorder="1" applyAlignment="1">
      <alignment horizontal="center" vertical="center"/>
    </xf>
    <xf numFmtId="0" fontId="93" fillId="0" borderId="213" xfId="149" applyFont="1" applyBorder="1" applyAlignment="1">
      <alignment horizontal="center" vertical="center"/>
    </xf>
    <xf numFmtId="0" fontId="93" fillId="28" borderId="213" xfId="149" applyFont="1" applyFill="1" applyBorder="1" applyAlignment="1">
      <alignment horizontal="center" vertical="center" wrapText="1"/>
    </xf>
    <xf numFmtId="0" fontId="93" fillId="0" borderId="225" xfId="149" applyFont="1" applyBorder="1" applyAlignment="1">
      <alignment vertical="center" wrapText="1"/>
    </xf>
    <xf numFmtId="0" fontId="93" fillId="0" borderId="226" xfId="149" applyFont="1" applyBorder="1" applyAlignment="1">
      <alignment horizontal="center" vertical="center" wrapText="1"/>
    </xf>
    <xf numFmtId="0" fontId="93" fillId="0" borderId="223" xfId="149" applyFont="1" applyBorder="1" applyAlignment="1">
      <alignment horizontal="center" vertical="center" wrapText="1"/>
    </xf>
    <xf numFmtId="3" fontId="93" fillId="0" borderId="223" xfId="149" applyNumberFormat="1" applyFont="1" applyBorder="1" applyAlignment="1">
      <alignment vertical="center" wrapText="1"/>
    </xf>
    <xf numFmtId="3" fontId="93" fillId="0" borderId="227" xfId="149" applyNumberFormat="1" applyFont="1" applyBorder="1" applyAlignment="1">
      <alignment vertical="center" wrapText="1"/>
    </xf>
    <xf numFmtId="0" fontId="93" fillId="0" borderId="7" xfId="149" applyFont="1" applyBorder="1" applyAlignment="1">
      <alignment vertical="center" wrapText="1"/>
    </xf>
    <xf numFmtId="0" fontId="93" fillId="0" borderId="49" xfId="149" applyFont="1" applyBorder="1" applyAlignment="1">
      <alignment horizontal="center" vertical="center" wrapText="1"/>
    </xf>
    <xf numFmtId="0" fontId="93" fillId="0" borderId="43" xfId="149" applyFont="1" applyBorder="1" applyAlignment="1">
      <alignment horizontal="center" vertical="center" wrapText="1"/>
    </xf>
    <xf numFmtId="3" fontId="93" fillId="0" borderId="43" xfId="149" applyNumberFormat="1" applyFont="1" applyBorder="1" applyAlignment="1">
      <alignment vertical="center" wrapText="1"/>
    </xf>
    <xf numFmtId="3" fontId="93" fillId="0" borderId="8" xfId="149" applyNumberFormat="1" applyFont="1" applyBorder="1" applyAlignment="1">
      <alignment vertical="center" wrapText="1"/>
    </xf>
    <xf numFmtId="0" fontId="93" fillId="0" borderId="45" xfId="149" applyFont="1" applyBorder="1" applyAlignment="1">
      <alignment vertical="center" wrapText="1"/>
    </xf>
    <xf numFmtId="0" fontId="93" fillId="0" borderId="45" xfId="149" applyFont="1" applyBorder="1" applyAlignment="1">
      <alignment horizontal="center" vertical="center" wrapText="1"/>
    </xf>
    <xf numFmtId="3" fontId="93" fillId="0" borderId="45" xfId="149" applyNumberFormat="1" applyFont="1" applyBorder="1" applyAlignment="1">
      <alignment vertical="center" wrapText="1"/>
    </xf>
    <xf numFmtId="0" fontId="93" fillId="0" borderId="0" xfId="149" applyFont="1" applyAlignment="1">
      <alignment wrapText="1"/>
    </xf>
    <xf numFmtId="0" fontId="94" fillId="0" borderId="220" xfId="149" applyFont="1" applyBorder="1" applyAlignment="1">
      <alignment horizontal="center" vertical="center"/>
    </xf>
    <xf numFmtId="3" fontId="94" fillId="0" borderId="220" xfId="149" applyNumberFormat="1" applyFont="1" applyBorder="1" applyAlignment="1">
      <alignment horizontal="center" vertical="center"/>
    </xf>
    <xf numFmtId="3" fontId="94" fillId="0" borderId="220" xfId="149" applyNumberFormat="1" applyFont="1" applyBorder="1" applyAlignment="1">
      <alignment vertical="center"/>
    </xf>
    <xf numFmtId="3" fontId="94" fillId="0" borderId="221" xfId="149" applyNumberFormat="1" applyFont="1" applyBorder="1" applyAlignment="1">
      <alignment vertical="center"/>
    </xf>
    <xf numFmtId="0" fontId="43" fillId="0" borderId="220" xfId="149" applyFont="1" applyBorder="1" applyAlignment="1">
      <alignment vertical="center" wrapText="1"/>
    </xf>
    <xf numFmtId="0" fontId="42" fillId="0" borderId="220" xfId="149" applyFont="1" applyBorder="1" applyAlignment="1">
      <alignment vertical="center" wrapText="1"/>
    </xf>
    <xf numFmtId="3" fontId="94" fillId="0" borderId="227" xfId="149" applyNumberFormat="1" applyFont="1" applyBorder="1" applyAlignment="1">
      <alignment horizontal="center" vertical="center" wrapText="1"/>
    </xf>
    <xf numFmtId="0" fontId="43" fillId="0" borderId="57" xfId="149" applyFont="1" applyBorder="1" applyAlignment="1">
      <alignment vertical="center" wrapText="1"/>
    </xf>
    <xf numFmtId="0" fontId="94" fillId="0" borderId="57" xfId="149" applyFont="1" applyBorder="1" applyAlignment="1">
      <alignment horizontal="center" vertical="center"/>
    </xf>
    <xf numFmtId="3" fontId="94" fillId="0" borderId="57" xfId="149" applyNumberFormat="1" applyFont="1" applyBorder="1" applyAlignment="1">
      <alignment horizontal="center" vertical="center"/>
    </xf>
    <xf numFmtId="3" fontId="94" fillId="0" borderId="57" xfId="149" applyNumberFormat="1" applyFont="1" applyBorder="1" applyAlignment="1">
      <alignment vertical="center"/>
    </xf>
    <xf numFmtId="3" fontId="94" fillId="0" borderId="12" xfId="149" applyNumberFormat="1" applyFont="1" applyBorder="1" applyAlignment="1">
      <alignment vertical="center"/>
    </xf>
    <xf numFmtId="0" fontId="42" fillId="0" borderId="57" xfId="149" applyFont="1" applyBorder="1" applyAlignment="1">
      <alignment vertical="center" wrapText="1"/>
    </xf>
    <xf numFmtId="0" fontId="93" fillId="0" borderId="43" xfId="149" applyFont="1" applyBorder="1" applyAlignment="1">
      <alignment vertical="center"/>
    </xf>
    <xf numFmtId="0" fontId="93" fillId="0" borderId="220" xfId="149" applyFont="1" applyBorder="1" applyAlignment="1">
      <alignment vertical="center"/>
    </xf>
    <xf numFmtId="3" fontId="93" fillId="0" borderId="220" xfId="149" applyNumberFormat="1" applyFont="1" applyBorder="1" applyAlignment="1">
      <alignment horizontal="center" vertical="center"/>
    </xf>
    <xf numFmtId="0" fontId="93" fillId="0" borderId="220" xfId="149" applyFont="1" applyBorder="1" applyAlignment="1">
      <alignment horizontal="left" vertical="center"/>
    </xf>
    <xf numFmtId="0" fontId="42" fillId="0" borderId="220" xfId="149" applyFont="1" applyBorder="1" applyAlignment="1">
      <alignment horizontal="center" vertical="center"/>
    </xf>
    <xf numFmtId="3" fontId="42" fillId="0" borderId="220" xfId="149" applyNumberFormat="1" applyFont="1" applyBorder="1" applyAlignment="1">
      <alignment horizontal="center" vertical="center"/>
    </xf>
    <xf numFmtId="3" fontId="42" fillId="0" borderId="220" xfId="149" applyNumberFormat="1" applyFont="1" applyBorder="1" applyAlignment="1">
      <alignment vertical="center"/>
    </xf>
    <xf numFmtId="3" fontId="42" fillId="0" borderId="221" xfId="149" applyNumberFormat="1" applyFont="1" applyBorder="1" applyAlignment="1">
      <alignment vertical="center"/>
    </xf>
    <xf numFmtId="0" fontId="43" fillId="0" borderId="220" xfId="149" applyFont="1" applyBorder="1" applyAlignment="1">
      <alignment horizontal="left" vertical="center"/>
    </xf>
    <xf numFmtId="3" fontId="43" fillId="0" borderId="220" xfId="149" applyNumberFormat="1" applyFont="1" applyBorder="1" applyAlignment="1">
      <alignment horizontal="center" vertical="center"/>
    </xf>
    <xf numFmtId="0" fontId="43" fillId="0" borderId="220" xfId="149" applyFont="1" applyBorder="1" applyAlignment="1">
      <alignment vertical="center"/>
    </xf>
    <xf numFmtId="0" fontId="43" fillId="0" borderId="43" xfId="149" applyFont="1" applyBorder="1" applyAlignment="1">
      <alignment horizontal="left" vertical="center"/>
    </xf>
    <xf numFmtId="3" fontId="43" fillId="0" borderId="43" xfId="149" applyNumberFormat="1" applyFont="1" applyBorder="1" applyAlignment="1">
      <alignment horizontal="center" vertical="center"/>
    </xf>
    <xf numFmtId="3" fontId="43" fillId="0" borderId="43" xfId="149" applyNumberFormat="1" applyFont="1" applyBorder="1" applyAlignment="1">
      <alignment vertical="center"/>
    </xf>
    <xf numFmtId="3" fontId="43" fillId="0" borderId="8" xfId="149" applyNumberFormat="1" applyFont="1" applyBorder="1" applyAlignment="1">
      <alignment vertical="center"/>
    </xf>
    <xf numFmtId="3" fontId="94" fillId="0" borderId="57" xfId="149" applyNumberFormat="1" applyFont="1" applyBorder="1" applyAlignment="1">
      <alignment vertical="center" wrapText="1"/>
    </xf>
    <xf numFmtId="3" fontId="94" fillId="0" borderId="12" xfId="149" applyNumberFormat="1" applyFont="1" applyBorder="1" applyAlignment="1">
      <alignment vertical="center" wrapText="1"/>
    </xf>
    <xf numFmtId="0" fontId="93" fillId="0" borderId="220" xfId="149" applyFont="1" applyBorder="1" applyAlignment="1">
      <alignment vertical="center" wrapText="1"/>
    </xf>
    <xf numFmtId="0" fontId="93" fillId="0" borderId="220" xfId="149" applyFont="1" applyBorder="1" applyAlignment="1">
      <alignment horizontal="left" vertical="center" wrapText="1"/>
    </xf>
    <xf numFmtId="0" fontId="94" fillId="0" borderId="220" xfId="149" applyFont="1" applyBorder="1" applyAlignment="1">
      <alignment horizontal="center" vertical="center" wrapText="1"/>
    </xf>
    <xf numFmtId="3" fontId="94" fillId="0" borderId="220" xfId="149" applyNumberFormat="1" applyFont="1" applyBorder="1" applyAlignment="1">
      <alignment vertical="center" wrapText="1"/>
    </xf>
    <xf numFmtId="3" fontId="94" fillId="0" borderId="221" xfId="149" applyNumberFormat="1" applyFont="1" applyBorder="1" applyAlignment="1">
      <alignment vertical="center" wrapText="1"/>
    </xf>
    <xf numFmtId="0" fontId="93" fillId="0" borderId="43" xfId="149" applyFont="1" applyBorder="1" applyAlignment="1">
      <alignment horizontal="left" vertical="center"/>
    </xf>
    <xf numFmtId="0" fontId="43" fillId="0" borderId="57" xfId="149" applyFont="1" applyBorder="1" applyAlignment="1">
      <alignment vertical="center"/>
    </xf>
    <xf numFmtId="0" fontId="43" fillId="0" borderId="43" xfId="149" applyFont="1" applyBorder="1" applyAlignment="1">
      <alignment vertical="center"/>
    </xf>
    <xf numFmtId="0" fontId="122" fillId="0" borderId="0" xfId="150" applyFont="1"/>
    <xf numFmtId="0" fontId="118" fillId="0" borderId="0" xfId="150" applyFont="1"/>
    <xf numFmtId="0" fontId="96" fillId="0" borderId="0" xfId="150" applyFont="1" applyAlignment="1">
      <alignment horizontal="right"/>
    </xf>
    <xf numFmtId="0" fontId="123" fillId="0" borderId="0" xfId="150" applyFont="1" applyAlignment="1">
      <alignment vertical="center"/>
    </xf>
    <xf numFmtId="49" fontId="49" fillId="0" borderId="79" xfId="151" applyNumberFormat="1" applyFont="1" applyBorder="1" applyAlignment="1">
      <alignment vertical="center" wrapText="1"/>
    </xf>
    <xf numFmtId="0" fontId="49" fillId="0" borderId="80" xfId="151" applyFont="1" applyBorder="1" applyAlignment="1">
      <alignment horizontal="right" vertical="center"/>
    </xf>
    <xf numFmtId="3" fontId="49" fillId="0" borderId="92" xfId="151" applyNumberFormat="1" applyFont="1" applyBorder="1" applyAlignment="1">
      <alignment horizontal="right" vertical="center"/>
    </xf>
    <xf numFmtId="3" fontId="49" fillId="0" borderId="92" xfId="151" applyNumberFormat="1" applyFont="1" applyBorder="1" applyAlignment="1">
      <alignment vertical="center"/>
    </xf>
    <xf numFmtId="3" fontId="49" fillId="26" borderId="92" xfId="151" applyNumberFormat="1" applyFont="1" applyFill="1" applyBorder="1" applyAlignment="1">
      <alignment vertical="center"/>
    </xf>
    <xf numFmtId="9" fontId="49" fillId="0" borderId="86" xfId="150" applyNumberFormat="1" applyFont="1" applyBorder="1" applyAlignment="1">
      <alignment horizontal="center" vertical="center"/>
    </xf>
    <xf numFmtId="49" fontId="49" fillId="0" borderId="5" xfId="151" applyNumberFormat="1" applyFont="1" applyBorder="1" applyAlignment="1">
      <alignment vertical="center" wrapText="1"/>
    </xf>
    <xf numFmtId="0" fontId="49" fillId="0" borderId="32" xfId="151" applyFont="1" applyBorder="1" applyAlignment="1">
      <alignment horizontal="right" vertical="center"/>
    </xf>
    <xf numFmtId="3" fontId="49" fillId="0" borderId="220" xfId="151" applyNumberFormat="1" applyFont="1" applyBorder="1" applyAlignment="1">
      <alignment vertical="center"/>
    </xf>
    <xf numFmtId="3" fontId="49" fillId="26" borderId="220" xfId="151" applyNumberFormat="1" applyFont="1" applyFill="1" applyBorder="1" applyAlignment="1">
      <alignment vertical="center"/>
    </xf>
    <xf numFmtId="9" fontId="49" fillId="0" borderId="221" xfId="150" applyNumberFormat="1" applyFont="1" applyBorder="1" applyAlignment="1">
      <alignment horizontal="center" vertical="center"/>
    </xf>
    <xf numFmtId="49" fontId="49" fillId="0" borderId="32" xfId="151" applyNumberFormat="1" applyFont="1" applyBorder="1" applyAlignment="1">
      <alignment horizontal="right" vertical="center"/>
    </xf>
    <xf numFmtId="3" fontId="96" fillId="26" borderId="220" xfId="95" applyNumberFormat="1" applyFont="1" applyFill="1" applyBorder="1" applyAlignment="1" applyProtection="1">
      <alignment horizontal="right" vertical="center"/>
      <protection locked="0"/>
    </xf>
    <xf numFmtId="3" fontId="96" fillId="26" borderId="221" xfId="95" applyNumberFormat="1" applyFont="1" applyFill="1" applyBorder="1" applyAlignment="1" applyProtection="1">
      <alignment horizontal="center" vertical="center"/>
      <protection locked="0"/>
    </xf>
    <xf numFmtId="0" fontId="49" fillId="0" borderId="0" xfId="150" applyFont="1" applyAlignment="1">
      <alignment vertical="center"/>
    </xf>
    <xf numFmtId="3" fontId="49" fillId="0" borderId="220" xfId="151" applyNumberFormat="1" applyFont="1" applyBorder="1" applyAlignment="1">
      <alignment horizontal="right" vertical="center"/>
    </xf>
    <xf numFmtId="9" fontId="49" fillId="0" borderId="150" xfId="95" applyNumberFormat="1" applyFont="1" applyBorder="1" applyAlignment="1" applyProtection="1">
      <alignment horizontal="center" vertical="center"/>
      <protection locked="0"/>
    </xf>
    <xf numFmtId="9" fontId="49" fillId="0" borderId="221" xfId="150" applyNumberFormat="1" applyFont="1" applyBorder="1" applyAlignment="1">
      <alignment horizontal="center" vertical="center" wrapText="1"/>
    </xf>
    <xf numFmtId="3" fontId="97" fillId="26" borderId="220" xfId="95" applyNumberFormat="1" applyFont="1" applyFill="1" applyBorder="1" applyAlignment="1" applyProtection="1">
      <alignment horizontal="right" vertical="center"/>
      <protection locked="0"/>
    </xf>
    <xf numFmtId="3" fontId="97" fillId="26" borderId="221" xfId="95" applyNumberFormat="1" applyFont="1" applyFill="1" applyBorder="1" applyAlignment="1" applyProtection="1">
      <alignment horizontal="center" vertical="center"/>
      <protection locked="0"/>
    </xf>
    <xf numFmtId="0" fontId="98" fillId="0" borderId="0" xfId="150" applyFont="1" applyAlignment="1">
      <alignment vertical="center"/>
    </xf>
    <xf numFmtId="49" fontId="124" fillId="0" borderId="0" xfId="150" applyNumberFormat="1" applyFont="1" applyAlignment="1">
      <alignment wrapText="1"/>
    </xf>
    <xf numFmtId="2" fontId="124" fillId="0" borderId="0" xfId="150" applyNumberFormat="1" applyFont="1" applyAlignment="1">
      <alignment horizontal="right"/>
    </xf>
    <xf numFmtId="4" fontId="124" fillId="0" borderId="0" xfId="150" applyNumberFormat="1" applyFont="1" applyAlignment="1">
      <alignment horizontal="right"/>
    </xf>
    <xf numFmtId="0" fontId="125" fillId="0" borderId="0" xfId="150" applyFont="1" applyAlignment="1">
      <alignment horizontal="center"/>
    </xf>
    <xf numFmtId="0" fontId="125" fillId="0" borderId="0" xfId="150" applyFont="1" applyAlignment="1">
      <alignment vertical="center"/>
    </xf>
    <xf numFmtId="0" fontId="118" fillId="0" borderId="0" xfId="150" applyFont="1" applyAlignment="1">
      <alignment horizontal="center"/>
    </xf>
    <xf numFmtId="0" fontId="116" fillId="0" borderId="0" xfId="150" applyFont="1"/>
    <xf numFmtId="0" fontId="125" fillId="0" borderId="0" xfId="150" applyFont="1"/>
    <xf numFmtId="0" fontId="49" fillId="0" borderId="0" xfId="0" applyFont="1"/>
    <xf numFmtId="0" fontId="96" fillId="0" borderId="0" xfId="0" applyFont="1" applyAlignment="1">
      <alignment horizontal="center"/>
    </xf>
    <xf numFmtId="0" fontId="96" fillId="0" borderId="0" xfId="0" applyFont="1" applyAlignment="1">
      <alignment horizontal="right"/>
    </xf>
    <xf numFmtId="0" fontId="49" fillId="0" borderId="0" xfId="0" applyFont="1" applyAlignment="1">
      <alignment horizontal="center" vertical="center" wrapText="1"/>
    </xf>
    <xf numFmtId="0" fontId="49" fillId="0" borderId="220" xfId="0" applyFont="1" applyBorder="1" applyAlignment="1">
      <alignment horizontal="left" vertical="center" wrapText="1"/>
    </xf>
    <xf numFmtId="0" fontId="96" fillId="0" borderId="220" xfId="0" applyFont="1" applyBorder="1" applyAlignment="1">
      <alignment horizontal="center" vertical="center"/>
    </xf>
    <xf numFmtId="4" fontId="49" fillId="0" borderId="220" xfId="0" applyNumberFormat="1" applyFont="1" applyBorder="1" applyAlignment="1">
      <alignment vertical="center"/>
    </xf>
    <xf numFmtId="4" fontId="96" fillId="0" borderId="220" xfId="0" applyNumberFormat="1" applyFont="1" applyBorder="1" applyAlignment="1">
      <alignment vertical="center"/>
    </xf>
    <xf numFmtId="4" fontId="49" fillId="0" borderId="220" xfId="0" applyNumberFormat="1" applyFont="1" applyBorder="1" applyAlignment="1">
      <alignment horizontal="right" vertical="center"/>
    </xf>
    <xf numFmtId="0" fontId="96" fillId="0" borderId="0" xfId="0" applyFont="1"/>
    <xf numFmtId="0" fontId="49" fillId="0" borderId="220" xfId="0" applyFont="1" applyBorder="1" applyAlignment="1">
      <alignment vertical="center" wrapText="1"/>
    </xf>
    <xf numFmtId="4" fontId="96" fillId="0" borderId="0" xfId="0" applyNumberFormat="1" applyFont="1" applyAlignment="1">
      <alignment horizontal="right" vertical="center"/>
    </xf>
    <xf numFmtId="4" fontId="96" fillId="0" borderId="0" xfId="0" applyNumberFormat="1" applyFont="1"/>
    <xf numFmtId="4" fontId="49" fillId="0" borderId="0" xfId="0" applyNumberFormat="1" applyFont="1"/>
    <xf numFmtId="4" fontId="96" fillId="0" borderId="220" xfId="0" applyNumberFormat="1" applyFont="1" applyBorder="1" applyAlignment="1">
      <alignment horizontal="right" vertical="center"/>
    </xf>
    <xf numFmtId="0" fontId="49" fillId="0" borderId="0" xfId="0" applyFont="1" applyAlignment="1">
      <alignment horizontal="left"/>
    </xf>
    <xf numFmtId="0" fontId="49" fillId="0" borderId="0" xfId="0" applyFont="1" applyAlignment="1">
      <alignment horizontal="center" vertical="center"/>
    </xf>
    <xf numFmtId="0" fontId="96" fillId="0" borderId="230" xfId="0" applyFont="1" applyBorder="1" applyAlignment="1">
      <alignment horizontal="center" vertical="center"/>
    </xf>
    <xf numFmtId="4" fontId="49" fillId="0" borderId="0" xfId="0" applyNumberFormat="1" applyFont="1" applyAlignment="1">
      <alignment vertical="center"/>
    </xf>
    <xf numFmtId="4" fontId="96" fillId="0" borderId="0" xfId="0" applyNumberFormat="1" applyFont="1" applyAlignment="1">
      <alignment vertical="center"/>
    </xf>
    <xf numFmtId="0" fontId="96" fillId="0" borderId="231" xfId="0" applyFont="1" applyBorder="1" applyAlignment="1">
      <alignment horizontal="center" vertical="center"/>
    </xf>
    <xf numFmtId="0" fontId="96" fillId="0" borderId="232" xfId="0" applyFont="1" applyBorder="1" applyAlignment="1">
      <alignment horizontal="center" vertical="center"/>
    </xf>
    <xf numFmtId="0" fontId="96" fillId="0" borderId="233" xfId="0" applyFont="1" applyBorder="1" applyAlignment="1">
      <alignment horizontal="center" vertical="center"/>
    </xf>
    <xf numFmtId="0" fontId="49" fillId="0" borderId="234" xfId="0" applyFont="1" applyBorder="1" applyAlignment="1">
      <alignment horizontal="left" vertical="center" wrapText="1"/>
    </xf>
    <xf numFmtId="0" fontId="96" fillId="0" borderId="235" xfId="0" applyFont="1" applyBorder="1" applyAlignment="1">
      <alignment horizontal="center" vertical="center"/>
    </xf>
    <xf numFmtId="0" fontId="49" fillId="0" borderId="236" xfId="0" applyFont="1" applyBorder="1" applyAlignment="1">
      <alignment horizontal="left" vertical="center" wrapText="1"/>
    </xf>
    <xf numFmtId="4" fontId="49" fillId="0" borderId="0" xfId="0" applyNumberFormat="1" applyFont="1" applyAlignment="1">
      <alignment horizontal="right" vertical="center"/>
    </xf>
    <xf numFmtId="0" fontId="49" fillId="0" borderId="91" xfId="0" applyFont="1" applyBorder="1" applyAlignment="1">
      <alignment horizontal="left" vertical="center" wrapText="1"/>
    </xf>
    <xf numFmtId="0" fontId="96" fillId="0" borderId="126" xfId="0" applyFont="1" applyBorder="1" applyAlignment="1">
      <alignment horizontal="center" vertical="center"/>
    </xf>
    <xf numFmtId="0" fontId="44" fillId="0" borderId="0" xfId="0" applyFont="1" applyAlignment="1">
      <alignment vertical="center" wrapText="1"/>
    </xf>
    <xf numFmtId="0" fontId="49" fillId="0" borderId="0" xfId="0" applyFont="1" applyAlignment="1">
      <alignment vertical="center"/>
    </xf>
    <xf numFmtId="0" fontId="49" fillId="0" borderId="0" xfId="0" applyFont="1" applyAlignment="1">
      <alignment vertical="center" wrapText="1"/>
    </xf>
    <xf numFmtId="3" fontId="94" fillId="0" borderId="43" xfId="145" applyNumberFormat="1" applyFont="1" applyBorder="1" applyAlignment="1">
      <alignment vertical="center"/>
    </xf>
    <xf numFmtId="4" fontId="49" fillId="26" borderId="220" xfId="0" applyNumberFormat="1" applyFont="1" applyFill="1" applyBorder="1" applyAlignment="1">
      <alignment vertical="center"/>
    </xf>
    <xf numFmtId="4" fontId="96" fillId="26" borderId="220" xfId="0" applyNumberFormat="1" applyFont="1" applyFill="1" applyBorder="1" applyAlignment="1">
      <alignment horizontal="right" vertical="center"/>
    </xf>
    <xf numFmtId="4" fontId="49" fillId="26" borderId="220" xfId="0" applyNumberFormat="1" applyFont="1" applyFill="1" applyBorder="1" applyAlignment="1">
      <alignment horizontal="right" vertical="center"/>
    </xf>
    <xf numFmtId="4" fontId="96" fillId="26" borderId="220" xfId="0" applyNumberFormat="1" applyFont="1" applyFill="1" applyBorder="1" applyAlignment="1">
      <alignment horizontal="left" vertical="center"/>
    </xf>
    <xf numFmtId="4" fontId="96" fillId="26" borderId="220" xfId="0" applyNumberFormat="1" applyFont="1" applyFill="1" applyBorder="1" applyAlignment="1">
      <alignment horizontal="center" vertical="center"/>
    </xf>
    <xf numFmtId="0" fontId="49" fillId="26" borderId="220" xfId="0" applyFont="1" applyFill="1" applyBorder="1" applyAlignment="1">
      <alignment horizontal="center" vertical="center"/>
    </xf>
    <xf numFmtId="0" fontId="96" fillId="26" borderId="220" xfId="0" applyFont="1" applyFill="1" applyBorder="1" applyAlignment="1">
      <alignment horizontal="center" vertical="center"/>
    </xf>
    <xf numFmtId="0" fontId="96" fillId="26" borderId="220" xfId="0" applyFont="1" applyFill="1" applyBorder="1" applyAlignment="1">
      <alignment horizontal="left" vertical="center" wrapText="1"/>
    </xf>
    <xf numFmtId="4" fontId="96" fillId="26" borderId="223" xfId="0" applyNumberFormat="1" applyFont="1" applyFill="1" applyBorder="1" applyAlignment="1">
      <alignment horizontal="left" vertical="center"/>
    </xf>
    <xf numFmtId="4" fontId="96" fillId="26" borderId="223" xfId="0" applyNumberFormat="1" applyFont="1" applyFill="1" applyBorder="1" applyAlignment="1">
      <alignment horizontal="center" vertical="center"/>
    </xf>
    <xf numFmtId="4" fontId="96" fillId="26" borderId="223" xfId="0" applyNumberFormat="1" applyFont="1" applyFill="1" applyBorder="1" applyAlignment="1">
      <alignment horizontal="right" vertical="center"/>
    </xf>
    <xf numFmtId="4" fontId="96" fillId="26" borderId="224" xfId="0" applyNumberFormat="1" applyFont="1" applyFill="1" applyBorder="1" applyAlignment="1">
      <alignment horizontal="center" vertical="center"/>
    </xf>
    <xf numFmtId="4" fontId="96" fillId="26" borderId="229" xfId="0" applyNumberFormat="1" applyFont="1" applyFill="1" applyBorder="1" applyAlignment="1">
      <alignment horizontal="left" vertical="center"/>
    </xf>
    <xf numFmtId="0" fontId="49" fillId="0" borderId="238" xfId="0" applyFont="1" applyBorder="1" applyAlignment="1">
      <alignment horizontal="left" vertical="center" wrapText="1"/>
    </xf>
    <xf numFmtId="0" fontId="96" fillId="26" borderId="117" xfId="0" applyFont="1" applyFill="1" applyBorder="1" applyAlignment="1">
      <alignment horizontal="center" vertical="center" wrapText="1"/>
    </xf>
    <xf numFmtId="0" fontId="49" fillId="0" borderId="87" xfId="0" applyFont="1" applyBorder="1" applyAlignment="1">
      <alignment horizontal="left" vertical="center" wrapText="1"/>
    </xf>
    <xf numFmtId="0" fontId="129" fillId="0" borderId="0" xfId="0" applyFont="1" applyAlignment="1">
      <alignment vertical="center"/>
    </xf>
    <xf numFmtId="4" fontId="96" fillId="26" borderId="52" xfId="0" applyNumberFormat="1" applyFont="1" applyFill="1" applyBorder="1" applyAlignment="1">
      <alignment horizontal="right" vertical="center"/>
    </xf>
    <xf numFmtId="4" fontId="49" fillId="26" borderId="239" xfId="0" applyNumberFormat="1" applyFont="1" applyFill="1" applyBorder="1" applyAlignment="1">
      <alignment horizontal="right" vertical="center"/>
    </xf>
    <xf numFmtId="4" fontId="96" fillId="26" borderId="32" xfId="0" applyNumberFormat="1" applyFont="1" applyFill="1" applyBorder="1" applyAlignment="1">
      <alignment horizontal="left" vertical="center"/>
    </xf>
    <xf numFmtId="4" fontId="96" fillId="26" borderId="214" xfId="0" applyNumberFormat="1" applyFont="1" applyFill="1" applyBorder="1" applyAlignment="1">
      <alignment horizontal="right" vertical="center"/>
    </xf>
    <xf numFmtId="4" fontId="49" fillId="26" borderId="240" xfId="0" applyNumberFormat="1" applyFont="1" applyFill="1" applyBorder="1" applyAlignment="1">
      <alignment horizontal="right" vertical="center"/>
    </xf>
    <xf numFmtId="4" fontId="49" fillId="26" borderId="242" xfId="0" applyNumberFormat="1" applyFont="1" applyFill="1" applyBorder="1" applyAlignment="1">
      <alignment horizontal="right" vertical="center"/>
    </xf>
    <xf numFmtId="4" fontId="96" fillId="26" borderId="242" xfId="0" applyNumberFormat="1" applyFont="1" applyFill="1" applyBorder="1" applyAlignment="1">
      <alignment horizontal="right" vertical="center"/>
    </xf>
    <xf numFmtId="4" fontId="49" fillId="26" borderId="243" xfId="0" applyNumberFormat="1" applyFont="1" applyFill="1" applyBorder="1" applyAlignment="1">
      <alignment horizontal="right" vertical="center"/>
    </xf>
    <xf numFmtId="4" fontId="49" fillId="26" borderId="244" xfId="0" applyNumberFormat="1" applyFont="1" applyFill="1" applyBorder="1" applyAlignment="1">
      <alignment horizontal="right" vertical="center"/>
    </xf>
    <xf numFmtId="4" fontId="96" fillId="26" borderId="225" xfId="0" applyNumberFormat="1" applyFont="1" applyFill="1" applyBorder="1" applyAlignment="1">
      <alignment horizontal="left" vertical="center"/>
    </xf>
    <xf numFmtId="4" fontId="96" fillId="26" borderId="245" xfId="0" applyNumberFormat="1" applyFont="1" applyFill="1" applyBorder="1" applyAlignment="1">
      <alignment horizontal="right" vertical="center"/>
    </xf>
    <xf numFmtId="0" fontId="49" fillId="0" borderId="225" xfId="0" applyFont="1" applyBorder="1" applyAlignment="1">
      <alignment horizontal="left" vertical="center" wrapText="1"/>
    </xf>
    <xf numFmtId="4" fontId="49" fillId="26" borderId="245" xfId="0" applyNumberFormat="1" applyFont="1" applyFill="1" applyBorder="1" applyAlignment="1">
      <alignment horizontal="right" vertical="center"/>
    </xf>
    <xf numFmtId="0" fontId="49" fillId="0" borderId="246" xfId="0" applyFont="1" applyBorder="1" applyAlignment="1">
      <alignment horizontal="left" vertical="center" wrapText="1"/>
    </xf>
    <xf numFmtId="4" fontId="49" fillId="26" borderId="248" xfId="0" applyNumberFormat="1" applyFont="1" applyFill="1" applyBorder="1" applyAlignment="1">
      <alignment horizontal="right" vertical="center"/>
    </xf>
    <xf numFmtId="4" fontId="96" fillId="26" borderId="249" xfId="77" applyNumberFormat="1" applyFont="1" applyFill="1" applyBorder="1" applyAlignment="1">
      <alignment horizontal="center" vertical="center" wrapText="1"/>
    </xf>
    <xf numFmtId="4" fontId="49" fillId="0" borderId="221" xfId="0" applyNumberFormat="1" applyFont="1" applyBorder="1" applyAlignment="1">
      <alignment horizontal="right" vertical="center"/>
    </xf>
    <xf numFmtId="0" fontId="96" fillId="26" borderId="5" xfId="0" applyFont="1" applyFill="1" applyBorder="1" applyAlignment="1">
      <alignment horizontal="left" vertical="center"/>
    </xf>
    <xf numFmtId="4" fontId="96" fillId="26" borderId="221" xfId="0" applyNumberFormat="1" applyFont="1" applyFill="1" applyBorder="1" applyAlignment="1">
      <alignment horizontal="right" vertical="center"/>
    </xf>
    <xf numFmtId="4" fontId="49" fillId="0" borderId="221" xfId="0" applyNumberFormat="1" applyFont="1" applyBorder="1" applyAlignment="1">
      <alignment vertical="center"/>
    </xf>
    <xf numFmtId="4" fontId="96" fillId="26" borderId="227" xfId="0" applyNumberFormat="1" applyFont="1" applyFill="1" applyBorder="1" applyAlignment="1">
      <alignment horizontal="right" vertical="center"/>
    </xf>
    <xf numFmtId="4" fontId="49" fillId="26" borderId="237" xfId="0" applyNumberFormat="1" applyFont="1" applyFill="1" applyBorder="1" applyAlignment="1">
      <alignment vertical="center"/>
    </xf>
    <xf numFmtId="4" fontId="49" fillId="0" borderId="237" xfId="0" applyNumberFormat="1" applyFont="1" applyBorder="1" applyAlignment="1">
      <alignment vertical="center"/>
    </xf>
    <xf numFmtId="0" fontId="96" fillId="26" borderId="116" xfId="0" applyFont="1" applyFill="1" applyBorder="1" applyAlignment="1">
      <alignment horizontal="center" vertical="center" wrapText="1"/>
    </xf>
    <xf numFmtId="0" fontId="49" fillId="0" borderId="79" xfId="0" applyFont="1" applyBorder="1" applyAlignment="1">
      <alignment vertical="center" wrapText="1"/>
    </xf>
    <xf numFmtId="4" fontId="49" fillId="0" borderId="86" xfId="0" applyNumberFormat="1" applyFont="1" applyBorder="1" applyAlignment="1">
      <alignment vertical="center"/>
    </xf>
    <xf numFmtId="0" fontId="49" fillId="0" borderId="225" xfId="0" applyFont="1" applyBorder="1" applyAlignment="1">
      <alignment vertical="center" wrapText="1"/>
    </xf>
    <xf numFmtId="4" fontId="49" fillId="26" borderId="223" xfId="0" applyNumberFormat="1" applyFont="1" applyFill="1" applyBorder="1" applyAlignment="1">
      <alignment vertical="center"/>
    </xf>
    <xf numFmtId="4" fontId="49" fillId="0" borderId="223" xfId="0" applyNumberFormat="1" applyFont="1" applyBorder="1" applyAlignment="1">
      <alignment vertical="center"/>
    </xf>
    <xf numFmtId="4" fontId="49" fillId="0" borderId="227" xfId="0" applyNumberFormat="1" applyFont="1" applyBorder="1" applyAlignment="1">
      <alignment vertical="center"/>
    </xf>
    <xf numFmtId="0" fontId="71" fillId="0" borderId="220" xfId="53" applyBorder="1"/>
    <xf numFmtId="164" fontId="43" fillId="0" borderId="222" xfId="53" applyNumberFormat="1" applyFont="1" applyBorder="1"/>
    <xf numFmtId="164" fontId="43" fillId="0" borderId="221" xfId="53" applyNumberFormat="1" applyFont="1" applyBorder="1"/>
    <xf numFmtId="0" fontId="42" fillId="0" borderId="250" xfId="100" applyFont="1" applyBorder="1" applyAlignment="1">
      <alignment horizontal="center" vertical="center" wrapText="1"/>
    </xf>
    <xf numFmtId="4" fontId="42" fillId="0" borderId="251" xfId="100" applyNumberFormat="1" applyFont="1" applyBorder="1" applyAlignment="1">
      <alignment horizontal="center" vertical="center" wrapText="1"/>
    </xf>
    <xf numFmtId="0" fontId="42" fillId="0" borderId="250" xfId="100" applyFont="1" applyBorder="1" applyAlignment="1">
      <alignment horizontal="center" vertical="center"/>
    </xf>
    <xf numFmtId="0" fontId="43" fillId="0" borderId="253" xfId="77" applyFont="1" applyBorder="1" applyAlignment="1">
      <alignment horizontal="left" vertical="center"/>
    </xf>
    <xf numFmtId="0" fontId="43" fillId="0" borderId="253" xfId="77" applyFont="1" applyBorder="1" applyAlignment="1">
      <alignment horizontal="left" vertical="center" wrapText="1"/>
    </xf>
    <xf numFmtId="0" fontId="47" fillId="0" borderId="253" xfId="77" applyFont="1" applyBorder="1" applyAlignment="1">
      <alignment horizontal="left" vertical="center" wrapText="1"/>
    </xf>
    <xf numFmtId="0" fontId="47" fillId="28" borderId="253" xfId="77" applyFont="1" applyFill="1" applyBorder="1" applyAlignment="1">
      <alignment horizontal="left" vertical="center" wrapText="1"/>
    </xf>
    <xf numFmtId="0" fontId="47" fillId="0" borderId="253" xfId="77" applyFont="1" applyBorder="1" applyAlignment="1">
      <alignment vertical="center" wrapText="1"/>
    </xf>
    <xf numFmtId="49" fontId="47" fillId="28" borderId="253" xfId="77" applyNumberFormat="1" applyFont="1" applyFill="1" applyBorder="1" applyAlignment="1">
      <alignment vertical="center" wrapText="1"/>
    </xf>
    <xf numFmtId="49" fontId="47" fillId="0" borderId="253" xfId="77" applyNumberFormat="1" applyFont="1" applyBorder="1" applyAlignment="1">
      <alignment vertical="center" wrapText="1"/>
    </xf>
    <xf numFmtId="4" fontId="47" fillId="28" borderId="253" xfId="77" applyNumberFormat="1" applyFont="1" applyFill="1" applyBorder="1" applyAlignment="1">
      <alignment horizontal="left" vertical="center" wrapText="1"/>
    </xf>
    <xf numFmtId="4" fontId="47" fillId="0" borderId="253" xfId="77" applyNumberFormat="1" applyFont="1" applyBorder="1" applyAlignment="1">
      <alignment horizontal="left" vertical="center" wrapText="1"/>
    </xf>
    <xf numFmtId="4" fontId="42" fillId="0" borderId="254" xfId="100" applyNumberFormat="1" applyFont="1" applyBorder="1" applyAlignment="1">
      <alignment horizontal="center" vertical="center" wrapText="1"/>
    </xf>
    <xf numFmtId="4" fontId="43" fillId="0" borderId="253" xfId="77" applyNumberFormat="1" applyFont="1" applyBorder="1" applyAlignment="1">
      <alignment vertical="center"/>
    </xf>
    <xf numFmtId="4" fontId="42" fillId="0" borderId="254" xfId="100" applyNumberFormat="1" applyFont="1" applyBorder="1" applyAlignment="1">
      <alignment vertical="center"/>
    </xf>
    <xf numFmtId="4" fontId="42" fillId="0" borderId="251" xfId="100" applyNumberFormat="1" applyFont="1" applyBorder="1" applyAlignment="1">
      <alignment horizontal="center" vertical="center"/>
    </xf>
    <xf numFmtId="4" fontId="43" fillId="28" borderId="253" xfId="77" applyNumberFormat="1" applyFont="1" applyFill="1" applyBorder="1" applyAlignment="1">
      <alignment vertical="center"/>
    </xf>
    <xf numFmtId="4" fontId="47" fillId="0" borderId="253" xfId="77" applyNumberFormat="1" applyFont="1" applyBorder="1" applyAlignment="1">
      <alignment vertical="center"/>
    </xf>
    <xf numFmtId="4" fontId="47" fillId="28" borderId="253" xfId="77" applyNumberFormat="1" applyFont="1" applyFill="1" applyBorder="1" applyAlignment="1">
      <alignment vertical="center"/>
    </xf>
    <xf numFmtId="49" fontId="96" fillId="29" borderId="252" xfId="0" applyNumberFormat="1" applyFont="1" applyFill="1" applyBorder="1" applyAlignment="1">
      <alignment horizontal="center" vertical="center"/>
    </xf>
    <xf numFmtId="4" fontId="96" fillId="30" borderId="223" xfId="0" applyNumberFormat="1" applyFont="1" applyFill="1" applyBorder="1" applyAlignment="1">
      <alignment horizontal="center" vertical="center"/>
    </xf>
    <xf numFmtId="49" fontId="107" fillId="30" borderId="252" xfId="0" applyNumberFormat="1" applyFont="1" applyFill="1" applyBorder="1" applyAlignment="1">
      <alignment horizontal="left" vertical="center" wrapText="1"/>
    </xf>
    <xf numFmtId="49" fontId="107" fillId="30" borderId="253" xfId="0" applyNumberFormat="1" applyFont="1" applyFill="1" applyBorder="1" applyAlignment="1">
      <alignment horizontal="center" vertical="center" wrapText="1"/>
    </xf>
    <xf numFmtId="174" fontId="107" fillId="29" borderId="252" xfId="0" applyNumberFormat="1" applyFont="1" applyFill="1" applyBorder="1" applyAlignment="1">
      <alignment horizontal="right" vertical="center" wrapText="1"/>
    </xf>
    <xf numFmtId="49" fontId="96" fillId="30" borderId="252" xfId="0" applyNumberFormat="1" applyFont="1" applyFill="1" applyBorder="1" applyAlignment="1">
      <alignment horizontal="left" vertical="center" wrapText="1"/>
    </xf>
    <xf numFmtId="49" fontId="108" fillId="0" borderId="237" xfId="0" applyNumberFormat="1" applyFont="1" applyBorder="1" applyAlignment="1">
      <alignment horizontal="left" vertical="center" wrapText="1"/>
    </xf>
    <xf numFmtId="49" fontId="108" fillId="0" borderId="237" xfId="0" applyNumberFormat="1" applyFont="1" applyBorder="1" applyAlignment="1">
      <alignment horizontal="center" vertical="center" wrapText="1"/>
    </xf>
    <xf numFmtId="174" fontId="108" fillId="28" borderId="237" xfId="0" applyNumberFormat="1" applyFont="1" applyFill="1" applyBorder="1" applyAlignment="1">
      <alignment horizontal="right" vertical="center" wrapText="1"/>
    </xf>
    <xf numFmtId="49" fontId="108" fillId="0" borderId="223" xfId="0" applyNumberFormat="1" applyFont="1" applyBorder="1" applyAlignment="1">
      <alignment horizontal="left" vertical="center" wrapText="1"/>
    </xf>
    <xf numFmtId="49" fontId="108" fillId="0" borderId="198" xfId="0" applyNumberFormat="1" applyFont="1" applyBorder="1" applyAlignment="1">
      <alignment horizontal="center" vertical="center" wrapText="1"/>
    </xf>
    <xf numFmtId="174" fontId="108" fillId="28" borderId="223" xfId="0" applyNumberFormat="1" applyFont="1" applyFill="1" applyBorder="1" applyAlignment="1">
      <alignment horizontal="right" vertical="center" wrapText="1"/>
    </xf>
    <xf numFmtId="0" fontId="43" fillId="0" borderId="255" xfId="0" applyFont="1" applyBorder="1" applyAlignment="1">
      <alignment vertical="center"/>
    </xf>
    <xf numFmtId="175" fontId="108" fillId="28" borderId="255" xfId="0" applyNumberFormat="1" applyFont="1" applyFill="1" applyBorder="1" applyAlignment="1">
      <alignment horizontal="right" vertical="center" wrapText="1"/>
    </xf>
    <xf numFmtId="0" fontId="110" fillId="0" borderId="256" xfId="0" applyFont="1" applyBorder="1" applyAlignment="1">
      <alignment horizontal="center" vertical="center" wrapText="1"/>
    </xf>
    <xf numFmtId="1" fontId="107" fillId="29" borderId="252" xfId="0" applyNumberFormat="1" applyFont="1" applyFill="1" applyBorder="1" applyAlignment="1">
      <alignment horizontal="center" vertical="center" wrapText="1"/>
    </xf>
    <xf numFmtId="174" fontId="107" fillId="29" borderId="252" xfId="0" applyNumberFormat="1" applyFont="1" applyFill="1" applyBorder="1" applyAlignment="1">
      <alignment horizontal="center" vertical="center" wrapText="1"/>
    </xf>
    <xf numFmtId="175" fontId="107" fillId="29" borderId="252" xfId="0" applyNumberFormat="1" applyFont="1" applyFill="1" applyBorder="1" applyAlignment="1">
      <alignment horizontal="center" vertical="center" wrapText="1"/>
    </xf>
    <xf numFmtId="49" fontId="49" fillId="0" borderId="237" xfId="0" applyNumberFormat="1" applyFont="1" applyBorder="1" applyAlignment="1">
      <alignment horizontal="left" vertical="center" wrapText="1"/>
    </xf>
    <xf numFmtId="49" fontId="96" fillId="30" borderId="252" xfId="0" applyNumberFormat="1" applyFont="1" applyFill="1" applyBorder="1" applyAlignment="1">
      <alignment horizontal="center" vertical="center"/>
    </xf>
    <xf numFmtId="4" fontId="96" fillId="29" borderId="252" xfId="0" applyNumberFormat="1" applyFont="1" applyFill="1" applyBorder="1" applyAlignment="1">
      <alignment horizontal="center" vertical="center"/>
    </xf>
    <xf numFmtId="49" fontId="107" fillId="29" borderId="252" xfId="0" applyNumberFormat="1" applyFont="1" applyFill="1" applyBorder="1" applyAlignment="1">
      <alignment horizontal="left" vertical="center" wrapText="1"/>
    </xf>
    <xf numFmtId="49" fontId="107" fillId="29" borderId="252" xfId="0" applyNumberFormat="1" applyFont="1" applyFill="1" applyBorder="1" applyAlignment="1">
      <alignment horizontal="center" vertical="center" wrapText="1"/>
    </xf>
    <xf numFmtId="49" fontId="96" fillId="29" borderId="252" xfId="0" applyNumberFormat="1" applyFont="1" applyFill="1" applyBorder="1" applyAlignment="1">
      <alignment horizontal="left" vertical="center" wrapText="1"/>
    </xf>
    <xf numFmtId="49" fontId="96" fillId="29" borderId="252" xfId="0" applyNumberFormat="1" applyFont="1" applyFill="1" applyBorder="1" applyAlignment="1">
      <alignment horizontal="center" vertical="center" wrapText="1"/>
    </xf>
    <xf numFmtId="175" fontId="107" fillId="29" borderId="252" xfId="0" applyNumberFormat="1" applyFont="1" applyFill="1" applyBorder="1" applyAlignment="1">
      <alignment horizontal="right" vertical="center" wrapText="1"/>
    </xf>
    <xf numFmtId="49" fontId="107" fillId="30" borderId="252" xfId="0" applyNumberFormat="1" applyFont="1" applyFill="1" applyBorder="1" applyAlignment="1">
      <alignment horizontal="center" vertical="center" wrapText="1"/>
    </xf>
    <xf numFmtId="174" fontId="108" fillId="0" borderId="237" xfId="0" applyNumberFormat="1" applyFont="1" applyBorder="1" applyAlignment="1">
      <alignment horizontal="right" vertical="center" wrapText="1"/>
    </xf>
    <xf numFmtId="175" fontId="108" fillId="0" borderId="237" xfId="0" applyNumberFormat="1" applyFont="1" applyBorder="1" applyAlignment="1">
      <alignment horizontal="right" vertical="center" wrapText="1"/>
    </xf>
    <xf numFmtId="49" fontId="108" fillId="0" borderId="223" xfId="0" applyNumberFormat="1" applyFont="1" applyBorder="1" applyAlignment="1">
      <alignment horizontal="center" vertical="center" wrapText="1"/>
    </xf>
    <xf numFmtId="175" fontId="108" fillId="0" borderId="223" xfId="0" applyNumberFormat="1" applyFont="1" applyBorder="1" applyAlignment="1">
      <alignment horizontal="right" vertical="center" wrapText="1"/>
    </xf>
    <xf numFmtId="0" fontId="106" fillId="0" borderId="256" xfId="0" applyFont="1" applyBorder="1" applyAlignment="1">
      <alignment horizontal="center" vertical="center" wrapText="1"/>
    </xf>
    <xf numFmtId="1" fontId="107" fillId="30" borderId="252" xfId="0" applyNumberFormat="1" applyFont="1" applyFill="1" applyBorder="1" applyAlignment="1">
      <alignment horizontal="center" vertical="center" wrapText="1"/>
    </xf>
    <xf numFmtId="174" fontId="107" fillId="29" borderId="223" xfId="0" applyNumberFormat="1" applyFont="1" applyFill="1" applyBorder="1" applyAlignment="1">
      <alignment horizontal="center" vertical="center" wrapText="1"/>
    </xf>
    <xf numFmtId="49" fontId="114" fillId="0" borderId="256" xfId="0" applyNumberFormat="1" applyFont="1" applyBorder="1" applyAlignment="1">
      <alignment horizontal="center" vertical="center" wrapText="1"/>
    </xf>
    <xf numFmtId="49" fontId="107" fillId="0" borderId="256" xfId="0" applyNumberFormat="1" applyFont="1" applyBorder="1" applyAlignment="1">
      <alignment horizontal="center" vertical="center" wrapText="1"/>
    </xf>
    <xf numFmtId="0" fontId="42" fillId="30" borderId="252" xfId="0" applyFont="1" applyFill="1" applyBorder="1" applyAlignment="1">
      <alignment horizontal="center" vertical="center"/>
    </xf>
    <xf numFmtId="49" fontId="107" fillId="29" borderId="223" xfId="0" applyNumberFormat="1" applyFont="1" applyFill="1" applyBorder="1" applyAlignment="1">
      <alignment horizontal="center" vertical="center" wrapText="1"/>
    </xf>
    <xf numFmtId="49" fontId="96" fillId="29" borderId="223" xfId="0" applyNumberFormat="1" applyFont="1" applyFill="1" applyBorder="1" applyAlignment="1">
      <alignment horizontal="center" vertical="center" wrapText="1"/>
    </xf>
    <xf numFmtId="4" fontId="96" fillId="29" borderId="252" xfId="0" applyNumberFormat="1" applyFont="1" applyFill="1" applyBorder="1" applyAlignment="1">
      <alignment horizontal="right" vertical="center" wrapText="1"/>
    </xf>
    <xf numFmtId="176" fontId="43" fillId="0" borderId="0" xfId="0" applyNumberFormat="1" applyFont="1" applyAlignment="1">
      <alignment vertical="center"/>
    </xf>
    <xf numFmtId="169" fontId="43" fillId="0" borderId="0" xfId="0" applyNumberFormat="1" applyFont="1" applyAlignment="1">
      <alignment vertical="center"/>
    </xf>
    <xf numFmtId="4" fontId="96" fillId="29" borderId="252" xfId="0" quotePrefix="1" applyNumberFormat="1" applyFont="1" applyFill="1" applyBorder="1" applyAlignment="1">
      <alignment horizontal="right" vertical="center" wrapText="1"/>
    </xf>
    <xf numFmtId="49" fontId="108" fillId="28" borderId="237" xfId="0" applyNumberFormat="1" applyFont="1" applyFill="1" applyBorder="1" applyAlignment="1">
      <alignment horizontal="left" vertical="center" wrapText="1"/>
    </xf>
    <xf numFmtId="49" fontId="108" fillId="28" borderId="237" xfId="0" applyNumberFormat="1" applyFont="1" applyFill="1" applyBorder="1" applyAlignment="1">
      <alignment horizontal="center" vertical="center" wrapText="1"/>
    </xf>
    <xf numFmtId="175" fontId="108" fillId="28" borderId="237" xfId="0" applyNumberFormat="1" applyFont="1" applyFill="1" applyBorder="1" applyAlignment="1">
      <alignment horizontal="right" vertical="center" wrapText="1"/>
    </xf>
    <xf numFmtId="49" fontId="106" fillId="0" borderId="256" xfId="0" applyNumberFormat="1" applyFont="1" applyBorder="1" applyAlignment="1">
      <alignment horizontal="center" vertical="center" wrapText="1"/>
    </xf>
    <xf numFmtId="49" fontId="96" fillId="0" borderId="256" xfId="0" applyNumberFormat="1" applyFont="1" applyBorder="1" applyAlignment="1">
      <alignment horizontal="center" vertical="center" wrapText="1"/>
    </xf>
    <xf numFmtId="49" fontId="106" fillId="0" borderId="126" xfId="0" applyNumberFormat="1" applyFont="1" applyBorder="1" applyAlignment="1">
      <alignment horizontal="center" vertical="center" wrapText="1"/>
    </xf>
    <xf numFmtId="49" fontId="96" fillId="30" borderId="252" xfId="0" applyNumberFormat="1" applyFont="1" applyFill="1" applyBorder="1" applyAlignment="1">
      <alignment horizontal="center" vertical="center" wrapText="1"/>
    </xf>
    <xf numFmtId="49" fontId="49" fillId="0" borderId="223" xfId="0" applyNumberFormat="1" applyFont="1" applyBorder="1" applyAlignment="1">
      <alignment horizontal="left" vertical="center" wrapText="1"/>
    </xf>
    <xf numFmtId="49" fontId="49" fillId="0" borderId="223" xfId="0" applyNumberFormat="1" applyFont="1" applyBorder="1" applyAlignment="1">
      <alignment horizontal="center" vertical="center" wrapText="1"/>
    </xf>
    <xf numFmtId="174" fontId="49" fillId="0" borderId="64" xfId="0" applyNumberFormat="1" applyFont="1" applyBorder="1" applyAlignment="1">
      <alignment horizontal="right" vertical="center" wrapText="1"/>
    </xf>
    <xf numFmtId="0" fontId="98" fillId="0" borderId="0" xfId="153" applyFont="1"/>
    <xf numFmtId="0" fontId="98" fillId="0" borderId="123" xfId="153" applyFont="1" applyBorder="1" applyAlignment="1">
      <alignment vertical="center" wrapText="1"/>
    </xf>
    <xf numFmtId="0" fontId="98" fillId="0" borderId="0" xfId="153" applyFont="1" applyAlignment="1">
      <alignment vertical="center"/>
    </xf>
    <xf numFmtId="0" fontId="98" fillId="0" borderId="25" xfId="153" applyFont="1" applyBorder="1" applyAlignment="1">
      <alignment vertical="center" wrapText="1"/>
    </xf>
    <xf numFmtId="0" fontId="98" fillId="0" borderId="126" xfId="153" applyFont="1" applyBorder="1" applyAlignment="1">
      <alignment vertical="center"/>
    </xf>
    <xf numFmtId="0" fontId="98" fillId="0" borderId="126" xfId="153" applyFont="1" applyBorder="1" applyAlignment="1">
      <alignment vertical="center" wrapText="1"/>
    </xf>
    <xf numFmtId="0" fontId="98" fillId="0" borderId="123" xfId="153" applyFont="1" applyBorder="1"/>
    <xf numFmtId="0" fontId="98" fillId="0" borderId="25" xfId="153" applyFont="1" applyBorder="1"/>
    <xf numFmtId="0" fontId="98" fillId="0" borderId="126" xfId="153" applyFont="1" applyBorder="1"/>
    <xf numFmtId="4" fontId="49" fillId="0" borderId="122" xfId="153" applyNumberFormat="1" applyFont="1" applyBorder="1" applyAlignment="1">
      <alignment vertical="center"/>
    </xf>
    <xf numFmtId="4" fontId="49" fillId="0" borderId="64" xfId="153" applyNumberFormat="1" applyFont="1" applyBorder="1" applyAlignment="1">
      <alignment vertical="center"/>
    </xf>
    <xf numFmtId="4" fontId="49" fillId="0" borderId="237" xfId="153" applyNumberFormat="1" applyFont="1" applyBorder="1" applyAlignment="1">
      <alignment vertical="center"/>
    </xf>
    <xf numFmtId="0" fontId="49" fillId="0" borderId="0" xfId="137" applyFont="1"/>
    <xf numFmtId="0" fontId="49" fillId="0" borderId="0" xfId="153" applyFont="1"/>
    <xf numFmtId="4" fontId="96" fillId="0" borderId="0" xfId="153" applyNumberFormat="1" applyFont="1"/>
    <xf numFmtId="0" fontId="70" fillId="0" borderId="0" xfId="60" applyFont="1" applyAlignment="1">
      <alignment wrapText="1"/>
    </xf>
    <xf numFmtId="0" fontId="96" fillId="0" borderId="4" xfId="60" applyFont="1" applyBorder="1" applyAlignment="1">
      <alignment horizontal="center" vertical="center" wrapText="1"/>
    </xf>
    <xf numFmtId="0" fontId="42" fillId="0" borderId="0" xfId="60" applyFont="1" applyAlignment="1">
      <alignment vertical="center"/>
    </xf>
    <xf numFmtId="0" fontId="96" fillId="0" borderId="1" xfId="60" applyFont="1" applyBorder="1" applyAlignment="1">
      <alignment wrapText="1"/>
    </xf>
    <xf numFmtId="0" fontId="96" fillId="0" borderId="2" xfId="60" applyFont="1" applyBorder="1" applyAlignment="1">
      <alignment wrapText="1"/>
    </xf>
    <xf numFmtId="0" fontId="96" fillId="0" borderId="26" xfId="60" applyFont="1" applyBorder="1" applyAlignment="1">
      <alignment wrapText="1"/>
    </xf>
    <xf numFmtId="0" fontId="42" fillId="0" borderId="0" xfId="60" applyFont="1"/>
    <xf numFmtId="0" fontId="3" fillId="0" borderId="0" xfId="153" applyAlignment="1">
      <alignment vertical="center"/>
    </xf>
    <xf numFmtId="0" fontId="3" fillId="0" borderId="0" xfId="153"/>
    <xf numFmtId="0" fontId="3" fillId="0" borderId="0" xfId="153" applyAlignment="1">
      <alignment wrapText="1"/>
    </xf>
    <xf numFmtId="4" fontId="49" fillId="0" borderId="257" xfId="153" applyNumberFormat="1" applyFont="1" applyBorder="1" applyAlignment="1">
      <alignment vertical="center"/>
    </xf>
    <xf numFmtId="0" fontId="116" fillId="0" borderId="0" xfId="153" applyFont="1"/>
    <xf numFmtId="0" fontId="49" fillId="0" borderId="0" xfId="60" applyFont="1" applyAlignment="1">
      <alignment horizontal="right"/>
    </xf>
    <xf numFmtId="0" fontId="49" fillId="0" borderId="0" xfId="101" applyFont="1" applyAlignment="1">
      <alignment horizontal="right"/>
    </xf>
    <xf numFmtId="0" fontId="49" fillId="0" borderId="0" xfId="101" applyFont="1" applyAlignment="1">
      <alignment vertical="center"/>
    </xf>
    <xf numFmtId="0" fontId="49" fillId="0" borderId="0" xfId="101" applyFont="1" applyAlignment="1">
      <alignment horizontal="left" vertical="center" wrapText="1"/>
    </xf>
    <xf numFmtId="0" fontId="49" fillId="0" borderId="0" xfId="101" applyFont="1" applyAlignment="1">
      <alignment vertical="center" wrapText="1"/>
    </xf>
    <xf numFmtId="0" fontId="49" fillId="0" borderId="0" xfId="101" applyFont="1" applyAlignment="1">
      <alignment horizontal="right" vertical="center" wrapText="1"/>
    </xf>
    <xf numFmtId="0" fontId="98" fillId="0" borderId="64" xfId="153" applyFont="1" applyBorder="1" applyAlignment="1">
      <alignment vertical="center" wrapText="1"/>
    </xf>
    <xf numFmtId="0" fontId="98" fillId="0" borderId="122" xfId="153" applyFont="1" applyBorder="1" applyAlignment="1">
      <alignment vertical="center" wrapText="1"/>
    </xf>
    <xf numFmtId="0" fontId="3" fillId="0" borderId="0" xfId="153" applyAlignment="1">
      <alignment horizontal="left" wrapText="1"/>
    </xf>
    <xf numFmtId="0" fontId="43" fillId="0" borderId="0" xfId="60" applyFont="1"/>
    <xf numFmtId="0" fontId="49" fillId="0" borderId="0" xfId="60" applyFont="1" applyAlignment="1">
      <alignment wrapText="1"/>
    </xf>
    <xf numFmtId="4" fontId="49" fillId="0" borderId="0" xfId="60" applyNumberFormat="1" applyFont="1"/>
    <xf numFmtId="0" fontId="96" fillId="0" borderId="27" xfId="101" applyFont="1" applyBorder="1" applyAlignment="1">
      <alignment horizontal="center" vertical="center" wrapText="1"/>
    </xf>
    <xf numFmtId="0" fontId="98" fillId="0" borderId="257" xfId="153" applyFont="1" applyBorder="1" applyAlignment="1">
      <alignment vertical="center" wrapText="1"/>
    </xf>
    <xf numFmtId="4" fontId="98" fillId="0" borderId="257" xfId="153" applyNumberFormat="1" applyFont="1" applyBorder="1" applyAlignment="1">
      <alignment vertical="center"/>
    </xf>
    <xf numFmtId="4" fontId="96" fillId="0" borderId="257" xfId="153" applyNumberFormat="1" applyFont="1" applyBorder="1" applyAlignment="1">
      <alignment vertical="center"/>
    </xf>
    <xf numFmtId="4" fontId="97" fillId="0" borderId="257" xfId="153" applyNumberFormat="1" applyFont="1" applyBorder="1" applyAlignment="1">
      <alignment vertical="center"/>
    </xf>
    <xf numFmtId="4" fontId="47" fillId="0" borderId="257" xfId="0" applyNumberFormat="1" applyFont="1" applyBorder="1" applyAlignment="1">
      <alignment horizontal="right" vertical="center" wrapText="1"/>
    </xf>
    <xf numFmtId="3" fontId="96" fillId="26" borderId="28" xfId="95" applyNumberFormat="1" applyFont="1" applyFill="1" applyBorder="1" applyAlignment="1" applyProtection="1">
      <alignment horizontal="right" vertical="center" wrapText="1"/>
      <protection locked="0"/>
    </xf>
    <xf numFmtId="3" fontId="96" fillId="26" borderId="254" xfId="95" applyNumberFormat="1" applyFont="1" applyFill="1" applyBorder="1" applyAlignment="1" applyProtection="1">
      <alignment horizontal="right" vertical="center" wrapText="1"/>
      <protection locked="0"/>
    </xf>
    <xf numFmtId="3" fontId="96" fillId="26" borderId="251" xfId="95" applyNumberFormat="1" applyFont="1" applyFill="1" applyBorder="1" applyAlignment="1" applyProtection="1">
      <alignment horizontal="center" vertical="center"/>
      <protection locked="0"/>
    </xf>
    <xf numFmtId="173" fontId="43" fillId="0" borderId="260" xfId="100" applyNumberFormat="1" applyFont="1" applyBorder="1" applyAlignment="1">
      <alignment horizontal="center" vertical="center"/>
    </xf>
    <xf numFmtId="0" fontId="43" fillId="0" borderId="74" xfId="100" applyFont="1" applyBorder="1" applyAlignment="1">
      <alignment vertical="center" wrapText="1"/>
    </xf>
    <xf numFmtId="4" fontId="43" fillId="0" borderId="183" xfId="77" applyNumberFormat="1" applyFont="1" applyBorder="1" applyAlignment="1">
      <alignment horizontal="left" vertical="center" wrapText="1"/>
    </xf>
    <xf numFmtId="0" fontId="2" fillId="0" borderId="0" xfId="154"/>
    <xf numFmtId="0" fontId="43" fillId="0" borderId="257" xfId="100" applyFont="1" applyBorder="1" applyAlignment="1">
      <alignment vertical="center" wrapText="1"/>
    </xf>
    <xf numFmtId="4" fontId="43" fillId="0" borderId="60" xfId="77" applyNumberFormat="1" applyFont="1" applyBorder="1" applyAlignment="1">
      <alignment vertical="center"/>
    </xf>
    <xf numFmtId="4" fontId="43" fillId="0" borderId="257" xfId="77" applyNumberFormat="1" applyFont="1" applyBorder="1" applyAlignment="1">
      <alignment vertical="center"/>
    </xf>
    <xf numFmtId="4" fontId="43" fillId="0" borderId="128" xfId="77" applyNumberFormat="1" applyFont="1" applyBorder="1" applyAlignment="1">
      <alignment horizontal="left" vertical="center" wrapText="1"/>
    </xf>
    <xf numFmtId="4" fontId="42" fillId="0" borderId="250" xfId="100" applyNumberFormat="1" applyFont="1" applyBorder="1" applyAlignment="1">
      <alignment vertical="center"/>
    </xf>
    <xf numFmtId="0" fontId="92" fillId="0" borderId="251" xfId="100" applyFont="1" applyBorder="1"/>
    <xf numFmtId="0" fontId="43" fillId="0" borderId="121" xfId="77" applyFont="1" applyBorder="1" applyAlignment="1">
      <alignment horizontal="left" vertical="center"/>
    </xf>
    <xf numFmtId="4" fontId="43" fillId="28" borderId="183" xfId="77" applyNumberFormat="1" applyFont="1" applyFill="1" applyBorder="1" applyAlignment="1">
      <alignment vertical="center"/>
    </xf>
    <xf numFmtId="4" fontId="43" fillId="28" borderId="257" xfId="77" applyNumberFormat="1" applyFont="1" applyFill="1" applyBorder="1" applyAlignment="1">
      <alignment vertical="center"/>
    </xf>
    <xf numFmtId="0" fontId="43" fillId="0" borderId="251" xfId="100" applyFont="1" applyBorder="1" applyAlignment="1">
      <alignment vertical="center"/>
    </xf>
    <xf numFmtId="4" fontId="43" fillId="0" borderId="183" xfId="77" applyNumberFormat="1" applyFont="1" applyBorder="1" applyAlignment="1">
      <alignment horizontal="left" vertical="center"/>
    </xf>
    <xf numFmtId="0" fontId="47" fillId="0" borderId="121" xfId="77" applyFont="1" applyBorder="1" applyAlignment="1">
      <alignment horizontal="left" vertical="center" wrapText="1"/>
    </xf>
    <xf numFmtId="173" fontId="47" fillId="0" borderId="260" xfId="77" applyNumberFormat="1" applyFont="1" applyBorder="1" applyAlignment="1">
      <alignment horizontal="center" vertical="center" wrapText="1"/>
    </xf>
    <xf numFmtId="0" fontId="47" fillId="0" borderId="60" xfId="77" applyFont="1" applyBorder="1" applyAlignment="1">
      <alignment horizontal="left" vertical="center" wrapText="1"/>
    </xf>
    <xf numFmtId="0" fontId="43" fillId="0" borderId="257" xfId="77" applyFont="1" applyBorder="1" applyAlignment="1">
      <alignment vertical="center" wrapText="1"/>
    </xf>
    <xf numFmtId="4" fontId="43" fillId="28" borderId="60" xfId="77" applyNumberFormat="1" applyFont="1" applyFill="1" applyBorder="1" applyAlignment="1">
      <alignment vertical="center"/>
    </xf>
    <xf numFmtId="0" fontId="43" fillId="0" borderId="183" xfId="77" applyFont="1" applyBorder="1" applyAlignment="1">
      <alignment vertical="center" wrapText="1"/>
    </xf>
    <xf numFmtId="173" fontId="43" fillId="0" borderId="260" xfId="77" applyNumberFormat="1" applyFont="1" applyBorder="1" applyAlignment="1">
      <alignment horizontal="center" vertical="center"/>
    </xf>
    <xf numFmtId="0" fontId="43" fillId="0" borderId="74" xfId="77" applyFont="1" applyBorder="1" applyAlignment="1">
      <alignment vertical="center" wrapText="1"/>
    </xf>
    <xf numFmtId="0" fontId="49" fillId="0" borderId="63" xfId="1" applyFont="1" applyBorder="1"/>
    <xf numFmtId="0" fontId="49" fillId="0" borderId="63" xfId="1" applyFont="1" applyBorder="1" applyAlignment="1">
      <alignment vertical="center"/>
    </xf>
    <xf numFmtId="4" fontId="96" fillId="0" borderId="138" xfId="1" applyNumberFormat="1" applyFont="1" applyBorder="1" applyAlignment="1">
      <alignment horizontal="center" vertical="center" wrapText="1"/>
    </xf>
    <xf numFmtId="4" fontId="96" fillId="0" borderId="139" xfId="1" applyNumberFormat="1" applyFont="1" applyBorder="1" applyAlignment="1">
      <alignment horizontal="center" vertical="center" wrapText="1"/>
    </xf>
    <xf numFmtId="4" fontId="49" fillId="24" borderId="257" xfId="1" applyNumberFormat="1" applyFont="1" applyFill="1" applyBorder="1" applyAlignment="1">
      <alignment horizontal="right" vertical="center"/>
    </xf>
    <xf numFmtId="4" fontId="101" fillId="0" borderId="183" xfId="1" applyNumberFormat="1" applyFont="1" applyBorder="1" applyAlignment="1">
      <alignment horizontal="right" vertical="center"/>
    </xf>
    <xf numFmtId="4" fontId="49" fillId="0" borderId="257" xfId="1" applyNumberFormat="1" applyFont="1" applyBorder="1" applyAlignment="1">
      <alignment horizontal="right" vertical="center"/>
    </xf>
    <xf numFmtId="0" fontId="96" fillId="0" borderId="63" xfId="1" applyFont="1" applyBorder="1" applyAlignment="1">
      <alignment vertical="center"/>
    </xf>
    <xf numFmtId="0" fontId="103" fillId="0" borderId="63" xfId="1" applyFont="1" applyBorder="1" applyAlignment="1">
      <alignment vertical="center"/>
    </xf>
    <xf numFmtId="0" fontId="96" fillId="0" borderId="81" xfId="1" applyFont="1" applyBorder="1"/>
    <xf numFmtId="0" fontId="49" fillId="0" borderId="45" xfId="1" applyFont="1" applyBorder="1" applyAlignment="1">
      <alignment vertical="center" wrapText="1"/>
    </xf>
    <xf numFmtId="4" fontId="49" fillId="0" borderId="45" xfId="1" applyNumberFormat="1" applyFont="1" applyBorder="1" applyAlignment="1">
      <alignment vertical="center"/>
    </xf>
    <xf numFmtId="0" fontId="49" fillId="0" borderId="45" xfId="1" applyFont="1" applyBorder="1" applyAlignment="1">
      <alignment vertical="center"/>
    </xf>
    <xf numFmtId="0" fontId="101" fillId="0" borderId="45" xfId="1" applyFont="1" applyBorder="1" applyAlignment="1">
      <alignment horizontal="right" vertical="center"/>
    </xf>
    <xf numFmtId="0" fontId="49" fillId="0" borderId="45" xfId="1" applyFont="1" applyBorder="1" applyAlignment="1">
      <alignment horizontal="center" vertical="center"/>
    </xf>
    <xf numFmtId="0" fontId="49" fillId="0" borderId="46" xfId="1" applyFont="1" applyBorder="1" applyAlignment="1">
      <alignment horizontal="left"/>
    </xf>
    <xf numFmtId="0" fontId="98" fillId="0" borderId="262" xfId="1" applyFont="1" applyBorder="1" applyAlignment="1">
      <alignment vertical="center" wrapText="1"/>
    </xf>
    <xf numFmtId="4" fontId="49" fillId="0" borderId="138" xfId="1" applyNumberFormat="1" applyFont="1" applyBorder="1" applyAlignment="1">
      <alignment vertical="center" wrapText="1"/>
    </xf>
    <xf numFmtId="4" fontId="101" fillId="0" borderId="138" xfId="1" applyNumberFormat="1" applyFont="1" applyBorder="1" applyAlignment="1">
      <alignment horizontal="right" vertical="center"/>
    </xf>
    <xf numFmtId="4" fontId="49" fillId="0" borderId="261" xfId="1" applyNumberFormat="1" applyFont="1" applyBorder="1" applyAlignment="1">
      <alignment horizontal="center" vertical="center" wrapText="1"/>
    </xf>
    <xf numFmtId="0" fontId="49" fillId="0" borderId="139" xfId="1" applyFont="1" applyBorder="1" applyAlignment="1">
      <alignment horizontal="justify" vertical="center" wrapText="1"/>
    </xf>
    <xf numFmtId="0" fontId="105" fillId="0" borderId="0" xfId="155" applyFont="1" applyAlignment="1">
      <alignment vertical="center" wrapText="1"/>
    </xf>
    <xf numFmtId="0" fontId="98" fillId="0" borderId="253" xfId="1" applyFont="1" applyBorder="1" applyAlignment="1">
      <alignment vertical="center" wrapText="1"/>
    </xf>
    <xf numFmtId="4" fontId="49" fillId="0" borderId="257" xfId="1" applyNumberFormat="1" applyFont="1" applyBorder="1" applyAlignment="1">
      <alignment vertical="center" wrapText="1"/>
    </xf>
    <xf numFmtId="4" fontId="101" fillId="0" borderId="257" xfId="1" applyNumberFormat="1" applyFont="1" applyBorder="1" applyAlignment="1">
      <alignment horizontal="right" vertical="center"/>
    </xf>
    <xf numFmtId="0" fontId="49" fillId="0" borderId="183" xfId="1" applyFont="1" applyBorder="1" applyAlignment="1">
      <alignment horizontal="justify" vertical="center" wrapText="1"/>
    </xf>
    <xf numFmtId="4" fontId="105" fillId="0" borderId="0" xfId="155" applyNumberFormat="1" applyFont="1" applyAlignment="1">
      <alignment vertical="center" wrapText="1"/>
    </xf>
    <xf numFmtId="0" fontId="150" fillId="0" borderId="0" xfId="155" applyFont="1" applyAlignment="1">
      <alignment vertical="center"/>
    </xf>
    <xf numFmtId="0" fontId="49" fillId="0" borderId="253" xfId="1" applyFont="1" applyBorder="1" applyAlignment="1">
      <alignment vertical="center" wrapText="1"/>
    </xf>
    <xf numFmtId="0" fontId="49" fillId="0" borderId="257" xfId="156" applyFont="1" applyBorder="1" applyAlignment="1">
      <alignment vertical="center" wrapText="1"/>
    </xf>
    <xf numFmtId="4" fontId="49" fillId="0" borderId="257" xfId="156" applyNumberFormat="1" applyFont="1" applyBorder="1" applyAlignment="1">
      <alignment vertical="center"/>
    </xf>
    <xf numFmtId="4" fontId="49" fillId="0" borderId="213" xfId="1" applyNumberFormat="1" applyFont="1" applyBorder="1" applyAlignment="1">
      <alignment horizontal="center" vertical="center" wrapText="1"/>
    </xf>
    <xf numFmtId="0" fontId="98" fillId="0" borderId="183" xfId="156" applyFont="1" applyBorder="1" applyAlignment="1">
      <alignment horizontal="justify" vertical="center" wrapText="1"/>
    </xf>
    <xf numFmtId="0" fontId="151" fillId="0" borderId="0" xfId="155" applyFont="1"/>
    <xf numFmtId="0" fontId="101" fillId="0" borderId="260" xfId="1" applyFont="1" applyBorder="1" applyAlignment="1">
      <alignment horizontal="center" vertical="center" wrapText="1"/>
    </xf>
    <xf numFmtId="0" fontId="49" fillId="0" borderId="92" xfId="156" applyFont="1" applyBorder="1" applyAlignment="1">
      <alignment vertical="center" wrapText="1"/>
    </xf>
    <xf numFmtId="4" fontId="49" fillId="0" borderId="92" xfId="156" applyNumberFormat="1" applyFont="1" applyBorder="1" applyAlignment="1">
      <alignment vertical="center"/>
    </xf>
    <xf numFmtId="0" fontId="134" fillId="0" borderId="183" xfId="156" applyFont="1" applyBorder="1" applyAlignment="1" applyProtection="1">
      <alignment horizontal="justify" vertical="center" wrapText="1"/>
      <protection locked="0"/>
    </xf>
    <xf numFmtId="4" fontId="49" fillId="0" borderId="257" xfId="1" applyNumberFormat="1" applyFont="1" applyBorder="1" applyAlignment="1">
      <alignment horizontal="center" vertical="center" wrapText="1"/>
    </xf>
    <xf numFmtId="0" fontId="152" fillId="0" borderId="0" xfId="155" applyFont="1"/>
    <xf numFmtId="0" fontId="49" fillId="0" borderId="183" xfId="156" applyFont="1" applyBorder="1" applyAlignment="1">
      <alignment horizontal="justify" vertical="center" wrapText="1"/>
    </xf>
    <xf numFmtId="4" fontId="103" fillId="0" borderId="63" xfId="1" applyNumberFormat="1" applyFont="1" applyBorder="1" applyAlignment="1">
      <alignment vertical="center"/>
    </xf>
    <xf numFmtId="0" fontId="49" fillId="0" borderId="0" xfId="1" applyFont="1" applyAlignment="1">
      <alignment horizontal="left"/>
    </xf>
    <xf numFmtId="0" fontId="49" fillId="0" borderId="257" xfId="1" applyFont="1" applyBorder="1" applyAlignment="1">
      <alignment horizontal="left" vertical="center" wrapText="1"/>
    </xf>
    <xf numFmtId="0" fontId="96" fillId="0" borderId="0" xfId="1" applyFont="1" applyAlignment="1">
      <alignment horizontal="left" vertical="center"/>
    </xf>
    <xf numFmtId="0" fontId="103" fillId="0" borderId="0" xfId="1" applyFont="1" applyAlignment="1">
      <alignment horizontal="left" vertical="center"/>
    </xf>
    <xf numFmtId="0" fontId="49" fillId="0" borderId="121" xfId="1" applyFont="1" applyBorder="1" applyAlignment="1">
      <alignment vertical="center" wrapText="1"/>
    </xf>
    <xf numFmtId="4" fontId="49" fillId="0" borderId="122" xfId="1" applyNumberFormat="1" applyFont="1" applyBorder="1" applyAlignment="1">
      <alignment vertical="center" wrapText="1"/>
    </xf>
    <xf numFmtId="4" fontId="101" fillId="0" borderId="122" xfId="1" applyNumberFormat="1" applyFont="1" applyBorder="1" applyAlignment="1">
      <alignment horizontal="right" vertical="center"/>
    </xf>
    <xf numFmtId="4" fontId="49" fillId="0" borderId="25" xfId="1" applyNumberFormat="1" applyFont="1" applyBorder="1" applyAlignment="1">
      <alignment horizontal="center" vertical="center" wrapText="1"/>
    </xf>
    <xf numFmtId="0" fontId="49" fillId="0" borderId="128" xfId="1" applyFont="1" applyBorder="1" applyAlignment="1">
      <alignment horizontal="justify" vertical="center" wrapText="1"/>
    </xf>
    <xf numFmtId="0" fontId="93" fillId="0" borderId="30" xfId="156" applyFont="1" applyBorder="1" applyAlignment="1">
      <alignment vertical="center" wrapText="1"/>
    </xf>
    <xf numFmtId="0" fontId="96" fillId="0" borderId="0" xfId="1" applyFont="1" applyAlignment="1">
      <alignment horizontal="left" vertical="center" wrapText="1"/>
    </xf>
    <xf numFmtId="0" fontId="49" fillId="0" borderId="263" xfId="1" applyFont="1" applyBorder="1" applyAlignment="1">
      <alignment vertical="center" wrapText="1"/>
    </xf>
    <xf numFmtId="4" fontId="49" fillId="0" borderId="237" xfId="1" applyNumberFormat="1" applyFont="1" applyBorder="1" applyAlignment="1">
      <alignment vertical="center" wrapText="1"/>
    </xf>
    <xf numFmtId="4" fontId="49" fillId="0" borderId="237" xfId="1" applyNumberFormat="1" applyFont="1" applyBorder="1" applyAlignment="1">
      <alignment horizontal="center" vertical="center" wrapText="1"/>
    </xf>
    <xf numFmtId="4" fontId="103" fillId="0" borderId="0" xfId="1" applyNumberFormat="1" applyFont="1" applyAlignment="1">
      <alignment horizontal="left" vertical="center"/>
    </xf>
    <xf numFmtId="0" fontId="98" fillId="0" borderId="86" xfId="156" applyFont="1" applyBorder="1" applyAlignment="1">
      <alignment horizontal="justify" vertical="center" wrapText="1"/>
    </xf>
    <xf numFmtId="0" fontId="49" fillId="0" borderId="237" xfId="156" applyFont="1" applyBorder="1" applyAlignment="1">
      <alignment vertical="center" wrapText="1"/>
    </xf>
    <xf numFmtId="4" fontId="49" fillId="0" borderId="237" xfId="156" applyNumberFormat="1" applyFont="1" applyBorder="1" applyAlignment="1">
      <alignment vertical="center"/>
    </xf>
    <xf numFmtId="0" fontId="49" fillId="0" borderId="183" xfId="1" applyFont="1" applyBorder="1" applyAlignment="1">
      <alignment vertical="center" wrapText="1"/>
    </xf>
    <xf numFmtId="0" fontId="49" fillId="0" borderId="183" xfId="157" applyFont="1" applyBorder="1" applyAlignment="1">
      <alignment horizontal="justify" vertical="center" wrapText="1"/>
    </xf>
    <xf numFmtId="0" fontId="134" fillId="0" borderId="86" xfId="156" applyFont="1" applyBorder="1" applyAlignment="1" applyProtection="1">
      <alignment horizontal="justify" vertical="center" wrapText="1"/>
      <protection locked="0"/>
    </xf>
    <xf numFmtId="0" fontId="49" fillId="0" borderId="38" xfId="1" applyFont="1" applyBorder="1" applyAlignment="1">
      <alignment vertical="center" wrapText="1"/>
    </xf>
    <xf numFmtId="0" fontId="49" fillId="0" borderId="138" xfId="156" applyFont="1" applyBorder="1" applyAlignment="1">
      <alignment vertical="center" wrapText="1"/>
    </xf>
    <xf numFmtId="4" fontId="49" fillId="0" borderId="138" xfId="156" applyNumberFormat="1" applyFont="1" applyBorder="1" applyAlignment="1">
      <alignment vertical="center"/>
    </xf>
    <xf numFmtId="0" fontId="98" fillId="0" borderId="139" xfId="156" applyFont="1" applyBorder="1" applyAlignment="1">
      <alignment horizontal="justify" vertical="center" wrapText="1"/>
    </xf>
    <xf numFmtId="0" fontId="49" fillId="0" borderId="65" xfId="1" applyFont="1" applyBorder="1" applyAlignment="1">
      <alignment horizontal="justify" vertical="center" wrapText="1"/>
    </xf>
    <xf numFmtId="0" fontId="96" fillId="0" borderId="28" xfId="1" applyFont="1" applyBorder="1" applyAlignment="1">
      <alignment vertical="center" wrapText="1"/>
    </xf>
    <xf numFmtId="4" fontId="101" fillId="0" borderId="237" xfId="1" applyNumberFormat="1" applyFont="1" applyBorder="1" applyAlignment="1">
      <alignment horizontal="right" vertical="center"/>
    </xf>
    <xf numFmtId="0" fontId="49" fillId="0" borderId="113" xfId="1" applyFont="1" applyBorder="1" applyAlignment="1">
      <alignment horizontal="justify" vertical="center" wrapText="1"/>
    </xf>
    <xf numFmtId="0" fontId="96" fillId="0" borderId="30" xfId="1" applyFont="1" applyBorder="1"/>
    <xf numFmtId="0" fontId="101" fillId="0" borderId="0" xfId="1" applyFont="1" applyAlignment="1">
      <alignment horizontal="right" vertical="center"/>
    </xf>
    <xf numFmtId="0" fontId="49" fillId="0" borderId="262" xfId="1" applyFont="1" applyBorder="1" applyAlignment="1">
      <alignment vertical="center" wrapText="1"/>
    </xf>
    <xf numFmtId="0" fontId="96" fillId="24" borderId="0" xfId="1" applyFont="1" applyFill="1" applyAlignment="1">
      <alignment vertical="center" wrapText="1"/>
    </xf>
    <xf numFmtId="0" fontId="134" fillId="0" borderId="0" xfId="1" applyFont="1" applyAlignment="1">
      <alignment horizontal="left" vertical="center"/>
    </xf>
    <xf numFmtId="4" fontId="134" fillId="0" borderId="0" xfId="1" applyNumberFormat="1" applyFont="1" applyAlignment="1">
      <alignment horizontal="left" vertical="center" wrapText="1"/>
    </xf>
    <xf numFmtId="4" fontId="134" fillId="0" borderId="0" xfId="1" applyNumberFormat="1" applyFont="1" applyAlignment="1">
      <alignment horizontal="left" vertical="center"/>
    </xf>
    <xf numFmtId="0" fontId="153" fillId="0" borderId="0" xfId="1" applyFont="1" applyAlignment="1">
      <alignment horizontal="right"/>
    </xf>
    <xf numFmtId="4" fontId="153" fillId="0" borderId="117" xfId="1" applyNumberFormat="1" applyFont="1" applyBorder="1" applyAlignment="1">
      <alignment horizontal="center" vertical="center" wrapText="1"/>
    </xf>
    <xf numFmtId="0" fontId="134" fillId="0" borderId="52" xfId="1" applyFont="1" applyBorder="1" applyAlignment="1">
      <alignment horizontal="left"/>
    </xf>
    <xf numFmtId="0" fontId="134" fillId="0" borderId="183" xfId="156" applyFont="1" applyBorder="1" applyAlignment="1">
      <alignment vertical="center" wrapText="1"/>
    </xf>
    <xf numFmtId="0" fontId="134" fillId="0" borderId="183" xfId="156" applyFont="1" applyBorder="1" applyAlignment="1">
      <alignment horizontal="justify" vertical="center" wrapText="1"/>
    </xf>
    <xf numFmtId="0" fontId="134" fillId="0" borderId="86" xfId="156" applyFont="1" applyBorder="1" applyAlignment="1">
      <alignment horizontal="justify" vertical="center" wrapText="1"/>
    </xf>
    <xf numFmtId="0" fontId="98" fillId="0" borderId="257" xfId="156" applyFont="1" applyBorder="1" applyAlignment="1">
      <alignment vertical="center" wrapText="1"/>
    </xf>
    <xf numFmtId="0" fontId="98" fillId="0" borderId="0" xfId="156" applyFont="1" applyAlignment="1">
      <alignment vertical="center" wrapText="1"/>
    </xf>
    <xf numFmtId="0" fontId="134" fillId="0" borderId="8" xfId="1" applyFont="1" applyBorder="1" applyAlignment="1">
      <alignment horizontal="justify" vertical="center" wrapText="1"/>
    </xf>
    <xf numFmtId="0" fontId="134" fillId="0" borderId="117" xfId="1" applyFont="1" applyBorder="1" applyAlignment="1">
      <alignment horizontal="justify" vertical="center" wrapText="1"/>
    </xf>
    <xf numFmtId="0" fontId="134" fillId="0" borderId="183" xfId="1" applyFont="1" applyBorder="1" applyAlignment="1">
      <alignment horizontal="justify" vertical="center" wrapText="1"/>
    </xf>
    <xf numFmtId="0" fontId="49" fillId="0" borderId="257" xfId="1" applyFont="1" applyBorder="1" applyAlignment="1">
      <alignment vertical="center" wrapText="1"/>
    </xf>
    <xf numFmtId="0" fontId="134" fillId="0" borderId="40" xfId="1" applyFont="1" applyBorder="1" applyAlignment="1">
      <alignment horizontal="justify" vertical="center" wrapText="1"/>
    </xf>
    <xf numFmtId="0" fontId="129" fillId="0" borderId="0" xfId="1" applyFont="1" applyAlignment="1">
      <alignment vertical="center" wrapText="1"/>
    </xf>
    <xf numFmtId="4" fontId="134" fillId="0" borderId="8" xfId="1" applyNumberFormat="1" applyFont="1" applyBorder="1" applyAlignment="1">
      <alignment horizontal="justify" vertical="center" wrapText="1"/>
    </xf>
    <xf numFmtId="0" fontId="134" fillId="0" borderId="52" xfId="1" applyFont="1" applyBorder="1" applyAlignment="1">
      <alignment horizontal="justify" vertical="center" wrapText="1"/>
    </xf>
    <xf numFmtId="0" fontId="98" fillId="0" borderId="183" xfId="156" applyFont="1" applyBorder="1" applyAlignment="1">
      <alignment vertical="center" wrapText="1"/>
    </xf>
    <xf numFmtId="4" fontId="49" fillId="28" borderId="126" xfId="1" applyNumberFormat="1" applyFont="1" applyFill="1" applyBorder="1" applyAlignment="1">
      <alignment horizontal="center" vertical="center" wrapText="1"/>
    </xf>
    <xf numFmtId="0" fontId="49" fillId="28" borderId="0" xfId="1" applyFont="1" applyFill="1" applyAlignment="1">
      <alignment vertical="center"/>
    </xf>
    <xf numFmtId="0" fontId="49" fillId="0" borderId="257" xfId="158" applyFont="1" applyBorder="1" applyAlignment="1">
      <alignment vertical="center" wrapText="1"/>
    </xf>
    <xf numFmtId="0" fontId="49" fillId="0" borderId="183" xfId="156" applyFont="1" applyBorder="1" applyAlignment="1" applyProtection="1">
      <alignment horizontal="justify" vertical="center" wrapText="1"/>
      <protection locked="0"/>
    </xf>
    <xf numFmtId="0" fontId="43" fillId="0" borderId="0" xfId="158" applyFont="1" applyAlignment="1" applyProtection="1">
      <alignment horizontal="justify" vertical="center" wrapText="1"/>
      <protection locked="0"/>
    </xf>
    <xf numFmtId="165" fontId="154" fillId="0" borderId="0" xfId="158" applyNumberFormat="1" applyFont="1" applyAlignment="1" applyProtection="1">
      <alignment vertical="center" wrapText="1"/>
      <protection locked="0"/>
    </xf>
    <xf numFmtId="0" fontId="98" fillId="0" borderId="156" xfId="1" applyFont="1" applyBorder="1" applyAlignment="1">
      <alignment vertical="center" wrapText="1"/>
    </xf>
    <xf numFmtId="4" fontId="49" fillId="0" borderId="264" xfId="1" applyNumberFormat="1" applyFont="1" applyBorder="1" applyAlignment="1">
      <alignment vertical="center" wrapText="1"/>
    </xf>
    <xf numFmtId="4" fontId="101" fillId="0" borderId="264" xfId="1" applyNumberFormat="1" applyFont="1" applyBorder="1" applyAlignment="1">
      <alignment horizontal="right" vertical="center"/>
    </xf>
    <xf numFmtId="0" fontId="49" fillId="0" borderId="265" xfId="1" applyFont="1" applyBorder="1" applyAlignment="1">
      <alignment horizontal="justify" vertical="center" wrapText="1"/>
    </xf>
    <xf numFmtId="0" fontId="49" fillId="0" borderId="156" xfId="1" applyFont="1" applyBorder="1" applyAlignment="1">
      <alignment vertical="center" wrapText="1"/>
    </xf>
    <xf numFmtId="0" fontId="49" fillId="0" borderId="265" xfId="156" applyFont="1" applyBorder="1" applyAlignment="1">
      <alignment vertical="center" wrapText="1"/>
    </xf>
    <xf numFmtId="0" fontId="43" fillId="0" borderId="0" xfId="53" applyFont="1" applyAlignment="1">
      <alignment horizontal="justify" wrapText="1"/>
    </xf>
    <xf numFmtId="0" fontId="41" fillId="0" borderId="0" xfId="53" applyFont="1" applyAlignment="1">
      <alignment horizontal="center" vertical="center"/>
    </xf>
    <xf numFmtId="0" fontId="41" fillId="24" borderId="9" xfId="53" applyFont="1" applyFill="1" applyBorder="1" applyAlignment="1">
      <alignment horizontal="center" vertical="center"/>
    </xf>
    <xf numFmtId="0" fontId="41" fillId="24" borderId="23" xfId="53" applyFont="1" applyFill="1" applyBorder="1" applyAlignment="1">
      <alignment horizontal="center" vertical="center"/>
    </xf>
    <xf numFmtId="0" fontId="41" fillId="24" borderId="0" xfId="53" applyFont="1" applyFill="1" applyAlignment="1">
      <alignment horizontal="center" vertical="center"/>
    </xf>
    <xf numFmtId="0" fontId="44" fillId="0" borderId="0" xfId="142" applyFont="1" applyAlignment="1">
      <alignment horizontal="center" vertical="center"/>
    </xf>
    <xf numFmtId="0" fontId="44" fillId="0" borderId="0" xfId="142" applyFont="1" applyAlignment="1">
      <alignment horizontal="center"/>
    </xf>
    <xf numFmtId="0" fontId="42" fillId="0" borderId="32" xfId="143" applyFont="1" applyBorder="1" applyAlignment="1">
      <alignment horizontal="left"/>
    </xf>
    <xf numFmtId="0" fontId="42" fillId="0" borderId="93" xfId="143" applyFont="1" applyBorder="1" applyAlignment="1">
      <alignment horizontal="left"/>
    </xf>
    <xf numFmtId="0" fontId="44" fillId="0" borderId="0" xfId="50" applyFont="1" applyAlignment="1">
      <alignment horizontal="center" vertical="center"/>
    </xf>
    <xf numFmtId="0" fontId="44" fillId="0" borderId="0" xfId="50" applyFont="1" applyAlignment="1">
      <alignment horizontal="center"/>
    </xf>
    <xf numFmtId="0" fontId="42" fillId="0" borderId="125" xfId="143" applyFont="1" applyBorder="1" applyAlignment="1">
      <alignment horizontal="left"/>
    </xf>
    <xf numFmtId="0" fontId="42" fillId="0" borderId="41" xfId="143" applyFont="1" applyBorder="1" applyAlignment="1">
      <alignment horizontal="left"/>
    </xf>
    <xf numFmtId="0" fontId="42" fillId="0" borderId="42" xfId="143" applyFont="1" applyBorder="1" applyAlignment="1">
      <alignment horizontal="left"/>
    </xf>
    <xf numFmtId="0" fontId="43" fillId="0" borderId="65" xfId="1" applyFont="1" applyBorder="1" applyAlignment="1">
      <alignment horizontal="justify" vertical="center" wrapText="1"/>
    </xf>
    <xf numFmtId="0" fontId="43" fillId="0" borderId="0" xfId="1" applyFont="1" applyAlignment="1">
      <alignment horizontal="left" vertical="center" wrapText="1"/>
    </xf>
    <xf numFmtId="0" fontId="44" fillId="0" borderId="0" xfId="133" applyFont="1" applyAlignment="1">
      <alignment horizontal="center" vertical="center"/>
    </xf>
    <xf numFmtId="0" fontId="43" fillId="0" borderId="128" xfId="1" applyFont="1" applyBorder="1" applyAlignment="1">
      <alignment horizontal="justify" vertical="center" wrapText="1"/>
    </xf>
    <xf numFmtId="0" fontId="43" fillId="0" borderId="78" xfId="1" applyFont="1" applyBorder="1" applyAlignment="1">
      <alignment horizontal="justify" vertical="center" wrapText="1"/>
    </xf>
    <xf numFmtId="0" fontId="104" fillId="0" borderId="0" xfId="1" applyFont="1" applyAlignment="1">
      <alignment horizontal="left" vertical="center" wrapText="1"/>
    </xf>
    <xf numFmtId="0" fontId="43" fillId="0" borderId="128" xfId="1" applyFont="1" applyBorder="1" applyAlignment="1">
      <alignment horizontal="left" vertical="center" wrapText="1"/>
    </xf>
    <xf numFmtId="0" fontId="104" fillId="0" borderId="65" xfId="1" applyFont="1" applyBorder="1" applyAlignment="1">
      <alignment horizontal="left" vertical="center" wrapText="1"/>
    </xf>
    <xf numFmtId="0" fontId="104" fillId="0" borderId="78" xfId="1" applyFont="1" applyBorder="1" applyAlignment="1">
      <alignment horizontal="left" vertical="center" wrapText="1"/>
    </xf>
    <xf numFmtId="0" fontId="43" fillId="0" borderId="111" xfId="1" applyFont="1" applyBorder="1" applyAlignment="1">
      <alignment horizontal="justify" vertical="center" wrapText="1"/>
    </xf>
    <xf numFmtId="0" fontId="43" fillId="0" borderId="119" xfId="133" applyFont="1" applyBorder="1" applyAlignment="1">
      <alignment horizontal="center" vertical="center"/>
    </xf>
    <xf numFmtId="0" fontId="43" fillId="0" borderId="53" xfId="133" applyFont="1" applyBorder="1" applyAlignment="1">
      <alignment horizontal="center" vertical="center"/>
    </xf>
    <xf numFmtId="0" fontId="43" fillId="0" borderId="79" xfId="133" applyFont="1" applyBorder="1" applyAlignment="1">
      <alignment horizontal="center" vertical="center"/>
    </xf>
    <xf numFmtId="0" fontId="43" fillId="0" borderId="122" xfId="134" applyFont="1" applyBorder="1" applyAlignment="1">
      <alignment horizontal="left" vertical="center" wrapText="1"/>
    </xf>
    <xf numFmtId="0" fontId="43" fillId="0" borderId="64" xfId="134" applyFont="1" applyBorder="1" applyAlignment="1">
      <alignment horizontal="left" vertical="center" wrapText="1"/>
    </xf>
    <xf numFmtId="0" fontId="43" fillId="0" borderId="74" xfId="134" applyFont="1" applyBorder="1" applyAlignment="1">
      <alignment horizontal="left" vertical="center" wrapText="1"/>
    </xf>
    <xf numFmtId="0" fontId="43" fillId="0" borderId="119" xfId="133" applyFont="1" applyBorder="1" applyAlignment="1">
      <alignment horizontal="center" vertical="center" wrapText="1"/>
    </xf>
    <xf numFmtId="0" fontId="43" fillId="0" borderId="79" xfId="133" applyFont="1" applyBorder="1" applyAlignment="1">
      <alignment horizontal="center" vertical="center" wrapText="1"/>
    </xf>
    <xf numFmtId="0" fontId="43" fillId="0" borderId="122" xfId="134" applyFont="1" applyBorder="1" applyAlignment="1">
      <alignment vertical="center" wrapText="1"/>
    </xf>
    <xf numFmtId="0" fontId="43" fillId="0" borderId="74" xfId="134" applyFont="1" applyBorder="1" applyAlignment="1">
      <alignment vertical="center" wrapText="1"/>
    </xf>
    <xf numFmtId="0" fontId="43" fillId="0" borderId="53" xfId="133" applyFont="1" applyBorder="1" applyAlignment="1">
      <alignment horizontal="center" vertical="center" wrapText="1"/>
    </xf>
    <xf numFmtId="0" fontId="42" fillId="0" borderId="44" xfId="133" applyFont="1" applyBorder="1" applyAlignment="1">
      <alignment horizontal="left"/>
    </xf>
    <xf numFmtId="0" fontId="42" fillId="0" borderId="116" xfId="133" applyFont="1" applyBorder="1" applyAlignment="1">
      <alignment horizontal="left"/>
    </xf>
    <xf numFmtId="0" fontId="43" fillId="0" borderId="64" xfId="134" applyFont="1" applyBorder="1" applyAlignment="1">
      <alignment vertical="center" wrapText="1"/>
    </xf>
    <xf numFmtId="0" fontId="120" fillId="0" borderId="77" xfId="68" applyFont="1" applyBorder="1" applyAlignment="1">
      <alignment horizontal="center" vertical="center" wrapText="1"/>
    </xf>
    <xf numFmtId="0" fontId="6" fillId="0" borderId="61" xfId="147" applyBorder="1" applyAlignment="1">
      <alignment horizontal="center" vertical="center"/>
    </xf>
    <xf numFmtId="0" fontId="6" fillId="0" borderId="62" xfId="147" applyBorder="1" applyAlignment="1">
      <alignment horizontal="center" vertical="center"/>
    </xf>
    <xf numFmtId="0" fontId="44" fillId="0" borderId="0" xfId="68" applyFont="1" applyAlignment="1">
      <alignment horizontal="center" vertical="center" wrapText="1"/>
    </xf>
    <xf numFmtId="0" fontId="145" fillId="0" borderId="0" xfId="147" applyFont="1" applyAlignment="1">
      <alignment horizontal="center" vertical="center" wrapText="1"/>
    </xf>
    <xf numFmtId="0" fontId="96" fillId="0" borderId="45" xfId="68" applyFont="1" applyBorder="1" applyAlignment="1">
      <alignment horizontal="center" vertical="center"/>
    </xf>
    <xf numFmtId="0" fontId="96" fillId="0" borderId="0" xfId="68" applyFont="1" applyAlignment="1">
      <alignment horizontal="center" vertical="center"/>
    </xf>
    <xf numFmtId="0" fontId="138" fillId="0" borderId="0" xfId="147" applyFont="1" applyAlignment="1">
      <alignment horizontal="center" vertical="center"/>
    </xf>
    <xf numFmtId="0" fontId="96" fillId="0" borderId="77" xfId="68" applyFont="1" applyBorder="1" applyAlignment="1">
      <alignment horizontal="center" vertical="center"/>
    </xf>
    <xf numFmtId="0" fontId="96" fillId="0" borderId="61" xfId="68" applyFont="1" applyBorder="1" applyAlignment="1">
      <alignment horizontal="center" vertical="center"/>
    </xf>
    <xf numFmtId="0" fontId="138" fillId="0" borderId="61" xfId="147" applyFont="1" applyBorder="1" applyAlignment="1">
      <alignment horizontal="center" vertical="center"/>
    </xf>
    <xf numFmtId="0" fontId="139" fillId="0" borderId="61" xfId="147" applyFont="1" applyBorder="1" applyAlignment="1">
      <alignment horizontal="center" vertical="center"/>
    </xf>
    <xf numFmtId="3" fontId="96" fillId="0" borderId="77" xfId="68" applyNumberFormat="1" applyFont="1" applyBorder="1" applyAlignment="1">
      <alignment horizontal="center" vertical="center" wrapText="1"/>
    </xf>
    <xf numFmtId="3" fontId="96" fillId="0" borderId="61" xfId="68" applyNumberFormat="1" applyFont="1" applyBorder="1" applyAlignment="1">
      <alignment horizontal="center" vertical="center" wrapText="1"/>
    </xf>
    <xf numFmtId="0" fontId="116" fillId="0" borderId="61" xfId="147" applyFont="1" applyBorder="1" applyAlignment="1">
      <alignment horizontal="center" vertical="center" wrapText="1"/>
    </xf>
    <xf numFmtId="3" fontId="96" fillId="0" borderId="81" xfId="68" applyNumberFormat="1" applyFont="1" applyBorder="1" applyAlignment="1">
      <alignment horizontal="center" vertical="center" wrapText="1"/>
    </xf>
    <xf numFmtId="3" fontId="96" fillId="0" borderId="133" xfId="68" applyNumberFormat="1" applyFont="1" applyBorder="1" applyAlignment="1">
      <alignment horizontal="center" vertical="center" wrapText="1"/>
    </xf>
    <xf numFmtId="0" fontId="116" fillId="0" borderId="80" xfId="147" applyFont="1" applyBorder="1" applyAlignment="1">
      <alignment horizontal="center" vertical="center"/>
    </xf>
    <xf numFmtId="0" fontId="116" fillId="0" borderId="126" xfId="147" applyFont="1" applyBorder="1" applyAlignment="1">
      <alignment horizontal="center" vertical="center"/>
    </xf>
    <xf numFmtId="0" fontId="116" fillId="0" borderId="45" xfId="148" applyFont="1" applyBorder="1" applyAlignment="1">
      <alignment horizontal="center" vertical="center" wrapText="1"/>
    </xf>
    <xf numFmtId="0" fontId="116" fillId="0" borderId="46" xfId="148" applyFont="1" applyBorder="1" applyAlignment="1">
      <alignment horizontal="center" vertical="center" wrapText="1"/>
    </xf>
    <xf numFmtId="0" fontId="116" fillId="0" borderId="80" xfId="148" applyFont="1" applyBorder="1" applyAlignment="1">
      <alignment horizontal="center" vertical="center" wrapText="1"/>
    </xf>
    <xf numFmtId="0" fontId="116" fillId="0" borderId="89" xfId="148" applyFont="1" applyBorder="1" applyAlignment="1">
      <alignment horizontal="center" vertical="center" wrapText="1"/>
    </xf>
    <xf numFmtId="0" fontId="116" fillId="0" borderId="134" xfId="148" applyFont="1" applyBorder="1" applyAlignment="1">
      <alignment horizontal="center" vertical="center" wrapText="1"/>
    </xf>
    <xf numFmtId="0" fontId="96" fillId="0" borderId="34" xfId="68" applyFont="1" applyBorder="1" applyAlignment="1">
      <alignment horizontal="center" vertical="center" wrapText="1"/>
    </xf>
    <xf numFmtId="0" fontId="96" fillId="0" borderId="137" xfId="148" applyFont="1" applyBorder="1" applyAlignment="1">
      <alignment horizontal="center" vertical="center" wrapText="1"/>
    </xf>
    <xf numFmtId="0" fontId="96" fillId="0" borderId="187" xfId="148" applyFont="1" applyBorder="1" applyAlignment="1">
      <alignment horizontal="center" vertical="center" wrapText="1"/>
    </xf>
    <xf numFmtId="0" fontId="116" fillId="0" borderId="61" xfId="147" applyFont="1" applyBorder="1" applyAlignment="1">
      <alignment horizontal="center" vertical="center"/>
    </xf>
    <xf numFmtId="0" fontId="96" fillId="0" borderId="28" xfId="68" applyFont="1" applyBorder="1" applyAlignment="1">
      <alignment horizontal="left"/>
    </xf>
    <xf numFmtId="0" fontId="139" fillId="0" borderId="51" xfId="147" applyFont="1" applyBorder="1" applyAlignment="1">
      <alignment horizontal="left"/>
    </xf>
    <xf numFmtId="0" fontId="139" fillId="0" borderId="52" xfId="147" applyFont="1" applyBorder="1" applyAlignment="1">
      <alignment horizontal="left"/>
    </xf>
    <xf numFmtId="0" fontId="49" fillId="0" borderId="77" xfId="68" applyFont="1" applyBorder="1" applyAlignment="1">
      <alignment horizontal="center" vertical="center" textRotation="88" wrapText="1"/>
    </xf>
    <xf numFmtId="0" fontId="116" fillId="0" borderId="61" xfId="147" applyFont="1" applyBorder="1" applyAlignment="1">
      <alignment horizontal="center" vertical="center" textRotation="88" wrapText="1"/>
    </xf>
    <xf numFmtId="0" fontId="116" fillId="0" borderId="62" xfId="147" applyFont="1" applyBorder="1" applyAlignment="1">
      <alignment horizontal="center" vertical="center" textRotation="88" wrapText="1"/>
    </xf>
    <xf numFmtId="0" fontId="96" fillId="27" borderId="37" xfId="68" applyFont="1" applyFill="1" applyBorder="1" applyAlignment="1">
      <alignment vertical="center" wrapText="1"/>
    </xf>
    <xf numFmtId="0" fontId="140" fillId="0" borderId="37" xfId="147" applyFont="1" applyBorder="1" applyAlignment="1">
      <alignment vertical="center" wrapText="1"/>
    </xf>
    <xf numFmtId="0" fontId="96" fillId="0" borderId="51" xfId="68" applyFont="1" applyBorder="1" applyAlignment="1">
      <alignment horizontal="left"/>
    </xf>
    <xf numFmtId="0" fontId="96" fillId="0" borderId="52" xfId="68" applyFont="1" applyBorder="1" applyAlignment="1">
      <alignment horizontal="left"/>
    </xf>
    <xf numFmtId="0" fontId="120" fillId="0" borderId="77" xfId="68" applyFont="1" applyBorder="1" applyAlignment="1">
      <alignment horizontal="center" vertical="center"/>
    </xf>
    <xf numFmtId="1" fontId="120" fillId="0" borderId="77" xfId="68" applyNumberFormat="1" applyFont="1" applyBorder="1" applyAlignment="1">
      <alignment horizontal="center" vertical="center"/>
    </xf>
    <xf numFmtId="0" fontId="139" fillId="0" borderId="45" xfId="147" applyFont="1" applyBorder="1" applyAlignment="1">
      <alignment horizontal="left"/>
    </xf>
    <xf numFmtId="0" fontId="6" fillId="0" borderId="61" xfId="147" applyBorder="1"/>
    <xf numFmtId="0" fontId="6" fillId="0" borderId="62" xfId="147" applyBorder="1"/>
    <xf numFmtId="0" fontId="120" fillId="0" borderId="35" xfId="68" applyFont="1" applyBorder="1" applyAlignment="1">
      <alignment horizontal="center" vertical="center" wrapText="1"/>
    </xf>
    <xf numFmtId="0" fontId="6" fillId="0" borderId="36" xfId="147" applyBorder="1" applyAlignment="1">
      <alignment horizontal="center" vertical="center" wrapText="1"/>
    </xf>
    <xf numFmtId="0" fontId="6" fillId="0" borderId="155" xfId="147" applyBorder="1" applyAlignment="1">
      <alignment horizontal="center" vertical="center" wrapText="1"/>
    </xf>
    <xf numFmtId="0" fontId="43" fillId="0" borderId="10" xfId="149" applyFont="1" applyBorder="1" applyAlignment="1">
      <alignment horizontal="center" vertical="center" wrapText="1"/>
    </xf>
    <xf numFmtId="0" fontId="43" fillId="0" borderId="5" xfId="149" applyFont="1" applyBorder="1" applyAlignment="1">
      <alignment horizontal="center" vertical="center" wrapText="1"/>
    </xf>
    <xf numFmtId="0" fontId="43" fillId="0" borderId="7" xfId="149" applyFont="1" applyBorder="1" applyAlignment="1">
      <alignment horizontal="center" vertical="center" wrapText="1"/>
    </xf>
    <xf numFmtId="0" fontId="49" fillId="0" borderId="0" xfId="149" applyFont="1" applyAlignment="1">
      <alignment horizontal="left" vertical="center" wrapText="1"/>
    </xf>
    <xf numFmtId="0" fontId="44" fillId="0" borderId="0" xfId="57" applyFont="1" applyAlignment="1">
      <alignment horizontal="center" vertical="center"/>
    </xf>
    <xf numFmtId="0" fontId="44" fillId="0" borderId="0" xfId="57" applyFont="1" applyAlignment="1">
      <alignment horizontal="center" vertical="center" wrapText="1"/>
    </xf>
    <xf numFmtId="0" fontId="94" fillId="0" borderId="10" xfId="149" applyFont="1" applyBorder="1" applyAlignment="1">
      <alignment horizontal="center" vertical="center" wrapText="1"/>
    </xf>
    <xf numFmtId="0" fontId="94" fillId="0" borderId="225" xfId="149" applyFont="1" applyBorder="1" applyAlignment="1">
      <alignment horizontal="center" vertical="center" wrapText="1"/>
    </xf>
    <xf numFmtId="0" fontId="94" fillId="0" borderId="57" xfId="149" applyFont="1" applyBorder="1" applyAlignment="1">
      <alignment horizontal="center" vertical="center" wrapText="1"/>
    </xf>
    <xf numFmtId="0" fontId="94" fillId="0" borderId="223" xfId="149" applyFont="1" applyBorder="1" applyAlignment="1">
      <alignment horizontal="center" vertical="center" wrapText="1"/>
    </xf>
    <xf numFmtId="3" fontId="94" fillId="0" borderId="57" xfId="149" applyNumberFormat="1" applyFont="1" applyBorder="1" applyAlignment="1">
      <alignment horizontal="center" vertical="center" wrapText="1"/>
    </xf>
    <xf numFmtId="3" fontId="94" fillId="0" borderId="12" xfId="149" applyNumberFormat="1" applyFont="1" applyBorder="1" applyAlignment="1">
      <alignment horizontal="center" vertical="center" wrapText="1"/>
    </xf>
    <xf numFmtId="0" fontId="43" fillId="0" borderId="34" xfId="149" applyFont="1" applyBorder="1" applyAlignment="1">
      <alignment horizontal="center" vertical="center" wrapText="1"/>
    </xf>
    <xf numFmtId="0" fontId="116" fillId="0" borderId="32" xfId="149" applyFont="1" applyBorder="1" applyAlignment="1">
      <alignment vertical="center" wrapText="1"/>
    </xf>
    <xf numFmtId="0" fontId="116" fillId="0" borderId="41" xfId="149" applyFont="1" applyBorder="1" applyAlignment="1">
      <alignment vertical="center" wrapText="1"/>
    </xf>
    <xf numFmtId="0" fontId="94" fillId="0" borderId="32" xfId="149" applyFont="1" applyBorder="1" applyAlignment="1">
      <alignment horizontal="left" wrapText="1"/>
    </xf>
    <xf numFmtId="0" fontId="94" fillId="0" borderId="224" xfId="149" applyFont="1" applyBorder="1" applyAlignment="1">
      <alignment horizontal="left" wrapText="1"/>
    </xf>
    <xf numFmtId="0" fontId="94" fillId="0" borderId="150" xfId="149" applyFont="1" applyBorder="1" applyAlignment="1">
      <alignment horizontal="left" wrapText="1"/>
    </xf>
    <xf numFmtId="0" fontId="94" fillId="0" borderId="0" xfId="149" applyFont="1" applyAlignment="1">
      <alignment horizontal="center" vertical="center" wrapText="1"/>
    </xf>
    <xf numFmtId="0" fontId="94" fillId="0" borderId="83" xfId="149" applyFont="1" applyBorder="1" applyAlignment="1">
      <alignment horizontal="center" vertical="center" wrapText="1"/>
    </xf>
    <xf numFmtId="0" fontId="94" fillId="0" borderId="53" xfId="149" applyFont="1" applyBorder="1" applyAlignment="1">
      <alignment horizontal="center" vertical="center" wrapText="1"/>
    </xf>
    <xf numFmtId="0" fontId="94" fillId="0" borderId="79" xfId="149" applyFont="1" applyBorder="1" applyAlignment="1">
      <alignment horizontal="center" vertical="center" wrapText="1"/>
    </xf>
    <xf numFmtId="0" fontId="94" fillId="0" borderId="55" xfId="149" applyFont="1" applyBorder="1" applyAlignment="1">
      <alignment horizontal="center" vertical="center" wrapText="1"/>
    </xf>
    <xf numFmtId="0" fontId="94" fillId="0" borderId="64" xfId="149" applyFont="1" applyBorder="1" applyAlignment="1">
      <alignment horizontal="center" vertical="center" wrapText="1"/>
    </xf>
    <xf numFmtId="0" fontId="94" fillId="0" borderId="92" xfId="149" applyFont="1" applyBorder="1" applyAlignment="1">
      <alignment horizontal="center" vertical="center" wrapText="1"/>
    </xf>
    <xf numFmtId="0" fontId="94" fillId="0" borderId="12" xfId="149" applyFont="1" applyBorder="1" applyAlignment="1">
      <alignment horizontal="center" vertical="center" wrapText="1"/>
    </xf>
    <xf numFmtId="3" fontId="94" fillId="0" borderId="223" xfId="149" applyNumberFormat="1" applyFont="1" applyBorder="1" applyAlignment="1">
      <alignment horizontal="center" vertical="center" wrapText="1"/>
    </xf>
    <xf numFmtId="3" fontId="94" fillId="0" borderId="92" xfId="149" applyNumberFormat="1" applyFont="1" applyBorder="1" applyAlignment="1">
      <alignment horizontal="center" vertical="center" wrapText="1"/>
    </xf>
    <xf numFmtId="3" fontId="94" fillId="0" borderId="222" xfId="149" applyNumberFormat="1" applyFont="1" applyBorder="1" applyAlignment="1">
      <alignment horizontal="center" vertical="center" wrapText="1"/>
    </xf>
    <xf numFmtId="3" fontId="94" fillId="0" borderId="224" xfId="149" applyNumberFormat="1" applyFont="1" applyBorder="1" applyAlignment="1">
      <alignment horizontal="center" vertical="center" wrapText="1"/>
    </xf>
    <xf numFmtId="3" fontId="94" fillId="0" borderId="150" xfId="149" applyNumberFormat="1" applyFont="1" applyBorder="1" applyAlignment="1">
      <alignment horizontal="center" vertical="center" wrapText="1"/>
    </xf>
    <xf numFmtId="0" fontId="94" fillId="0" borderId="32" xfId="149" applyFont="1" applyBorder="1" applyAlignment="1">
      <alignment horizontal="left"/>
    </xf>
    <xf numFmtId="0" fontId="94" fillId="0" borderId="224" xfId="149" applyFont="1" applyBorder="1" applyAlignment="1">
      <alignment horizontal="left"/>
    </xf>
    <xf numFmtId="0" fontId="94" fillId="0" borderId="150" xfId="149" applyFont="1" applyBorder="1" applyAlignment="1">
      <alignment horizontal="left"/>
    </xf>
    <xf numFmtId="0" fontId="94" fillId="0" borderId="32" xfId="146" applyFont="1" applyBorder="1" applyAlignment="1">
      <alignment horizontal="left" wrapText="1"/>
    </xf>
    <xf numFmtId="0" fontId="7" fillId="0" borderId="93" xfId="145" applyBorder="1"/>
    <xf numFmtId="0" fontId="7" fillId="0" borderId="94" xfId="145" applyBorder="1"/>
    <xf numFmtId="0" fontId="94" fillId="0" borderId="53" xfId="145" applyFont="1" applyBorder="1" applyAlignment="1">
      <alignment horizontal="left" vertical="center"/>
    </xf>
    <xf numFmtId="0" fontId="7" fillId="0" borderId="64" xfId="145" applyBorder="1" applyAlignment="1">
      <alignment vertical="center"/>
    </xf>
    <xf numFmtId="0" fontId="94" fillId="0" borderId="44" xfId="145" applyFont="1" applyBorder="1" applyAlignment="1">
      <alignment vertical="center"/>
    </xf>
    <xf numFmtId="0" fontId="7" fillId="0" borderId="116" xfId="145" applyBorder="1" applyAlignment="1">
      <alignment vertical="center"/>
    </xf>
    <xf numFmtId="0" fontId="47" fillId="0" borderId="0" xfId="57" applyFont="1" applyAlignment="1">
      <alignment horizontal="center" vertical="center" wrapText="1"/>
    </xf>
    <xf numFmtId="0" fontId="93" fillId="0" borderId="5" xfId="145" applyFont="1" applyBorder="1" applyAlignment="1">
      <alignment horizontal="left" vertical="center" wrapText="1"/>
    </xf>
    <xf numFmtId="0" fontId="94" fillId="0" borderId="5" xfId="146" applyFont="1" applyBorder="1" applyAlignment="1">
      <alignment horizontal="left" vertical="center" wrapText="1"/>
    </xf>
    <xf numFmtId="0" fontId="94" fillId="0" borderId="124" xfId="146" applyFont="1" applyBorder="1" applyAlignment="1">
      <alignment horizontal="left" vertical="center" wrapText="1"/>
    </xf>
    <xf numFmtId="0" fontId="42" fillId="0" borderId="5" xfId="57" applyFont="1" applyBorder="1" applyAlignment="1">
      <alignment horizontal="left" wrapText="1"/>
    </xf>
    <xf numFmtId="0" fontId="42" fillId="0" borderId="124" xfId="57" applyFont="1" applyBorder="1" applyAlignment="1">
      <alignment horizontal="left" wrapText="1"/>
    </xf>
    <xf numFmtId="0" fontId="42" fillId="0" borderId="118" xfId="57" applyFont="1" applyBorder="1" applyAlignment="1">
      <alignment horizontal="left" wrapText="1"/>
    </xf>
    <xf numFmtId="0" fontId="42" fillId="0" borderId="34" xfId="57" applyFont="1" applyBorder="1" applyAlignment="1">
      <alignment horizontal="left" wrapText="1"/>
    </xf>
    <xf numFmtId="0" fontId="42" fillId="0" borderId="47" xfId="57" applyFont="1" applyBorder="1" applyAlignment="1">
      <alignment horizontal="left" wrapText="1"/>
    </xf>
    <xf numFmtId="0" fontId="42" fillId="0" borderId="48" xfId="57" applyFont="1" applyBorder="1" applyAlignment="1">
      <alignment horizontal="left" wrapText="1"/>
    </xf>
    <xf numFmtId="0" fontId="93" fillId="0" borderId="119" xfId="145" applyFont="1" applyBorder="1" applyAlignment="1">
      <alignment horizontal="left" vertical="center" wrapText="1"/>
    </xf>
    <xf numFmtId="0" fontId="93" fillId="0" borderId="53" xfId="145" applyFont="1" applyBorder="1" applyAlignment="1">
      <alignment horizontal="left" vertical="center" wrapText="1"/>
    </xf>
    <xf numFmtId="0" fontId="93" fillId="0" borderId="71" xfId="145" applyFont="1" applyBorder="1" applyAlignment="1">
      <alignment horizontal="left" vertical="center" wrapText="1"/>
    </xf>
    <xf numFmtId="4" fontId="96" fillId="0" borderId="32" xfId="95" applyNumberFormat="1" applyFont="1" applyBorder="1" applyAlignment="1" applyProtection="1">
      <alignment horizontal="left"/>
      <protection locked="0"/>
    </xf>
    <xf numFmtId="4" fontId="96" fillId="0" borderId="224" xfId="95" applyNumberFormat="1" applyFont="1" applyBorder="1" applyAlignment="1" applyProtection="1">
      <alignment horizontal="left"/>
      <protection locked="0"/>
    </xf>
    <xf numFmtId="4" fontId="96" fillId="0" borderId="150" xfId="95" applyNumberFormat="1" applyFont="1" applyBorder="1" applyAlignment="1" applyProtection="1">
      <alignment horizontal="left"/>
      <protection locked="0"/>
    </xf>
    <xf numFmtId="0" fontId="148" fillId="0" borderId="220" xfId="151" applyFont="1" applyBorder="1" applyAlignment="1">
      <alignment horizontal="center" vertical="center" wrapText="1"/>
    </xf>
    <xf numFmtId="0" fontId="135" fillId="0" borderId="220" xfId="151" applyFont="1" applyBorder="1" applyAlignment="1">
      <alignment horizontal="center" wrapText="1"/>
    </xf>
    <xf numFmtId="0" fontId="149" fillId="0" borderId="220" xfId="151" applyFont="1" applyBorder="1" applyAlignment="1">
      <alignment horizontal="center" vertical="center" wrapText="1"/>
    </xf>
    <xf numFmtId="0" fontId="149" fillId="0" borderId="220" xfId="151" applyFont="1" applyBorder="1" applyAlignment="1">
      <alignment horizontal="center" wrapText="1"/>
    </xf>
    <xf numFmtId="4" fontId="96" fillId="0" borderId="34" xfId="95" applyNumberFormat="1" applyFont="1" applyBorder="1" applyAlignment="1" applyProtection="1">
      <alignment horizontal="left"/>
      <protection locked="0"/>
    </xf>
    <xf numFmtId="4" fontId="96" fillId="0" borderId="47" xfId="95" applyNumberFormat="1" applyFont="1" applyBorder="1" applyAlignment="1" applyProtection="1">
      <alignment horizontal="left"/>
      <protection locked="0"/>
    </xf>
    <xf numFmtId="4" fontId="96" fillId="0" borderId="48" xfId="95" applyNumberFormat="1" applyFont="1" applyBorder="1" applyAlignment="1" applyProtection="1">
      <alignment horizontal="left"/>
      <protection locked="0"/>
    </xf>
    <xf numFmtId="0" fontId="44" fillId="0" borderId="0" xfId="95" applyFont="1" applyAlignment="1" applyProtection="1">
      <alignment horizontal="center" vertical="center" wrapText="1"/>
      <protection locked="0"/>
    </xf>
    <xf numFmtId="0" fontId="96" fillId="0" borderId="10" xfId="109" applyFont="1" applyBorder="1" applyAlignment="1">
      <alignment horizontal="center" vertical="center"/>
    </xf>
    <xf numFmtId="0" fontId="96" fillId="0" borderId="7" xfId="109" applyFont="1" applyBorder="1" applyAlignment="1">
      <alignment horizontal="center" vertical="center"/>
    </xf>
    <xf numFmtId="0" fontId="96" fillId="0" borderId="34" xfId="109" applyFont="1" applyBorder="1" applyAlignment="1">
      <alignment horizontal="center" vertical="center" wrapText="1"/>
    </xf>
    <xf numFmtId="0" fontId="96" fillId="0" borderId="41" xfId="109" applyFont="1" applyBorder="1" applyAlignment="1">
      <alignment horizontal="center" vertical="center" wrapText="1"/>
    </xf>
    <xf numFmtId="4" fontId="96" fillId="0" borderId="57" xfId="110" applyNumberFormat="1" applyFont="1" applyBorder="1" applyAlignment="1">
      <alignment horizontal="center" vertical="center" wrapText="1"/>
    </xf>
    <xf numFmtId="4" fontId="96" fillId="0" borderId="43" xfId="110" applyNumberFormat="1" applyFont="1" applyBorder="1" applyAlignment="1">
      <alignment horizontal="center" vertical="center" wrapText="1"/>
    </xf>
    <xf numFmtId="0" fontId="96" fillId="0" borderId="57" xfId="151" applyFont="1" applyBorder="1" applyAlignment="1">
      <alignment horizontal="center" vertical="center"/>
    </xf>
    <xf numFmtId="0" fontId="96" fillId="0" borderId="57" xfId="109" applyFont="1" applyBorder="1" applyAlignment="1">
      <alignment horizontal="center" vertical="center"/>
    </xf>
    <xf numFmtId="0" fontId="96" fillId="0" borderId="55" xfId="151" applyFont="1" applyBorder="1" applyAlignment="1">
      <alignment horizontal="center" vertical="center" wrapText="1"/>
    </xf>
    <xf numFmtId="0" fontId="96" fillId="0" borderId="109" xfId="109" applyFont="1" applyBorder="1" applyAlignment="1">
      <alignment horizontal="center" vertical="center" wrapText="1"/>
    </xf>
    <xf numFmtId="0" fontId="96" fillId="0" borderId="56" xfId="151" applyFont="1" applyBorder="1" applyAlignment="1">
      <alignment horizontal="center" vertical="center" wrapText="1"/>
    </xf>
    <xf numFmtId="0" fontId="96" fillId="0" borderId="113" xfId="109" applyFont="1" applyBorder="1" applyAlignment="1">
      <alignment horizontal="center" vertical="center" wrapText="1"/>
    </xf>
    <xf numFmtId="4" fontId="99" fillId="0" borderId="0" xfId="0" applyNumberFormat="1" applyFont="1" applyAlignment="1">
      <alignment horizontal="left" vertical="center" wrapText="1"/>
    </xf>
    <xf numFmtId="0" fontId="49" fillId="0" borderId="5" xfId="0" applyFont="1" applyBorder="1" applyAlignment="1">
      <alignment horizontal="left" vertical="center" wrapText="1"/>
    </xf>
    <xf numFmtId="0" fontId="96" fillId="26" borderId="44" xfId="0" applyFont="1" applyFill="1" applyBorder="1" applyAlignment="1">
      <alignment vertical="center"/>
    </xf>
    <xf numFmtId="0" fontId="49" fillId="26" borderId="116" xfId="0" applyFont="1" applyFill="1" applyBorder="1" applyAlignment="1">
      <alignment vertical="center"/>
    </xf>
    <xf numFmtId="0" fontId="49" fillId="0" borderId="5" xfId="0" applyFont="1" applyBorder="1" applyAlignment="1">
      <alignment horizontal="left" vertical="center"/>
    </xf>
    <xf numFmtId="0" fontId="44" fillId="0" borderId="0" xfId="0" applyFont="1" applyAlignment="1">
      <alignment horizontal="center" vertical="center"/>
    </xf>
    <xf numFmtId="4" fontId="96" fillId="26" borderId="5" xfId="0" applyNumberFormat="1" applyFont="1" applyFill="1" applyBorder="1" applyAlignment="1">
      <alignment horizontal="left" vertical="center"/>
    </xf>
    <xf numFmtId="4" fontId="96" fillId="26" borderId="220" xfId="0" applyNumberFormat="1" applyFont="1" applyFill="1" applyBorder="1" applyAlignment="1">
      <alignment horizontal="left" vertical="center"/>
    </xf>
    <xf numFmtId="0" fontId="44" fillId="0" borderId="0" xfId="0" applyFont="1" applyAlignment="1">
      <alignment horizontal="center" vertical="center" wrapText="1"/>
    </xf>
    <xf numFmtId="4" fontId="96" fillId="26" borderId="44" xfId="0" applyNumberFormat="1" applyFont="1" applyFill="1" applyBorder="1" applyAlignment="1">
      <alignment horizontal="left" vertical="center"/>
    </xf>
    <xf numFmtId="4" fontId="96" fillId="26" borderId="116" xfId="0" applyNumberFormat="1" applyFont="1" applyFill="1" applyBorder="1" applyAlignment="1">
      <alignment horizontal="left" vertical="center"/>
    </xf>
    <xf numFmtId="0" fontId="49" fillId="0" borderId="53" xfId="0" applyFont="1" applyBorder="1" applyAlignment="1">
      <alignment horizontal="left" vertical="center" wrapText="1"/>
    </xf>
    <xf numFmtId="0" fontId="49" fillId="0" borderId="241" xfId="0" applyFont="1" applyBorder="1" applyAlignment="1">
      <alignment horizontal="left" vertical="center" wrapText="1"/>
    </xf>
    <xf numFmtId="0" fontId="49" fillId="0" borderId="228" xfId="0" applyFont="1" applyBorder="1" applyAlignment="1">
      <alignment horizontal="left" vertical="center" wrapText="1"/>
    </xf>
    <xf numFmtId="0" fontId="49" fillId="0" borderId="30" xfId="0" applyFont="1" applyBorder="1" applyAlignment="1">
      <alignment horizontal="left" vertical="center" wrapText="1"/>
    </xf>
    <xf numFmtId="0" fontId="49" fillId="0" borderId="80" xfId="0" applyFont="1" applyBorder="1" applyAlignment="1">
      <alignment horizontal="left" vertical="center" wrapText="1"/>
    </xf>
    <xf numFmtId="0" fontId="49" fillId="0" borderId="216" xfId="0" applyFont="1" applyBorder="1" applyAlignment="1">
      <alignment horizontal="left" vertical="center" wrapText="1"/>
    </xf>
    <xf numFmtId="0" fontId="49" fillId="0" borderId="70" xfId="0" applyFont="1" applyBorder="1" applyAlignment="1">
      <alignment horizontal="left" vertical="center" wrapText="1"/>
    </xf>
    <xf numFmtId="0" fontId="49" fillId="0" borderId="247" xfId="0" applyFont="1" applyBorder="1" applyAlignment="1">
      <alignment horizontal="left" vertical="center" wrapText="1"/>
    </xf>
    <xf numFmtId="4" fontId="96" fillId="26" borderId="225" xfId="0" applyNumberFormat="1" applyFont="1" applyFill="1" applyBorder="1" applyAlignment="1">
      <alignment horizontal="left" vertical="center"/>
    </xf>
    <xf numFmtId="4" fontId="96" fillId="26" borderId="223" xfId="0" applyNumberFormat="1" applyFont="1" applyFill="1" applyBorder="1" applyAlignment="1">
      <alignment horizontal="left" vertical="center"/>
    </xf>
    <xf numFmtId="0" fontId="49" fillId="0" borderId="220" xfId="0" applyFont="1" applyBorder="1" applyAlignment="1">
      <alignment horizontal="left" vertical="center" wrapText="1"/>
    </xf>
    <xf numFmtId="0" fontId="49" fillId="0" borderId="223" xfId="0" applyFont="1" applyBorder="1" applyAlignment="1">
      <alignment horizontal="left" vertical="center" wrapText="1"/>
    </xf>
    <xf numFmtId="0" fontId="96" fillId="0" borderId="116" xfId="0" applyFont="1" applyBorder="1" applyAlignment="1">
      <alignment horizontal="center" vertical="center" wrapText="1"/>
    </xf>
    <xf numFmtId="0" fontId="49" fillId="0" borderId="237" xfId="0" applyFont="1" applyBorder="1" applyAlignment="1">
      <alignment horizontal="left" vertical="center" wrapText="1"/>
    </xf>
    <xf numFmtId="0" fontId="96" fillId="0" borderId="41" xfId="1" applyFont="1" applyBorder="1" applyAlignment="1">
      <alignment horizontal="left" vertical="center"/>
    </xf>
    <xf numFmtId="0" fontId="96" fillId="0" borderId="49" xfId="1" applyFont="1" applyBorder="1" applyAlignment="1">
      <alignment horizontal="left" vertical="center"/>
    </xf>
    <xf numFmtId="0" fontId="96" fillId="0" borderId="7" xfId="1" applyFont="1" applyBorder="1" applyAlignment="1">
      <alignment vertical="center" wrapText="1"/>
    </xf>
    <xf numFmtId="0" fontId="96" fillId="0" borderId="43" xfId="1" applyFont="1" applyBorder="1" applyAlignment="1">
      <alignment vertical="center" wrapText="1"/>
    </xf>
    <xf numFmtId="0" fontId="49" fillId="0" borderId="32" xfId="1" applyFont="1" applyBorder="1" applyAlignment="1">
      <alignment horizontal="left" vertical="center"/>
    </xf>
    <xf numFmtId="0" fontId="49" fillId="0" borderId="213" xfId="1" applyFont="1" applyBorder="1" applyAlignment="1">
      <alignment horizontal="left" vertical="center"/>
    </xf>
    <xf numFmtId="0" fontId="44" fillId="0" borderId="0" xfId="1" applyFont="1" applyAlignment="1">
      <alignment horizontal="center"/>
    </xf>
    <xf numFmtId="0" fontId="96" fillId="0" borderId="34" xfId="1" applyFont="1" applyBorder="1" applyAlignment="1">
      <alignment horizontal="left" vertical="center"/>
    </xf>
    <xf numFmtId="0" fontId="96" fillId="0" borderId="261" xfId="1" applyFont="1" applyBorder="1" applyAlignment="1">
      <alignment horizontal="left" vertical="center"/>
    </xf>
    <xf numFmtId="0" fontId="96" fillId="0" borderId="41" xfId="1" applyFont="1" applyBorder="1" applyAlignment="1">
      <alignment vertical="center" wrapText="1"/>
    </xf>
    <xf numFmtId="0" fontId="96" fillId="0" borderId="49" xfId="1" applyFont="1" applyBorder="1" applyAlignment="1">
      <alignment vertical="center" wrapText="1"/>
    </xf>
    <xf numFmtId="173" fontId="44" fillId="0" borderId="0" xfId="100" applyNumberFormat="1" applyFont="1" applyAlignment="1">
      <alignment horizontal="center" vertical="center" wrapText="1"/>
    </xf>
    <xf numFmtId="173" fontId="42" fillId="0" borderId="44" xfId="100" applyNumberFormat="1" applyFont="1" applyBorder="1" applyAlignment="1">
      <alignment horizontal="left" vertical="center"/>
    </xf>
    <xf numFmtId="173" fontId="42" fillId="0" borderId="250" xfId="100" applyNumberFormat="1" applyFont="1" applyBorder="1" applyAlignment="1">
      <alignment horizontal="left" vertical="center"/>
    </xf>
    <xf numFmtId="173" fontId="42" fillId="0" borderId="28" xfId="100" applyNumberFormat="1" applyFont="1" applyBorder="1" applyAlignment="1">
      <alignment horizontal="left" vertical="center"/>
    </xf>
    <xf numFmtId="173" fontId="42" fillId="0" borderId="58" xfId="100" applyNumberFormat="1" applyFont="1" applyBorder="1" applyAlignment="1">
      <alignment horizontal="left" vertical="center"/>
    </xf>
    <xf numFmtId="171" fontId="92" fillId="0" borderId="0" xfId="100" applyNumberFormat="1" applyFont="1" applyAlignment="1">
      <alignment horizontal="center" vertical="center"/>
    </xf>
    <xf numFmtId="171" fontId="92" fillId="0" borderId="0" xfId="100" applyNumberFormat="1" applyFont="1" applyAlignment="1">
      <alignment vertical="center" wrapText="1"/>
    </xf>
    <xf numFmtId="171" fontId="92" fillId="0" borderId="0" xfId="100" applyNumberFormat="1" applyFont="1" applyAlignment="1">
      <alignment vertical="center"/>
    </xf>
    <xf numFmtId="1" fontId="92" fillId="0" borderId="0" xfId="100" applyNumberFormat="1" applyFont="1" applyAlignment="1">
      <alignment horizontal="center" vertical="center"/>
    </xf>
    <xf numFmtId="0" fontId="98" fillId="0" borderId="63" xfId="153" applyFont="1" applyBorder="1" applyAlignment="1">
      <alignment horizontal="left" vertical="center" wrapText="1"/>
    </xf>
    <xf numFmtId="0" fontId="98" fillId="0" borderId="121" xfId="153" applyFont="1" applyBorder="1" applyAlignment="1">
      <alignment horizontal="left" vertical="center" wrapText="1"/>
    </xf>
    <xf numFmtId="0" fontId="98" fillId="0" borderId="88" xfId="153" applyFont="1" applyBorder="1" applyAlignment="1">
      <alignment horizontal="left" vertical="center" wrapText="1"/>
    </xf>
    <xf numFmtId="0" fontId="42" fillId="0" borderId="0" xfId="101" applyFont="1" applyAlignment="1">
      <alignment horizontal="center" vertical="center" wrapText="1"/>
    </xf>
    <xf numFmtId="0" fontId="99" fillId="0" borderId="0" xfId="101" applyFont="1" applyAlignment="1">
      <alignment horizontal="left"/>
    </xf>
    <xf numFmtId="0" fontId="99" fillId="0" borderId="0" xfId="101" applyFont="1" applyAlignment="1">
      <alignment horizontal="left" wrapText="1"/>
    </xf>
    <xf numFmtId="0" fontId="98" fillId="0" borderId="63" xfId="153" applyFont="1" applyBorder="1" applyAlignment="1">
      <alignment horizontal="left" vertical="center"/>
    </xf>
    <xf numFmtId="0" fontId="98" fillId="0" borderId="121" xfId="153" applyFont="1" applyBorder="1" applyAlignment="1">
      <alignment horizontal="left" vertical="center"/>
    </xf>
    <xf numFmtId="0" fontId="98" fillId="0" borderId="88" xfId="153" applyFont="1" applyBorder="1" applyAlignment="1">
      <alignment horizontal="left" vertical="center"/>
    </xf>
    <xf numFmtId="0" fontId="98" fillId="0" borderId="122" xfId="153" applyFont="1" applyBorder="1" applyAlignment="1">
      <alignment horizontal="left" vertical="center" wrapText="1"/>
    </xf>
    <xf numFmtId="0" fontId="98" fillId="0" borderId="237" xfId="153" applyFont="1" applyBorder="1" applyAlignment="1">
      <alignment horizontal="left" vertical="center" wrapText="1"/>
    </xf>
    <xf numFmtId="0" fontId="98" fillId="0" borderId="64" xfId="153" applyFont="1" applyBorder="1" applyAlignment="1">
      <alignment horizontal="left" vertical="center" wrapText="1"/>
    </xf>
    <xf numFmtId="0" fontId="42" fillId="0" borderId="0" xfId="60" applyFont="1" applyAlignment="1">
      <alignment horizontal="center" vertical="center" wrapText="1"/>
    </xf>
    <xf numFmtId="0" fontId="98" fillId="0" borderId="64" xfId="153" applyFont="1" applyBorder="1" applyAlignment="1">
      <alignment horizontal="left" vertical="center"/>
    </xf>
    <xf numFmtId="0" fontId="98" fillId="0" borderId="122" xfId="153" applyFont="1" applyBorder="1" applyAlignment="1">
      <alignment horizontal="left" vertical="center"/>
    </xf>
    <xf numFmtId="0" fontId="98" fillId="0" borderId="237" xfId="153" applyFont="1" applyBorder="1" applyAlignment="1">
      <alignment horizontal="left" vertical="center"/>
    </xf>
    <xf numFmtId="0" fontId="42" fillId="0" borderId="0" xfId="101" applyFont="1" applyAlignment="1">
      <alignment horizontal="center" vertical="center"/>
    </xf>
    <xf numFmtId="0" fontId="98" fillId="0" borderId="258" xfId="153" applyFont="1" applyBorder="1" applyAlignment="1">
      <alignment horizontal="left" vertical="center" wrapText="1"/>
    </xf>
    <xf numFmtId="0" fontId="98" fillId="0" borderId="259" xfId="153" applyFont="1" applyBorder="1" applyAlignment="1">
      <alignment horizontal="left" vertical="center" wrapText="1"/>
    </xf>
    <xf numFmtId="0" fontId="96" fillId="0" borderId="4" xfId="99" applyFont="1" applyBorder="1" applyAlignment="1">
      <alignment horizontal="center" vertical="center" wrapText="1"/>
    </xf>
    <xf numFmtId="0" fontId="96" fillId="0" borderId="27" xfId="99" applyFont="1" applyBorder="1" applyAlignment="1">
      <alignment horizontal="center" vertical="center" wrapText="1"/>
    </xf>
    <xf numFmtId="0" fontId="96" fillId="0" borderId="4" xfId="101" applyFont="1" applyBorder="1" applyAlignment="1">
      <alignment horizontal="center" vertical="center" wrapText="1"/>
    </xf>
    <xf numFmtId="0" fontId="96" fillId="30" borderId="198" xfId="0" applyFont="1" applyFill="1" applyBorder="1" applyAlignment="1">
      <alignment horizontal="center" vertical="center" wrapText="1"/>
    </xf>
    <xf numFmtId="0" fontId="96" fillId="30" borderId="226" xfId="0" applyFont="1" applyFill="1" applyBorder="1" applyAlignment="1">
      <alignment horizontal="center" vertical="center" wrapText="1"/>
    </xf>
    <xf numFmtId="0" fontId="96" fillId="30" borderId="88" xfId="0" applyFont="1" applyFill="1" applyBorder="1" applyAlignment="1">
      <alignment horizontal="center" vertical="center" wrapText="1"/>
    </xf>
    <xf numFmtId="0" fontId="96" fillId="30" borderId="126" xfId="0" applyFont="1" applyFill="1" applyBorder="1" applyAlignment="1">
      <alignment horizontal="center" vertical="center" wrapText="1"/>
    </xf>
    <xf numFmtId="0" fontId="106" fillId="30" borderId="223" xfId="0" applyFont="1" applyFill="1" applyBorder="1" applyAlignment="1">
      <alignment horizontal="center" vertical="center" wrapText="1"/>
    </xf>
    <xf numFmtId="0" fontId="106" fillId="30" borderId="237" xfId="0" applyFont="1" applyFill="1" applyBorder="1" applyAlignment="1">
      <alignment horizontal="center" vertical="center" wrapText="1"/>
    </xf>
    <xf numFmtId="174" fontId="107" fillId="29" borderId="253" xfId="0" applyNumberFormat="1" applyFont="1" applyFill="1" applyBorder="1" applyAlignment="1">
      <alignment horizontal="center" vertical="center" wrapText="1"/>
    </xf>
    <xf numFmtId="174" fontId="107" fillId="29" borderId="213" xfId="0" applyNumberFormat="1" applyFont="1" applyFill="1" applyBorder="1" applyAlignment="1">
      <alignment horizontal="center" vertical="center" wrapText="1"/>
    </xf>
    <xf numFmtId="0" fontId="44" fillId="0" borderId="0" xfId="0" applyFont="1" applyAlignment="1">
      <alignment horizontal="center"/>
    </xf>
    <xf numFmtId="0" fontId="96" fillId="29" borderId="198" xfId="0" applyFont="1" applyFill="1" applyBorder="1" applyAlignment="1">
      <alignment horizontal="center" vertical="center" wrapText="1"/>
    </xf>
    <xf numFmtId="0" fontId="96" fillId="29" borderId="226" xfId="0" applyFont="1" applyFill="1" applyBorder="1" applyAlignment="1">
      <alignment horizontal="center" vertical="center" wrapText="1"/>
    </xf>
    <xf numFmtId="0" fontId="96" fillId="29" borderId="63" xfId="0" applyFont="1" applyFill="1" applyBorder="1" applyAlignment="1">
      <alignment horizontal="center" vertical="center" wrapText="1"/>
    </xf>
    <xf numFmtId="0" fontId="96" fillId="29" borderId="25" xfId="0" applyFont="1" applyFill="1" applyBorder="1" applyAlignment="1">
      <alignment horizontal="center" vertical="center" wrapText="1"/>
    </xf>
    <xf numFmtId="0" fontId="96" fillId="29" borderId="88" xfId="0" applyFont="1" applyFill="1" applyBorder="1" applyAlignment="1">
      <alignment horizontal="center" vertical="center" wrapText="1"/>
    </xf>
    <xf numFmtId="0" fontId="96" fillId="29" borderId="126" xfId="0" applyFont="1" applyFill="1" applyBorder="1" applyAlignment="1">
      <alignment horizontal="center" vertical="center" wrapText="1"/>
    </xf>
    <xf numFmtId="0" fontId="106" fillId="29" borderId="223" xfId="0" applyFont="1" applyFill="1" applyBorder="1" applyAlignment="1">
      <alignment horizontal="center" vertical="center" wrapText="1"/>
    </xf>
    <xf numFmtId="0" fontId="106" fillId="29" borderId="64" xfId="0" applyFont="1" applyFill="1" applyBorder="1" applyAlignment="1">
      <alignment horizontal="center" vertical="center" wrapText="1"/>
    </xf>
    <xf numFmtId="4" fontId="96" fillId="30" borderId="252" xfId="0" applyNumberFormat="1" applyFont="1" applyFill="1" applyBorder="1" applyAlignment="1">
      <alignment horizontal="center" vertical="center" wrapText="1"/>
    </xf>
    <xf numFmtId="4" fontId="96" fillId="30" borderId="252" xfId="0" applyNumberFormat="1" applyFont="1" applyFill="1" applyBorder="1" applyAlignment="1">
      <alignment horizontal="center" vertical="center"/>
    </xf>
    <xf numFmtId="4" fontId="96" fillId="30" borderId="223" xfId="0" applyNumberFormat="1" applyFont="1" applyFill="1" applyBorder="1" applyAlignment="1">
      <alignment horizontal="center" vertical="center"/>
    </xf>
    <xf numFmtId="0" fontId="106" fillId="29" borderId="237" xfId="0" applyFont="1" applyFill="1" applyBorder="1" applyAlignment="1">
      <alignment horizontal="center" vertical="center" wrapText="1"/>
    </xf>
    <xf numFmtId="4" fontId="96" fillId="29" borderId="253" xfId="0" applyNumberFormat="1" applyFont="1" applyFill="1" applyBorder="1" applyAlignment="1">
      <alignment horizontal="center" vertical="center" wrapText="1"/>
    </xf>
    <xf numFmtId="4" fontId="96" fillId="29" borderId="224" xfId="0" applyNumberFormat="1" applyFont="1" applyFill="1" applyBorder="1" applyAlignment="1">
      <alignment horizontal="center" vertical="center" wrapText="1"/>
    </xf>
    <xf numFmtId="4" fontId="96" fillId="29" borderId="213" xfId="0" applyNumberFormat="1" applyFont="1" applyFill="1" applyBorder="1" applyAlignment="1">
      <alignment horizontal="center" vertical="center" wrapText="1"/>
    </xf>
    <xf numFmtId="4" fontId="96" fillId="29" borderId="253" xfId="0" applyNumberFormat="1" applyFont="1" applyFill="1" applyBorder="1" applyAlignment="1">
      <alignment horizontal="center" vertical="center"/>
    </xf>
    <xf numFmtId="4" fontId="96" fillId="29" borderId="224" xfId="0" applyNumberFormat="1" applyFont="1" applyFill="1" applyBorder="1" applyAlignment="1">
      <alignment horizontal="center" vertical="center"/>
    </xf>
    <xf numFmtId="4" fontId="96" fillId="29" borderId="213" xfId="0" applyNumberFormat="1" applyFont="1" applyFill="1" applyBorder="1" applyAlignment="1">
      <alignment horizontal="center" vertical="center"/>
    </xf>
    <xf numFmtId="4" fontId="96" fillId="29" borderId="223" xfId="0" applyNumberFormat="1" applyFont="1" applyFill="1" applyBorder="1" applyAlignment="1">
      <alignment horizontal="center" vertical="center"/>
    </xf>
    <xf numFmtId="4" fontId="96" fillId="29" borderId="237" xfId="0" applyNumberFormat="1" applyFont="1" applyFill="1" applyBorder="1" applyAlignment="1">
      <alignment horizontal="center" vertical="center"/>
    </xf>
    <xf numFmtId="174" fontId="107" fillId="29" borderId="252" xfId="0" applyNumberFormat="1" applyFont="1" applyFill="1" applyBorder="1" applyAlignment="1">
      <alignment horizontal="center" vertical="center" wrapText="1"/>
    </xf>
    <xf numFmtId="0" fontId="44" fillId="0" borderId="0" xfId="0" applyFont="1" applyAlignment="1">
      <alignment horizontal="center" wrapText="1"/>
    </xf>
    <xf numFmtId="49" fontId="107" fillId="29" borderId="198" xfId="0" applyNumberFormat="1" applyFont="1" applyFill="1" applyBorder="1" applyAlignment="1">
      <alignment horizontal="center" vertical="center" wrapText="1"/>
    </xf>
    <xf numFmtId="49" fontId="107" fillId="29" borderId="226" xfId="0" applyNumberFormat="1" applyFont="1" applyFill="1" applyBorder="1" applyAlignment="1">
      <alignment horizontal="center" vertical="center" wrapText="1"/>
    </xf>
    <xf numFmtId="49" fontId="107" fillId="29" borderId="88" xfId="0" applyNumberFormat="1" applyFont="1" applyFill="1" applyBorder="1" applyAlignment="1">
      <alignment horizontal="center" vertical="center" wrapText="1"/>
    </xf>
    <xf numFmtId="49" fontId="107" fillId="29" borderId="126" xfId="0" applyNumberFormat="1" applyFont="1" applyFill="1" applyBorder="1" applyAlignment="1">
      <alignment horizontal="center" vertical="center" wrapText="1"/>
    </xf>
    <xf numFmtId="49" fontId="114" fillId="29" borderId="223" xfId="0" applyNumberFormat="1" applyFont="1" applyFill="1" applyBorder="1" applyAlignment="1">
      <alignment horizontal="center" vertical="center" wrapText="1"/>
    </xf>
    <xf numFmtId="49" fontId="114" fillId="29" borderId="237" xfId="0" applyNumberFormat="1" applyFont="1" applyFill="1" applyBorder="1" applyAlignment="1">
      <alignment horizontal="center" vertical="center" wrapText="1"/>
    </xf>
    <xf numFmtId="0" fontId="42" fillId="29" borderId="252" xfId="0" applyFont="1" applyFill="1" applyBorder="1" applyAlignment="1">
      <alignment horizontal="center" vertical="center"/>
    </xf>
    <xf numFmtId="49" fontId="96" fillId="29" borderId="198" xfId="0" applyNumberFormat="1" applyFont="1" applyFill="1" applyBorder="1" applyAlignment="1">
      <alignment horizontal="center" vertical="center" wrapText="1"/>
    </xf>
    <xf numFmtId="49" fontId="96" fillId="29" borderId="226" xfId="0" applyNumberFormat="1" applyFont="1" applyFill="1" applyBorder="1" applyAlignment="1">
      <alignment horizontal="center" vertical="center" wrapText="1"/>
    </xf>
    <xf numFmtId="49" fontId="96" fillId="29" borderId="88" xfId="0" applyNumberFormat="1" applyFont="1" applyFill="1" applyBorder="1" applyAlignment="1">
      <alignment horizontal="center" vertical="center" wrapText="1"/>
    </xf>
    <xf numFmtId="49" fontId="96" fillId="29" borderId="126" xfId="0" applyNumberFormat="1" applyFont="1" applyFill="1" applyBorder="1" applyAlignment="1">
      <alignment horizontal="center" vertical="center" wrapText="1"/>
    </xf>
    <xf numFmtId="49" fontId="106" fillId="29" borderId="223" xfId="0" applyNumberFormat="1" applyFont="1" applyFill="1" applyBorder="1" applyAlignment="1">
      <alignment horizontal="center" vertical="center" wrapText="1"/>
    </xf>
    <xf numFmtId="49" fontId="106" fillId="29" borderId="237" xfId="0" applyNumberFormat="1" applyFont="1" applyFill="1" applyBorder="1" applyAlignment="1">
      <alignment horizontal="center" vertical="center" wrapText="1"/>
    </xf>
  </cellXfs>
  <cellStyles count="159">
    <cellStyle name="20% - Accent1" xfId="6" xr:uid="{00000000-0005-0000-0000-000000000000}"/>
    <cellStyle name="20% - Accent2" xfId="7" xr:uid="{00000000-0005-0000-0000-000001000000}"/>
    <cellStyle name="20% - Accent3" xfId="8" xr:uid="{00000000-0005-0000-0000-000002000000}"/>
    <cellStyle name="20% - Accent4" xfId="9" xr:uid="{00000000-0005-0000-0000-000003000000}"/>
    <cellStyle name="20% - Accent5" xfId="10" xr:uid="{00000000-0005-0000-0000-000004000000}"/>
    <cellStyle name="20% - Accent6" xfId="11" xr:uid="{00000000-0005-0000-0000-000005000000}"/>
    <cellStyle name="40% - Accent1" xfId="12" xr:uid="{00000000-0005-0000-0000-000006000000}"/>
    <cellStyle name="40% - Accent2" xfId="13" xr:uid="{00000000-0005-0000-0000-000007000000}"/>
    <cellStyle name="40% - Accent3" xfId="14" xr:uid="{00000000-0005-0000-0000-000008000000}"/>
    <cellStyle name="40% - Accent4" xfId="15" xr:uid="{00000000-0005-0000-0000-000009000000}"/>
    <cellStyle name="40% - Accent5" xfId="16" xr:uid="{00000000-0005-0000-0000-00000A000000}"/>
    <cellStyle name="40% - Accent6" xfId="17" xr:uid="{00000000-0005-0000-0000-00000B000000}"/>
    <cellStyle name="60% - Accent1" xfId="18" xr:uid="{00000000-0005-0000-0000-00000C000000}"/>
    <cellStyle name="60% - Accent2" xfId="19" xr:uid="{00000000-0005-0000-0000-00000D000000}"/>
    <cellStyle name="60% - Accent3" xfId="20" xr:uid="{00000000-0005-0000-0000-00000E000000}"/>
    <cellStyle name="60% - Accent4" xfId="21" xr:uid="{00000000-0005-0000-0000-00000F000000}"/>
    <cellStyle name="60% - Accent5" xfId="22" xr:uid="{00000000-0005-0000-0000-000010000000}"/>
    <cellStyle name="60% - Accent6" xfId="23" xr:uid="{00000000-0005-0000-0000-000011000000}"/>
    <cellStyle name="Accent1" xfId="24" xr:uid="{00000000-0005-0000-0000-000012000000}"/>
    <cellStyle name="Accent2" xfId="25" xr:uid="{00000000-0005-0000-0000-000013000000}"/>
    <cellStyle name="Accent3" xfId="26" xr:uid="{00000000-0005-0000-0000-000014000000}"/>
    <cellStyle name="Accent4" xfId="27" xr:uid="{00000000-0005-0000-0000-000015000000}"/>
    <cellStyle name="Accent5" xfId="28" xr:uid="{00000000-0005-0000-0000-000016000000}"/>
    <cellStyle name="Accent6" xfId="29" xr:uid="{00000000-0005-0000-0000-000017000000}"/>
    <cellStyle name="Bad" xfId="30" xr:uid="{00000000-0005-0000-0000-000018000000}"/>
    <cellStyle name="Calculation" xfId="31" xr:uid="{00000000-0005-0000-0000-000019000000}"/>
    <cellStyle name="číslo" xfId="32" xr:uid="{00000000-0005-0000-0000-00001A000000}"/>
    <cellStyle name="Explanatory Text" xfId="33" xr:uid="{00000000-0005-0000-0000-00001B000000}"/>
    <cellStyle name="Good" xfId="34" xr:uid="{00000000-0005-0000-0000-00001C000000}"/>
    <cellStyle name="Heading 1" xfId="35" xr:uid="{00000000-0005-0000-0000-00001D000000}"/>
    <cellStyle name="Heading 2" xfId="36" xr:uid="{00000000-0005-0000-0000-00001E000000}"/>
    <cellStyle name="Heading 3" xfId="37" xr:uid="{00000000-0005-0000-0000-00001F000000}"/>
    <cellStyle name="Heading 4" xfId="38" xr:uid="{00000000-0005-0000-0000-000020000000}"/>
    <cellStyle name="Check Cell" xfId="39" xr:uid="{00000000-0005-0000-0000-000021000000}"/>
    <cellStyle name="Input" xfId="40" xr:uid="{00000000-0005-0000-0000-000022000000}"/>
    <cellStyle name="Linked Cell" xfId="41" xr:uid="{00000000-0005-0000-0000-000023000000}"/>
    <cellStyle name="Neutral" xfId="42" xr:uid="{00000000-0005-0000-0000-000024000000}"/>
    <cellStyle name="Normal" xfId="4" xr:uid="{00000000-0005-0000-0000-000025000000}"/>
    <cellStyle name="Normální" xfId="0" builtinId="0"/>
    <cellStyle name="Normální 10" xfId="59" xr:uid="{00000000-0005-0000-0000-000027000000}"/>
    <cellStyle name="Normální 10 2" xfId="70" xr:uid="{00000000-0005-0000-0000-000028000000}"/>
    <cellStyle name="Normální 10 2 2" xfId="80" xr:uid="{00000000-0005-0000-0000-000029000000}"/>
    <cellStyle name="Normální 10 2 2 2" xfId="88" xr:uid="{00000000-0005-0000-0000-00002A000000}"/>
    <cellStyle name="Normální 10 2 2 2 2" xfId="99" xr:uid="{962AF470-6FF6-4A5D-8AA2-F1AF7F433EAC}"/>
    <cellStyle name="Normální 10 2 3" xfId="87" xr:uid="{00000000-0005-0000-0000-00002B000000}"/>
    <cellStyle name="Normální 10 2 3 2" xfId="98" xr:uid="{8658742C-7E82-4B12-9DAA-50D8A0ACB753}"/>
    <cellStyle name="Normální 10 2 3 2 2" xfId="105" xr:uid="{1D159305-EC2A-4BCE-852E-F266125A0D95}"/>
    <cellStyle name="Normální 10 2 3 2 3" xfId="124" xr:uid="{4587FE88-708F-4E83-852E-38137D1300FB}"/>
    <cellStyle name="Normální 10 2 3 2 3 2" xfId="141" xr:uid="{A2E1C3E8-C8C8-42A0-B911-C2D91F117AF3}"/>
    <cellStyle name="Normální 10 2 3 2 3 3" xfId="158" xr:uid="{BC780D85-F39E-4B2B-A922-C110A5E1978C}"/>
    <cellStyle name="Normální 10 2 4" xfId="97" xr:uid="{AA01FA63-8461-41E4-9C82-3B70062DCDB5}"/>
    <cellStyle name="Normální 10 2 4 2" xfId="104" xr:uid="{8927BD3C-D3D5-43F3-BC11-C9D9FD850FD4}"/>
    <cellStyle name="Normální 10 2 4 2 2" xfId="125" xr:uid="{1304B114-120A-4FA8-91BE-07ED2C294BE1}"/>
    <cellStyle name="Normální 10 2 4 2 2 2" xfId="139" xr:uid="{F655F635-FD46-473F-9B82-74F27F42F903}"/>
    <cellStyle name="Normální 10 2 4 2 2 2 2" xfId="156" xr:uid="{A0F962A6-BC45-4BDF-80C1-0A1BCDE7A477}"/>
    <cellStyle name="Normální 10 2 4 3" xfId="123" xr:uid="{06247B38-8C36-4E90-8D14-A39E6D5B0C6A}"/>
    <cellStyle name="Normální 10 2 4 3 2" xfId="140" xr:uid="{23D3297D-1F66-409F-9067-754AA810BD76}"/>
    <cellStyle name="Normální 10 2 4 3 3" xfId="157" xr:uid="{652424A1-2B21-4F5E-B141-4E5AFC947D88}"/>
    <cellStyle name="Normální 11" xfId="64" xr:uid="{00000000-0005-0000-0000-00002C000000}"/>
    <cellStyle name="Normální 11 2" xfId="76" xr:uid="{00000000-0005-0000-0000-00002D000000}"/>
    <cellStyle name="Normální 11 2 2" xfId="82" xr:uid="{00000000-0005-0000-0000-00002E000000}"/>
    <cellStyle name="Normální 11 2 3" xfId="89" xr:uid="{6DAACE47-8A3F-4010-A429-129F158E41E4}"/>
    <cellStyle name="Normální 11 2 3 2" xfId="107" xr:uid="{101C3CD4-9197-4505-BF0A-54E758310434}"/>
    <cellStyle name="Normální 11 2 3 3" xfId="117" xr:uid="{CBB43FE7-3897-4435-AC63-49A80A98B2DE}"/>
    <cellStyle name="Normální 11 2 3 3 2" xfId="128" xr:uid="{1C8303C9-E1C1-4FB1-B5FA-FFDAE27C31FA}"/>
    <cellStyle name="Normální 11 2 3 3 3" xfId="148" xr:uid="{1DA8C146-3EE6-4030-8B21-6B2581A10352}"/>
    <cellStyle name="Normální 11 2 3 4" xfId="146" xr:uid="{AEC63FBD-E7C5-470B-A768-69A1717600FC}"/>
    <cellStyle name="Normální 12" xfId="65" xr:uid="{00000000-0005-0000-0000-00002F000000}"/>
    <cellStyle name="Normální 12 2" xfId="77" xr:uid="{00000000-0005-0000-0000-000030000000}"/>
    <cellStyle name="Normální 13" xfId="66" xr:uid="{00000000-0005-0000-0000-000031000000}"/>
    <cellStyle name="Normální 14" xfId="67" xr:uid="{00000000-0005-0000-0000-000032000000}"/>
    <cellStyle name="Normální 15" xfId="69" xr:uid="{00000000-0005-0000-0000-000033000000}"/>
    <cellStyle name="Normální 16" xfId="72" xr:uid="{00000000-0005-0000-0000-000034000000}"/>
    <cellStyle name="Normální 17" xfId="73" xr:uid="{00000000-0005-0000-0000-000035000000}"/>
    <cellStyle name="Normální 18" xfId="75" xr:uid="{00000000-0005-0000-0000-000036000000}"/>
    <cellStyle name="Normální 19" xfId="78" xr:uid="{00000000-0005-0000-0000-000037000000}"/>
    <cellStyle name="Normální 2" xfId="1" xr:uid="{00000000-0005-0000-0000-000038000000}"/>
    <cellStyle name="Normální 2 2" xfId="50" xr:uid="{00000000-0005-0000-0000-000039000000}"/>
    <cellStyle name="Normální 2 2 2" xfId="111" xr:uid="{79886E17-1C1F-480D-9D80-DC01C003B678}"/>
    <cellStyle name="Normální 2 2 2 2" xfId="119" xr:uid="{FC10CB38-DB83-4308-A6E5-22A8DB6CBCE2}"/>
    <cellStyle name="Normální 2 2 2 3" xfId="132" xr:uid="{B49047D4-F789-415D-8273-B8709B3075E9}"/>
    <cellStyle name="Normální 2 2 2 3 2" xfId="151" xr:uid="{238B4B5E-BBB4-4C37-9075-A210A7FD9CCD}"/>
    <cellStyle name="Normální 2 3" xfId="74" xr:uid="{00000000-0005-0000-0000-00003A000000}"/>
    <cellStyle name="Normální 2 3 2" xfId="129" xr:uid="{E99F58A5-FD2D-4A4D-8BF3-420F3ED31067}"/>
    <cellStyle name="Normální 2 4" xfId="84" xr:uid="{00000000-0005-0000-0000-00003B000000}"/>
    <cellStyle name="Normální 2 5" xfId="109" xr:uid="{0F0D4BC2-0899-4CA7-B6F5-58595995CC49}"/>
    <cellStyle name="Normální 20" xfId="79" xr:uid="{00000000-0005-0000-0000-00003C000000}"/>
    <cellStyle name="Normální 21" xfId="81" xr:uid="{00000000-0005-0000-0000-00003D000000}"/>
    <cellStyle name="Normální 22" xfId="83" xr:uid="{00000000-0005-0000-0000-00003E000000}"/>
    <cellStyle name="Normální 22 2" xfId="91" xr:uid="{A37A306B-8EF1-4828-AD8F-200ACA3B3AC9}"/>
    <cellStyle name="Normální 22 2 2" xfId="114" xr:uid="{C40B5793-1594-4D69-99F9-0C767410E174}"/>
    <cellStyle name="Normální 22 2 2 2" xfId="120" xr:uid="{B4058DDA-B42A-4A10-8D36-78CB95885FC8}"/>
    <cellStyle name="Normální 22 2 2 2 2" xfId="130" xr:uid="{D37C8FB6-EEB1-4C58-9F31-E699D486E4E7}"/>
    <cellStyle name="Normální 23" xfId="85" xr:uid="{00000000-0005-0000-0000-00003F000000}"/>
    <cellStyle name="Normální 24" xfId="86" xr:uid="{00000000-0005-0000-0000-000040000000}"/>
    <cellStyle name="Normální 25" xfId="93" xr:uid="{608A3E70-EF82-4F38-AF72-5FF84D3A842B}"/>
    <cellStyle name="Normální 25 2" xfId="113" xr:uid="{5EDF63D0-7A71-45AD-970A-943266964297}"/>
    <cellStyle name="Normální 26" xfId="96" xr:uid="{F580C296-558E-4747-B8B2-D4CFBD1278B1}"/>
    <cellStyle name="Normální 27" xfId="102" xr:uid="{66DA5B10-504D-46C4-90AB-4061679C01DA}"/>
    <cellStyle name="Normální 27 2" xfId="112" xr:uid="{B370BC06-2A9F-4525-8E7D-37C960AE9BCA}"/>
    <cellStyle name="Normální 27 3" xfId="116" xr:uid="{FD943AB8-AB50-4C74-9207-4CC7B6FBD1C3}"/>
    <cellStyle name="Normální 27 4" xfId="127" xr:uid="{A05D6621-FF0A-42A2-913A-345F301F323B}"/>
    <cellStyle name="Normální 27 5" xfId="136" xr:uid="{EE891BB0-858A-4A07-85E2-A69047F3F91D}"/>
    <cellStyle name="Normální 27 6" xfId="143" xr:uid="{F66844FA-81C7-40B4-9650-951F029D0D4E}"/>
    <cellStyle name="Normální 27 7" xfId="152" xr:uid="{EB2CC1FD-3287-457A-B7C4-E16D09CB77C1}"/>
    <cellStyle name="Normální 27 7 2" xfId="154" xr:uid="{A4F84447-C4DD-4BAF-A697-162E6DE52F44}"/>
    <cellStyle name="Normální 28" xfId="103" xr:uid="{B273D876-276F-4D0C-AB7F-FE07C2775A73}"/>
    <cellStyle name="Normální 29" xfId="106" xr:uid="{88DA26FB-AD6A-4FC6-A83B-D024E6BBB7BD}"/>
    <cellStyle name="Normální 3" xfId="2" xr:uid="{00000000-0005-0000-0000-000041000000}"/>
    <cellStyle name="Normální 3 2" xfId="68" xr:uid="{00000000-0005-0000-0000-000042000000}"/>
    <cellStyle name="Normální 30" xfId="108" xr:uid="{DA09A221-173E-4401-BFB1-0D7535EBE9A6}"/>
    <cellStyle name="Normální 30 2" xfId="118" xr:uid="{18990DA7-0574-40E8-B183-B6CDD9378856}"/>
    <cellStyle name="Normální 30 3" xfId="131" xr:uid="{ED65D53A-7CBE-4607-87F1-101A4C376755}"/>
    <cellStyle name="Normální 30 3 2" xfId="150" xr:uid="{362E0741-BAEB-4042-A76F-073D434E6E07}"/>
    <cellStyle name="Normální 31" xfId="115" xr:uid="{C1E4CAD2-68A6-4155-806F-A4F315319E25}"/>
    <cellStyle name="Normální 32" xfId="121" xr:uid="{80B4111C-0A75-4EDD-8557-892BEC0C1110}"/>
    <cellStyle name="Normální 33" xfId="122" xr:uid="{BAD5937C-C2F9-43E8-8D35-3ABC4AC9D1B1}"/>
    <cellStyle name="Normální 34" xfId="126" xr:uid="{C4D173B6-58BB-457E-ADB7-D658FA41DEC3}"/>
    <cellStyle name="Normální 35" xfId="135" xr:uid="{6F1EF7D3-A2A1-4B22-9C49-B427E099FAB1}"/>
    <cellStyle name="Normální 35 2" xfId="144" xr:uid="{473BFBF9-3BCE-4C8C-8F31-23F0847B9A5A}"/>
    <cellStyle name="Normální 36" xfId="137" xr:uid="{0B74251B-9498-47F2-A411-521A580BD556}"/>
    <cellStyle name="Normální 37" xfId="138" xr:uid="{57BC2D15-8452-433E-B29B-2055FCCA1FF1}"/>
    <cellStyle name="Normální 38" xfId="142" xr:uid="{86AA5799-0980-4DF0-918B-3448945ED2E3}"/>
    <cellStyle name="Normální 39" xfId="145" xr:uid="{44A7501E-A17A-419C-AE5F-6C2F58481346}"/>
    <cellStyle name="Normální 4" xfId="3" xr:uid="{00000000-0005-0000-0000-000043000000}"/>
    <cellStyle name="Normální 4 2" xfId="56" xr:uid="{00000000-0005-0000-0000-000044000000}"/>
    <cellStyle name="Normální 4 3" xfId="71" xr:uid="{00000000-0005-0000-0000-000045000000}"/>
    <cellStyle name="Normální 40" xfId="147" xr:uid="{C41FAA50-254A-4F9F-9A31-19BC6224340D}"/>
    <cellStyle name="Normální 41" xfId="149" xr:uid="{CFECD8C2-C51C-4815-A460-996272288758}"/>
    <cellStyle name="Normální 42" xfId="153" xr:uid="{85F5D46E-5B04-4EAD-9368-BED76414C453}"/>
    <cellStyle name="Normální 43" xfId="155" xr:uid="{6AE269A8-BCE1-49A9-B57E-678AC39077AD}"/>
    <cellStyle name="Normální 5" xfId="5" xr:uid="{00000000-0005-0000-0000-000046000000}"/>
    <cellStyle name="Normální 5 2" xfId="49" xr:uid="{00000000-0005-0000-0000-000047000000}"/>
    <cellStyle name="Normální 5 2 2" xfId="60" xr:uid="{00000000-0005-0000-0000-000048000000}"/>
    <cellStyle name="Normální 6" xfId="48" xr:uid="{00000000-0005-0000-0000-000049000000}"/>
    <cellStyle name="Normální 6 2" xfId="51" xr:uid="{00000000-0005-0000-0000-00004A000000}"/>
    <cellStyle name="Normální 7" xfId="52" xr:uid="{00000000-0005-0000-0000-00004B000000}"/>
    <cellStyle name="Normální 8" xfId="53" xr:uid="{00000000-0005-0000-0000-00004C000000}"/>
    <cellStyle name="Normální 8 2" xfId="62" xr:uid="{00000000-0005-0000-0000-00004D000000}"/>
    <cellStyle name="Normální 9" xfId="58" xr:uid="{00000000-0005-0000-0000-00004E000000}"/>
    <cellStyle name="Normální 9 2" xfId="61" xr:uid="{00000000-0005-0000-0000-00004F000000}"/>
    <cellStyle name="normální_Anička-TAB 3-RMK 2" xfId="92" xr:uid="{DBBE8FCF-A51E-44D9-97C7-CF9E57D6E27A}"/>
    <cellStyle name="normální_číselníky MSK" xfId="90" xr:uid="{C91A6666-C8EA-4FE1-82DC-468CAE8BD077}"/>
    <cellStyle name="normální_graf3" xfId="55" xr:uid="{00000000-0005-0000-0000-000053000000}"/>
    <cellStyle name="normální_List1" xfId="94" xr:uid="{620200AA-FE1D-48DD-9DE6-3FCC42CB7171}"/>
    <cellStyle name="normální_Metodika k RS od 1.5.2005" xfId="134" xr:uid="{6BE738E9-1EF4-4FD1-AACF-B93740302480}"/>
    <cellStyle name="normální_owssvr(1)" xfId="110" xr:uid="{6B63EA60-832B-4FC4-9744-3B231BC93C5A}"/>
    <cellStyle name="normální_Rozborová tab. příjmů" xfId="133" xr:uid="{DBBBC8C8-04CB-41C0-B130-FAE3A434EB1A}"/>
    <cellStyle name="normální_Tab.- DP - ZÚ 2009" xfId="57" xr:uid="{00000000-0005-0000-0000-000055000000}"/>
    <cellStyle name="normální_Tabulky - výsledky hospodaření PO - z VYK" xfId="100" xr:uid="{6C935B58-CF90-4684-9904-3B40BA754626}"/>
    <cellStyle name="normální_Z005_002_01_str_123-351" xfId="101" xr:uid="{C78F1669-2826-49A5-91CA-56C93BCC18AC}"/>
    <cellStyle name="normální_Z024_004_05" xfId="95" xr:uid="{E1DE26D1-F827-4487-9154-C626BDE06599}"/>
    <cellStyle name="Note" xfId="43" xr:uid="{00000000-0005-0000-0000-000059000000}"/>
    <cellStyle name="Note 2" xfId="54" xr:uid="{00000000-0005-0000-0000-00005A000000}"/>
    <cellStyle name="Note 2 2" xfId="63" xr:uid="{00000000-0005-0000-0000-00005B000000}"/>
    <cellStyle name="Output" xfId="44" xr:uid="{00000000-0005-0000-0000-00005C000000}"/>
    <cellStyle name="Title" xfId="45" xr:uid="{00000000-0005-0000-0000-00005D000000}"/>
    <cellStyle name="Total" xfId="46" xr:uid="{00000000-0005-0000-0000-00005E000000}"/>
    <cellStyle name="Warning Text" xfId="47" xr:uid="{00000000-0005-0000-0000-00005F000000}"/>
  </cellStyles>
  <dxfs count="0"/>
  <tableStyles count="0" defaultTableStyle="TableStyleMedium2" defaultPivotStyle="PivotStyleLight16"/>
  <colors>
    <mruColors>
      <color rgb="FF0066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cs-CZ"/>
              <a:t>Srovnání skutečných příjmů rozpočtu Moravskoslezského kraje
v letech 2018</a:t>
            </a:r>
            <a:r>
              <a:rPr lang="cs-CZ" sz="1400" b="1" i="0" u="none" strike="noStrike" baseline="0">
                <a:effectLst/>
              </a:rPr>
              <a:t>–</a:t>
            </a:r>
            <a:r>
              <a:rPr lang="cs-CZ"/>
              <a:t>2023</a:t>
            </a:r>
          </a:p>
        </c:rich>
      </c:tx>
      <c:layout>
        <c:manualLayout>
          <c:xMode val="edge"/>
          <c:yMode val="edge"/>
          <c:x val="0.15871262763196473"/>
          <c:y val="2.8282884080816133E-2"/>
        </c:manualLayout>
      </c:layout>
      <c:overlay val="0"/>
      <c:spPr>
        <a:noFill/>
        <a:ln w="25400">
          <a:noFill/>
        </a:ln>
      </c:spPr>
    </c:title>
    <c:autoTitleDeleted val="0"/>
    <c:view3D>
      <c:rotX val="15"/>
      <c:hPercent val="52"/>
      <c:rotY val="20"/>
      <c:depthPercent val="100"/>
      <c:rAngAx val="1"/>
    </c:view3D>
    <c:floor>
      <c:thickness val="0"/>
      <c:spPr>
        <a:solidFill>
          <a:srgbClr val="C0C0C0"/>
        </a:solidFill>
        <a:ln w="3175">
          <a:solidFill>
            <a:srgbClr val="000000"/>
          </a:solidFill>
          <a:prstDash val="solid"/>
        </a:ln>
      </c:spPr>
    </c:floor>
    <c:sideWall>
      <c:thickness val="0"/>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18900000" scaled="1"/>
        </a:gradFill>
        <a:ln w="12700">
          <a:solidFill>
            <a:srgbClr val="808080"/>
          </a:solidFill>
          <a:prstDash val="solid"/>
        </a:ln>
      </c:spPr>
    </c:sideWall>
    <c:backWall>
      <c:thickness val="0"/>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18900000" scaled="1"/>
        </a:gradFill>
        <a:ln w="12700">
          <a:solidFill>
            <a:srgbClr val="808080"/>
          </a:solidFill>
          <a:prstDash val="solid"/>
        </a:ln>
      </c:spPr>
    </c:backWall>
    <c:plotArea>
      <c:layout>
        <c:manualLayout>
          <c:layoutTarget val="inner"/>
          <c:xMode val="edge"/>
          <c:yMode val="edge"/>
          <c:x val="8.657052416288985E-2"/>
          <c:y val="0.1373740083925355"/>
          <c:w val="0.78357423152564398"/>
          <c:h val="0.77373890021089842"/>
        </c:manualLayout>
      </c:layout>
      <c:bar3DChart>
        <c:barDir val="col"/>
        <c:grouping val="stacked"/>
        <c:varyColors val="0"/>
        <c:ser>
          <c:idx val="0"/>
          <c:order val="0"/>
          <c:tx>
            <c:strRef>
              <c:f>'Data-grafy'!$A$4</c:f>
              <c:strCache>
                <c:ptCount val="1"/>
                <c:pt idx="0">
                  <c:v>dotace</c:v>
                </c:pt>
              </c:strCache>
            </c:strRef>
          </c:tx>
          <c:spPr>
            <a:solidFill>
              <a:srgbClr val="9999FF"/>
            </a:solidFill>
            <a:ln w="12700">
              <a:solidFill>
                <a:srgbClr val="000000"/>
              </a:solidFill>
              <a:prstDash val="solid"/>
            </a:ln>
          </c:spPr>
          <c:invertIfNegative val="0"/>
          <c:dLbls>
            <c:dLbl>
              <c:idx val="0"/>
              <c:layout>
                <c:manualLayout>
                  <c:x val="3.489502768868653E-3"/>
                  <c:y val="-2.5105649672578808E-3"/>
                </c:manualLayout>
              </c:layout>
              <c:tx>
                <c:rich>
                  <a:bodyPr/>
                  <a:lstStyle/>
                  <a:p>
                    <a:r>
                      <a:rPr lang="en-US"/>
                      <a:t>68,9 %</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09D-4785-ABB4-18E65B4521D4}"/>
                </c:ext>
              </c:extLst>
            </c:dLbl>
            <c:dLbl>
              <c:idx val="1"/>
              <c:layout>
                <c:manualLayout>
                  <c:x val="4.1881251329964525E-5"/>
                  <c:y val="-1.8801972183383618E-3"/>
                </c:manualLayout>
              </c:layout>
              <c:tx>
                <c:rich>
                  <a:bodyPr/>
                  <a:lstStyle/>
                  <a:p>
                    <a:r>
                      <a:rPr lang="en-US"/>
                      <a:t>70,5 %</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09D-4785-ABB4-18E65B4521D4}"/>
                </c:ext>
              </c:extLst>
            </c:dLbl>
            <c:dLbl>
              <c:idx val="2"/>
              <c:layout>
                <c:manualLayout>
                  <c:x val="7.5273609666705332E-4"/>
                  <c:y val="-6.6599783135216205E-3"/>
                </c:manualLayout>
              </c:layout>
              <c:tx>
                <c:rich>
                  <a:bodyPr/>
                  <a:lstStyle/>
                  <a:p>
                    <a:r>
                      <a:rPr lang="en-US"/>
                      <a:t>74,6 %</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09D-4785-ABB4-18E65B4521D4}"/>
                </c:ext>
              </c:extLst>
            </c:dLbl>
            <c:dLbl>
              <c:idx val="3"/>
              <c:tx>
                <c:rich>
                  <a:bodyPr/>
                  <a:lstStyle/>
                  <a:p>
                    <a:r>
                      <a:rPr lang="en-US"/>
                      <a:t>73,9 %</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09D-4785-ABB4-18E65B4521D4}"/>
                </c:ext>
              </c:extLst>
            </c:dLbl>
            <c:dLbl>
              <c:idx val="4"/>
              <c:tx>
                <c:rich>
                  <a:bodyPr/>
                  <a:lstStyle/>
                  <a:p>
                    <a:r>
                      <a:rPr lang="en-US"/>
                      <a:t>71,1 %</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D3C-435A-BA13-0C9ED902DD09}"/>
                </c:ext>
              </c:extLst>
            </c:dLbl>
            <c:dLbl>
              <c:idx val="5"/>
              <c:tx>
                <c:rich>
                  <a:bodyPr/>
                  <a:lstStyle/>
                  <a:p>
                    <a:r>
                      <a:rPr lang="en-US"/>
                      <a:t>70,6 %</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1EE-4576-8A08-FCE423420AA6}"/>
                </c:ext>
              </c:extLst>
            </c:dLbl>
            <c:spPr>
              <a:solidFill>
                <a:srgbClr val="FFFFFF"/>
              </a:solidFill>
              <a:ln w="25400">
                <a:noFill/>
              </a:ln>
            </c:spPr>
            <c:txPr>
              <a:bodyPr/>
              <a:lstStyle/>
              <a:p>
                <a:pPr>
                  <a:defRPr sz="800" b="0" i="0" u="none" strike="noStrike" baseline="0">
                    <a:solidFill>
                      <a:srgbClr val="000000"/>
                    </a:solidFill>
                    <a:latin typeface="Tahoma"/>
                    <a:ea typeface="Tahoma"/>
                    <a:cs typeface="Tahoma"/>
                  </a:defRPr>
                </a:pPr>
                <a:endParaRPr lang="cs-CZ"/>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'Data-grafy'!$B$3:$N$3</c15:sqref>
                  </c15:fullRef>
                </c:ext>
              </c:extLst>
              <c:f>'Data-grafy'!$I$3:$N$3</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'Data-grafy'!$B$4:$N$4</c15:sqref>
                  </c15:fullRef>
                </c:ext>
              </c:extLst>
              <c:f>'Data-grafy'!$I$4:$N$4</c:f>
              <c:numCache>
                <c:formatCode>#\ ##0.0</c:formatCode>
                <c:ptCount val="6"/>
                <c:pt idx="0">
                  <c:v>16584.9666</c:v>
                </c:pt>
                <c:pt idx="1">
                  <c:v>19656.418000000001</c:v>
                </c:pt>
                <c:pt idx="2">
                  <c:v>22521.791000000001</c:v>
                </c:pt>
                <c:pt idx="3">
                  <c:v>24944.617999999999</c:v>
                </c:pt>
                <c:pt idx="4">
                  <c:v>25373.743999999999</c:v>
                </c:pt>
                <c:pt idx="5">
                  <c:v>28487.892</c:v>
                </c:pt>
              </c:numCache>
            </c:numRef>
          </c:val>
          <c:extLst>
            <c:ext xmlns:c15="http://schemas.microsoft.com/office/drawing/2012/chart" uri="{02D57815-91ED-43cb-92C2-25804820EDAC}">
              <c15:categoryFilterExceptions>
                <c15:categoryFilterException>
                  <c15:sqref>'Data-grafy'!$B$4</c15:sqref>
                  <c15:dLbl>
                    <c:idx val="-1"/>
                    <c:tx>
                      <c:rich>
                        <a:bodyPr/>
                        <a:lstStyle/>
                        <a:p>
                          <a:r>
                            <a:rPr lang="en-US"/>
                            <a:t>70,2 %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0-C365-447A-BBE3-2A9E1AD50F9E}"/>
                      </c:ext>
                    </c:extLst>
                  </c15:dLbl>
                </c15:categoryFilterException>
                <c15:categoryFilterException>
                  <c15:sqref>'Data-grafy'!$C$4</c15:sqref>
                  <c15:dLbl>
                    <c:idx val="-1"/>
                    <c:layout>
                      <c:manualLayout>
                        <c:x val="4.0034841905787271E-3"/>
                        <c:y val="-4.9069524166859748E-3"/>
                      </c:manualLayout>
                    </c:layout>
                    <c:tx>
                      <c:rich>
                        <a:bodyPr/>
                        <a:lstStyle/>
                        <a:p>
                          <a:r>
                            <a:rPr lang="en-US"/>
                            <a:t>70,6 %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1-C365-447A-BBE3-2A9E1AD50F9E}"/>
                      </c:ext>
                    </c:extLst>
                  </c15:dLbl>
                </c15:categoryFilterException>
                <c15:categoryFilterException>
                  <c15:sqref>'Data-grafy'!$D$4</c15:sqref>
                  <c15:dLbl>
                    <c:idx val="-1"/>
                    <c:layout>
                      <c:manualLayout>
                        <c:x val="4.5342952288229465E-3"/>
                        <c:y val="-1.6886075067285874E-3"/>
                      </c:manualLayout>
                    </c:layout>
                    <c:tx>
                      <c:rich>
                        <a:bodyPr/>
                        <a:lstStyle/>
                        <a:p>
                          <a:r>
                            <a:rPr lang="en-US"/>
                            <a:t>69,7 %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2-C365-447A-BBE3-2A9E1AD50F9E}"/>
                      </c:ext>
                    </c:extLst>
                  </c15:dLbl>
                </c15:categoryFilterException>
                <c15:categoryFilterException>
                  <c15:sqref>'Data-grafy'!$E$4</c15:sqref>
                  <c15:dLbl>
                    <c:idx val="-1"/>
                    <c:layout>
                      <c:manualLayout>
                        <c:x val="5.0653393122983871E-3"/>
                        <c:y val="-2.7495291109709686E-3"/>
                      </c:manualLayout>
                    </c:layout>
                    <c:tx>
                      <c:rich>
                        <a:bodyPr/>
                        <a:lstStyle/>
                        <a:p>
                          <a:r>
                            <a:rPr lang="en-US"/>
                            <a:t>69,8 %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3-C365-447A-BBE3-2A9E1AD50F9E}"/>
                      </c:ext>
                    </c:extLst>
                  </c15:dLbl>
                </c15:categoryFilterException>
                <c15:categoryFilterException>
                  <c15:sqref>'Data-grafy'!$F$4</c15:sqref>
                  <c15:dLbl>
                    <c:idx val="-1"/>
                    <c:layout>
                      <c:manualLayout>
                        <c:x val="5.596150350542662E-3"/>
                        <c:y val="-8.1490957743512189E-3"/>
                      </c:manualLayout>
                    </c:layout>
                    <c:tx>
                      <c:rich>
                        <a:bodyPr/>
                        <a:lstStyle/>
                        <a:p>
                          <a:r>
                            <a:rPr lang="en-US"/>
                            <a:t>71,9 %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4-C365-447A-BBE3-2A9E1AD50F9E}"/>
                      </c:ext>
                    </c:extLst>
                  </c15:dLbl>
                </c15:categoryFilterException>
                <c15:categoryFilterException>
                  <c15:sqref>'Data-grafy'!$G$4</c15:sqref>
                  <c15:dLbl>
                    <c:idx val="-1"/>
                    <c:layout>
                      <c:manualLayout>
                        <c:x val="3.9074693909654191E-3"/>
                        <c:y val="-2.8658235902330391E-3"/>
                      </c:manualLayout>
                    </c:layout>
                    <c:tx>
                      <c:rich>
                        <a:bodyPr/>
                        <a:lstStyle/>
                        <a:p>
                          <a:r>
                            <a:rPr lang="en-US"/>
                            <a:t>70,4 %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5-C365-447A-BBE3-2A9E1AD50F9E}"/>
                      </c:ext>
                    </c:extLst>
                  </c15:dLbl>
                </c15:categoryFilterException>
                <c15:categoryFilterException>
                  <c15:sqref>'Data-grafy'!$H$4</c15:sqref>
                  <c15:dLbl>
                    <c:idx val="-1"/>
                    <c:layout>
                      <c:manualLayout>
                        <c:x val="4.4383464275622592E-3"/>
                        <c:y val="-2.7623213764946049E-3"/>
                      </c:manualLayout>
                    </c:layout>
                    <c:tx>
                      <c:rich>
                        <a:bodyPr/>
                        <a:lstStyle/>
                        <a:p>
                          <a:r>
                            <a:rPr lang="en-US"/>
                            <a:t>68,5 %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6-C365-447A-BBE3-2A9E1AD50F9E}"/>
                      </c:ext>
                    </c:extLst>
                  </c15:dLbl>
                </c15:categoryFilterException>
              </c15:categoryFilterExceptions>
            </c:ext>
            <c:ext xmlns:c16="http://schemas.microsoft.com/office/drawing/2014/chart" uri="{C3380CC4-5D6E-409C-BE32-E72D297353CC}">
              <c16:uniqueId val="{00000009-009D-4785-ABB4-18E65B4521D4}"/>
            </c:ext>
          </c:extLst>
        </c:ser>
        <c:ser>
          <c:idx val="1"/>
          <c:order val="1"/>
          <c:tx>
            <c:strRef>
              <c:f>'Data-grafy'!$A$5</c:f>
              <c:strCache>
                <c:ptCount val="1"/>
                <c:pt idx="0">
                  <c:v>vlastní příjmy</c:v>
                </c:pt>
              </c:strCache>
            </c:strRef>
          </c:tx>
          <c:spPr>
            <a:solidFill>
              <a:srgbClr val="993366"/>
            </a:solidFill>
            <a:ln w="12700">
              <a:solidFill>
                <a:srgbClr val="000000"/>
              </a:solidFill>
              <a:prstDash val="solid"/>
            </a:ln>
          </c:spPr>
          <c:invertIfNegative val="0"/>
          <c:dLbls>
            <c:dLbl>
              <c:idx val="0"/>
              <c:tx>
                <c:rich>
                  <a:bodyPr/>
                  <a:lstStyle/>
                  <a:p>
                    <a:r>
                      <a:rPr lang="en-US"/>
                      <a:t>31,1 %</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009D-4785-ABB4-18E65B4521D4}"/>
                </c:ext>
              </c:extLst>
            </c:dLbl>
            <c:dLbl>
              <c:idx val="1"/>
              <c:tx>
                <c:rich>
                  <a:bodyPr/>
                  <a:lstStyle/>
                  <a:p>
                    <a:r>
                      <a:rPr lang="en-US"/>
                      <a:t>29,5 %</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009D-4785-ABB4-18E65B4521D4}"/>
                </c:ext>
              </c:extLst>
            </c:dLbl>
            <c:dLbl>
              <c:idx val="2"/>
              <c:tx>
                <c:rich>
                  <a:bodyPr/>
                  <a:lstStyle/>
                  <a:p>
                    <a:r>
                      <a:rPr lang="en-US"/>
                      <a:t>25,4 %</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009D-4785-ABB4-18E65B4521D4}"/>
                </c:ext>
              </c:extLst>
            </c:dLbl>
            <c:dLbl>
              <c:idx val="3"/>
              <c:tx>
                <c:rich>
                  <a:bodyPr/>
                  <a:lstStyle/>
                  <a:p>
                    <a:r>
                      <a:rPr lang="en-US"/>
                      <a:t>26,1 %</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009D-4785-ABB4-18E65B4521D4}"/>
                </c:ext>
              </c:extLst>
            </c:dLbl>
            <c:dLbl>
              <c:idx val="4"/>
              <c:tx>
                <c:rich>
                  <a:bodyPr/>
                  <a:lstStyle/>
                  <a:p>
                    <a:r>
                      <a:rPr lang="en-US"/>
                      <a:t>28,9 %</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D3C-435A-BA13-0C9ED902DD09}"/>
                </c:ext>
              </c:extLst>
            </c:dLbl>
            <c:dLbl>
              <c:idx val="5"/>
              <c:tx>
                <c:rich>
                  <a:bodyPr/>
                  <a:lstStyle/>
                  <a:p>
                    <a:r>
                      <a:rPr lang="en-US"/>
                      <a:t>29,4 %</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1EE-4576-8A08-FCE423420AA6}"/>
                </c:ext>
              </c:extLst>
            </c:dLbl>
            <c:spPr>
              <a:solidFill>
                <a:srgbClr val="FFFFFF"/>
              </a:solidFill>
              <a:ln w="25400">
                <a:noFill/>
              </a:ln>
            </c:spPr>
            <c:txPr>
              <a:bodyPr/>
              <a:lstStyle/>
              <a:p>
                <a:pPr>
                  <a:defRPr sz="800" b="0" i="0" u="none" strike="noStrike" baseline="0">
                    <a:solidFill>
                      <a:srgbClr val="000000"/>
                    </a:solidFill>
                    <a:latin typeface="Tahoma"/>
                    <a:ea typeface="Tahoma"/>
                    <a:cs typeface="Tahoma"/>
                  </a:defRPr>
                </a:pPr>
                <a:endParaRPr lang="cs-CZ"/>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'Data-grafy'!$B$3:$N$3</c15:sqref>
                  </c15:fullRef>
                </c:ext>
              </c:extLst>
              <c:f>'Data-grafy'!$I$3:$N$3</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'Data-grafy'!$B$5:$N$5</c15:sqref>
                  </c15:fullRef>
                </c:ext>
              </c:extLst>
              <c:f>'Data-grafy'!$I$5:$N$5</c:f>
              <c:numCache>
                <c:formatCode>#\ ##0.0</c:formatCode>
                <c:ptCount val="6"/>
                <c:pt idx="0">
                  <c:v>7499.8827000000001</c:v>
                </c:pt>
                <c:pt idx="1">
                  <c:v>8223.0540000000001</c:v>
                </c:pt>
                <c:pt idx="2">
                  <c:v>7678.5339999999997</c:v>
                </c:pt>
                <c:pt idx="3">
                  <c:v>8799.4830000000002</c:v>
                </c:pt>
                <c:pt idx="4">
                  <c:v>10299.962</c:v>
                </c:pt>
                <c:pt idx="5">
                  <c:v>11872.129000000001</c:v>
                </c:pt>
              </c:numCache>
            </c:numRef>
          </c:val>
          <c:extLst>
            <c:ext xmlns:c15="http://schemas.microsoft.com/office/drawing/2012/chart" uri="{02D57815-91ED-43cb-92C2-25804820EDAC}">
              <c15:categoryFilterExceptions>
                <c15:categoryFilterException>
                  <c15:sqref>'Data-grafy'!$B$5</c15:sqref>
                  <c15:dLbl>
                    <c:idx val="-1"/>
                    <c:tx>
                      <c:rich>
                        <a:bodyPr/>
                        <a:lstStyle/>
                        <a:p>
                          <a:r>
                            <a:rPr lang="en-US"/>
                            <a:t>29,8 %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7-C365-447A-BBE3-2A9E1AD50F9E}"/>
                      </c:ext>
                    </c:extLst>
                  </c15:dLbl>
                </c15:categoryFilterException>
                <c15:categoryFilterException>
                  <c15:sqref>'Data-grafy'!$C$5</c15:sqref>
                  <c15:dLbl>
                    <c:idx val="-1"/>
                    <c:tx>
                      <c:rich>
                        <a:bodyPr/>
                        <a:lstStyle/>
                        <a:p>
                          <a:r>
                            <a:rPr lang="en-US"/>
                            <a:t>29,4 %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8-C365-447A-BBE3-2A9E1AD50F9E}"/>
                      </c:ext>
                    </c:extLst>
                  </c15:dLbl>
                </c15:categoryFilterException>
                <c15:categoryFilterException>
                  <c15:sqref>'Data-grafy'!$D$5</c15:sqref>
                  <c15:dLbl>
                    <c:idx val="-1"/>
                    <c:tx>
                      <c:rich>
                        <a:bodyPr/>
                        <a:lstStyle/>
                        <a:p>
                          <a:r>
                            <a:rPr lang="en-US"/>
                            <a:t>30,3 %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9-C365-447A-BBE3-2A9E1AD50F9E}"/>
                      </c:ext>
                    </c:extLst>
                  </c15:dLbl>
                </c15:categoryFilterException>
                <c15:categoryFilterException>
                  <c15:sqref>'Data-grafy'!$E$5</c15:sqref>
                  <c15:dLbl>
                    <c:idx val="-1"/>
                    <c:tx>
                      <c:rich>
                        <a:bodyPr/>
                        <a:lstStyle/>
                        <a:p>
                          <a:r>
                            <a:rPr lang="en-US"/>
                            <a:t>30,2 %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A-C365-447A-BBE3-2A9E1AD50F9E}"/>
                      </c:ext>
                    </c:extLst>
                  </c15:dLbl>
                </c15:categoryFilterException>
                <c15:categoryFilterException>
                  <c15:sqref>'Data-grafy'!$F$5</c15:sqref>
                  <c15:dLbl>
                    <c:idx val="-1"/>
                    <c:tx>
                      <c:rich>
                        <a:bodyPr/>
                        <a:lstStyle/>
                        <a:p>
                          <a:r>
                            <a:rPr lang="en-US"/>
                            <a:t>28,1 %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B-C365-447A-BBE3-2A9E1AD50F9E}"/>
                      </c:ext>
                    </c:extLst>
                  </c15:dLbl>
                </c15:categoryFilterException>
                <c15:categoryFilterException>
                  <c15:sqref>'Data-grafy'!$G$5</c15:sqref>
                  <c15:dLbl>
                    <c:idx val="-1"/>
                    <c:tx>
                      <c:rich>
                        <a:bodyPr/>
                        <a:lstStyle/>
                        <a:p>
                          <a:r>
                            <a:rPr lang="en-US"/>
                            <a:t>29,6 %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C-C365-447A-BBE3-2A9E1AD50F9E}"/>
                      </c:ext>
                    </c:extLst>
                  </c15:dLbl>
                </c15:categoryFilterException>
                <c15:categoryFilterException>
                  <c15:sqref>'Data-grafy'!$H$5</c15:sqref>
                  <c15:dLbl>
                    <c:idx val="-1"/>
                    <c:tx>
                      <c:rich>
                        <a:bodyPr/>
                        <a:lstStyle/>
                        <a:p>
                          <a:r>
                            <a:rPr lang="en-US"/>
                            <a:t>31,5 %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D-C365-447A-BBE3-2A9E1AD50F9E}"/>
                      </c:ext>
                    </c:extLst>
                  </c15:dLbl>
                </c15:categoryFilterException>
              </c15:categoryFilterExceptions>
            </c:ext>
            <c:ext xmlns:c16="http://schemas.microsoft.com/office/drawing/2014/chart" uri="{C3380CC4-5D6E-409C-BE32-E72D297353CC}">
              <c16:uniqueId val="{00000013-009D-4785-ABB4-18E65B4521D4}"/>
            </c:ext>
          </c:extLst>
        </c:ser>
        <c:dLbls>
          <c:showLegendKey val="0"/>
          <c:showVal val="0"/>
          <c:showCatName val="1"/>
          <c:showSerName val="0"/>
          <c:showPercent val="0"/>
          <c:showBubbleSize val="0"/>
        </c:dLbls>
        <c:gapWidth val="50"/>
        <c:gapDepth val="60"/>
        <c:shape val="box"/>
        <c:axId val="440456968"/>
        <c:axId val="440455400"/>
        <c:axId val="0"/>
      </c:bar3DChart>
      <c:catAx>
        <c:axId val="44045696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Tahoma"/>
                <a:ea typeface="Tahoma"/>
                <a:cs typeface="Tahoma"/>
              </a:defRPr>
            </a:pPr>
            <a:endParaRPr lang="cs-CZ"/>
          </a:p>
        </c:txPr>
        <c:crossAx val="440455400"/>
        <c:crosses val="autoZero"/>
        <c:auto val="1"/>
        <c:lblAlgn val="ctr"/>
        <c:lblOffset val="100"/>
        <c:tickLblSkip val="1"/>
        <c:tickMarkSkip val="1"/>
        <c:noMultiLvlLbl val="0"/>
      </c:catAx>
      <c:valAx>
        <c:axId val="4404554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Tahoma"/>
                    <a:ea typeface="Tahoma"/>
                    <a:cs typeface="Tahoma"/>
                  </a:defRPr>
                </a:pPr>
                <a:r>
                  <a:rPr lang="cs-CZ"/>
                  <a:t>v mil. Kč</a:t>
                </a:r>
              </a:p>
            </c:rich>
          </c:tx>
          <c:layout>
            <c:manualLayout>
              <c:xMode val="edge"/>
              <c:yMode val="edge"/>
              <c:x val="5.5493925745442206E-3"/>
              <c:y val="0.4525261452930581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ahoma"/>
                <a:ea typeface="Tahoma"/>
                <a:cs typeface="Tahoma"/>
              </a:defRPr>
            </a:pPr>
            <a:endParaRPr lang="cs-CZ"/>
          </a:p>
        </c:txPr>
        <c:crossAx val="440456968"/>
        <c:crosses val="autoZero"/>
        <c:crossBetween val="between"/>
        <c:majorUnit val="5000"/>
        <c:minorUnit val="1000"/>
      </c:valAx>
      <c:spPr>
        <a:noFill/>
        <a:ln w="25400">
          <a:noFill/>
        </a:ln>
      </c:spPr>
    </c:plotArea>
    <c:legend>
      <c:legendPos val="r"/>
      <c:layout>
        <c:manualLayout>
          <c:xMode val="edge"/>
          <c:yMode val="edge"/>
          <c:x val="0.32778417681141686"/>
          <c:y val="0.95472390275539887"/>
          <c:w val="0.27906653732656334"/>
          <c:h val="4.5276097244601181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Tahoma"/>
              <a:ea typeface="Tahoma"/>
              <a:cs typeface="Tahoma"/>
            </a:defRPr>
          </a:pPr>
          <a:endParaRPr lang="cs-CZ"/>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cs-CZ"/>
              <a:t>Srovnání skutečných výdajů rozpočtu Moravskoslezského kraje 
v letech 2018</a:t>
            </a:r>
            <a:r>
              <a:rPr lang="cs-CZ" sz="1400" b="1" i="0" u="none" strike="noStrike" baseline="0">
                <a:effectLst/>
              </a:rPr>
              <a:t>–</a:t>
            </a:r>
            <a:r>
              <a:rPr lang="cs-CZ"/>
              <a:t>2023</a:t>
            </a:r>
          </a:p>
        </c:rich>
      </c:tx>
      <c:layout>
        <c:manualLayout>
          <c:xMode val="edge"/>
          <c:yMode val="edge"/>
          <c:x val="0.15022429747949301"/>
          <c:y val="9.3985048667550829E-3"/>
        </c:manualLayout>
      </c:layout>
      <c:overlay val="0"/>
      <c:spPr>
        <a:noFill/>
        <a:ln w="25400">
          <a:noFill/>
        </a:ln>
      </c:spPr>
    </c:title>
    <c:autoTitleDeleted val="0"/>
    <c:view3D>
      <c:rotX val="15"/>
      <c:hPercent val="50"/>
      <c:rotY val="20"/>
      <c:depthPercent val="100"/>
      <c:rAngAx val="1"/>
    </c:view3D>
    <c:floor>
      <c:thickness val="0"/>
      <c:spPr>
        <a:solidFill>
          <a:srgbClr val="C0C0C0"/>
        </a:solidFill>
        <a:ln w="3175">
          <a:solidFill>
            <a:srgbClr val="000000"/>
          </a:solidFill>
          <a:prstDash val="solid"/>
        </a:ln>
      </c:spPr>
    </c:floor>
    <c:sideWall>
      <c:thickness val="0"/>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18900000" scaled="1"/>
        </a:gradFill>
        <a:ln w="12700">
          <a:solidFill>
            <a:srgbClr val="808080"/>
          </a:solidFill>
          <a:prstDash val="solid"/>
        </a:ln>
      </c:spPr>
    </c:sideWall>
    <c:backWall>
      <c:thickness val="0"/>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18900000" scaled="1"/>
        </a:gradFill>
        <a:ln w="12700">
          <a:solidFill>
            <a:srgbClr val="808080"/>
          </a:solidFill>
          <a:prstDash val="solid"/>
        </a:ln>
      </c:spPr>
    </c:backWall>
    <c:plotArea>
      <c:layout>
        <c:manualLayout>
          <c:layoutTarget val="inner"/>
          <c:xMode val="edge"/>
          <c:yMode val="edge"/>
          <c:x val="5.94170403587444E-2"/>
          <c:y val="0.16729338662824048"/>
          <c:w val="0.93161482056895339"/>
          <c:h val="0.66729384553961091"/>
        </c:manualLayout>
      </c:layout>
      <c:bar3DChart>
        <c:barDir val="col"/>
        <c:grouping val="stacked"/>
        <c:varyColors val="0"/>
        <c:ser>
          <c:idx val="0"/>
          <c:order val="0"/>
          <c:tx>
            <c:strRef>
              <c:f>'Data-grafy'!$A$13</c:f>
              <c:strCache>
                <c:ptCount val="1"/>
                <c:pt idx="0">
                  <c:v>běžné výdaje</c:v>
                </c:pt>
              </c:strCache>
            </c:strRef>
          </c:tx>
          <c:spPr>
            <a:solidFill>
              <a:srgbClr val="9999FF"/>
            </a:solidFill>
            <a:ln w="12700">
              <a:solidFill>
                <a:srgbClr val="000000"/>
              </a:solidFill>
              <a:prstDash val="solid"/>
            </a:ln>
          </c:spPr>
          <c:invertIfNegative val="0"/>
          <c:dLbls>
            <c:dLbl>
              <c:idx val="0"/>
              <c:tx>
                <c:rich>
                  <a:bodyPr/>
                  <a:lstStyle/>
                  <a:p>
                    <a:r>
                      <a:rPr lang="en-US"/>
                      <a:t>87,3 %</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4D-4DDC-880E-24B8DD459A44}"/>
                </c:ext>
              </c:extLst>
            </c:dLbl>
            <c:dLbl>
              <c:idx val="1"/>
              <c:tx>
                <c:rich>
                  <a:bodyPr/>
                  <a:lstStyle/>
                  <a:p>
                    <a:r>
                      <a:rPr lang="en-US"/>
                      <a:t>89,0 %</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4D-4DDC-880E-24B8DD459A44}"/>
                </c:ext>
              </c:extLst>
            </c:dLbl>
            <c:dLbl>
              <c:idx val="2"/>
              <c:tx>
                <c:rich>
                  <a:bodyPr/>
                  <a:lstStyle/>
                  <a:p>
                    <a:r>
                      <a:rPr lang="en-US"/>
                      <a:t>91,0 %</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04D-4DDC-880E-24B8DD459A44}"/>
                </c:ext>
              </c:extLst>
            </c:dLbl>
            <c:dLbl>
              <c:idx val="3"/>
              <c:tx>
                <c:rich>
                  <a:bodyPr/>
                  <a:lstStyle/>
                  <a:p>
                    <a:r>
                      <a:rPr lang="en-US"/>
                      <a:t>92,2 %</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04D-4DDC-880E-24B8DD459A44}"/>
                </c:ext>
              </c:extLst>
            </c:dLbl>
            <c:dLbl>
              <c:idx val="4"/>
              <c:tx>
                <c:rich>
                  <a:bodyPr/>
                  <a:lstStyle/>
                  <a:p>
                    <a:r>
                      <a:rPr lang="en-US"/>
                      <a:t>91,0 %</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B18-4818-A8B5-F1AAD862862B}"/>
                </c:ext>
              </c:extLst>
            </c:dLbl>
            <c:dLbl>
              <c:idx val="5"/>
              <c:tx>
                <c:rich>
                  <a:bodyPr/>
                  <a:lstStyle/>
                  <a:p>
                    <a:r>
                      <a:rPr lang="en-US"/>
                      <a:t>88,1 %</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42E-47B8-AA5C-00F7A261E26D}"/>
                </c:ext>
              </c:extLst>
            </c:dLbl>
            <c:spPr>
              <a:solidFill>
                <a:srgbClr val="FFFFFF"/>
              </a:solidFill>
              <a:ln w="25400">
                <a:noFill/>
              </a:ln>
            </c:spPr>
            <c:txPr>
              <a:bodyPr/>
              <a:lstStyle/>
              <a:p>
                <a:pPr>
                  <a:defRPr sz="800" b="0" i="0" u="none" strike="noStrike" baseline="0">
                    <a:solidFill>
                      <a:srgbClr val="000000"/>
                    </a:solidFill>
                    <a:latin typeface="Tahoma"/>
                    <a:ea typeface="Tahoma"/>
                    <a:cs typeface="Tahoma"/>
                  </a:defRPr>
                </a:pPr>
                <a:endParaRPr lang="cs-CZ"/>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'Data-grafy'!$B$12:$N$12</c15:sqref>
                  </c15:fullRef>
                </c:ext>
              </c:extLst>
              <c:f>'Data-grafy'!$I$12:$N$12</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'Data-grafy'!$B$13:$N$13</c15:sqref>
                  </c15:fullRef>
                </c:ext>
              </c:extLst>
              <c:f>'Data-grafy'!$I$13:$N$13</c:f>
              <c:numCache>
                <c:formatCode>#\ ##0.0</c:formatCode>
                <c:ptCount val="6"/>
                <c:pt idx="0">
                  <c:v>21071.899700000002</c:v>
                </c:pt>
                <c:pt idx="1">
                  <c:v>24267.163</c:v>
                </c:pt>
                <c:pt idx="2">
                  <c:v>27856.287</c:v>
                </c:pt>
                <c:pt idx="3">
                  <c:v>29914.915000000001</c:v>
                </c:pt>
                <c:pt idx="4">
                  <c:v>31551.644</c:v>
                </c:pt>
                <c:pt idx="5">
                  <c:v>34080.205999999998</c:v>
                </c:pt>
              </c:numCache>
            </c:numRef>
          </c:val>
          <c:extLst>
            <c:ext xmlns:c15="http://schemas.microsoft.com/office/drawing/2012/chart" uri="{02D57815-91ED-43cb-92C2-25804820EDAC}">
              <c15:categoryFilterExceptions>
                <c15:categoryFilterException>
                  <c15:sqref>'Data-grafy'!$B$13</c15:sqref>
                  <c15:dLbl>
                    <c:idx val="-1"/>
                    <c:tx>
                      <c:rich>
                        <a:bodyPr/>
                        <a:lstStyle/>
                        <a:p>
                          <a:r>
                            <a:rPr lang="en-US"/>
                            <a:t>87,7 %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0-58A0-4571-A47C-0035BD653939}"/>
                      </c:ext>
                    </c:extLst>
                  </c15:dLbl>
                </c15:categoryFilterException>
                <c15:categoryFilterException>
                  <c15:sqref>'Data-grafy'!$C$13</c15:sqref>
                  <c15:dLbl>
                    <c:idx val="-1"/>
                    <c:tx>
                      <c:rich>
                        <a:bodyPr/>
                        <a:lstStyle/>
                        <a:p>
                          <a:r>
                            <a:rPr lang="en-US"/>
                            <a:t>88,6 %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1-58A0-4571-A47C-0035BD653939}"/>
                      </c:ext>
                    </c:extLst>
                  </c15:dLbl>
                </c15:categoryFilterException>
                <c15:categoryFilterException>
                  <c15:sqref>'Data-grafy'!$D$13</c15:sqref>
                  <c15:dLbl>
                    <c:idx val="-1"/>
                    <c:tx>
                      <c:rich>
                        <a:bodyPr/>
                        <a:lstStyle/>
                        <a:p>
                          <a:r>
                            <a:rPr lang="en-US"/>
                            <a:t>88,1 %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2-58A0-4571-A47C-0035BD653939}"/>
                      </c:ext>
                    </c:extLst>
                  </c15:dLbl>
                </c15:categoryFilterException>
                <c15:categoryFilterException>
                  <c15:sqref>'Data-grafy'!$E$13</c15:sqref>
                  <c15:dLbl>
                    <c:idx val="-1"/>
                    <c:layout>
                      <c:manualLayout>
                        <c:x val="1.5472617492320734E-3"/>
                        <c:y val="-2.6305922286030037E-4"/>
                      </c:manualLayout>
                    </c:layout>
                    <c:tx>
                      <c:rich>
                        <a:bodyPr/>
                        <a:lstStyle/>
                        <a:p>
                          <a:r>
                            <a:rPr lang="en-US"/>
                            <a:t>86,8 %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3-58A0-4571-A47C-0035BD653939}"/>
                      </c:ext>
                    </c:extLst>
                  </c15:dLbl>
                </c15:categoryFilterException>
                <c15:categoryFilterException>
                  <c15:sqref>'Data-grafy'!$F$13</c15:sqref>
                  <c15:dLbl>
                    <c:idx val="-1"/>
                    <c:layout>
                      <c:manualLayout>
                        <c:x val="3.8581500182432353E-4"/>
                        <c:y val="-2.6146073846032404E-3"/>
                      </c:manualLayout>
                    </c:layout>
                    <c:tx>
                      <c:rich>
                        <a:bodyPr/>
                        <a:lstStyle/>
                        <a:p>
                          <a:r>
                            <a:rPr lang="en-US"/>
                            <a:t>78,8 %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4-58A0-4571-A47C-0035BD653939}"/>
                      </c:ext>
                    </c:extLst>
                  </c15:dLbl>
                </c15:categoryFilterException>
                <c15:categoryFilterException>
                  <c15:sqref>'Data-grafy'!$G$13</c15:sqref>
                  <c15:dLbl>
                    <c:idx val="-1"/>
                    <c:tx>
                      <c:rich>
                        <a:bodyPr/>
                        <a:lstStyle/>
                        <a:p>
                          <a:r>
                            <a:rPr lang="en-US"/>
                            <a:t>93,4 %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5-58A0-4571-A47C-0035BD653939}"/>
                      </c:ext>
                    </c:extLst>
                  </c15:dLbl>
                </c15:categoryFilterException>
                <c15:categoryFilterException>
                  <c15:sqref>'Data-grafy'!$H$13</c15:sqref>
                  <c15:dLbl>
                    <c:idx val="-1"/>
                    <c:tx>
                      <c:rich>
                        <a:bodyPr/>
                        <a:lstStyle/>
                        <a:p>
                          <a:r>
                            <a:rPr lang="en-US"/>
                            <a:t>93,2 %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6-58A0-4571-A47C-0035BD653939}"/>
                      </c:ext>
                    </c:extLst>
                  </c15:dLbl>
                </c15:categoryFilterException>
              </c15:categoryFilterExceptions>
            </c:ext>
            <c:ext xmlns:c16="http://schemas.microsoft.com/office/drawing/2014/chart" uri="{C3380CC4-5D6E-409C-BE32-E72D297353CC}">
              <c16:uniqueId val="{00000009-604D-4DDC-880E-24B8DD459A44}"/>
            </c:ext>
          </c:extLst>
        </c:ser>
        <c:ser>
          <c:idx val="1"/>
          <c:order val="1"/>
          <c:tx>
            <c:strRef>
              <c:f>'Data-grafy'!$A$14</c:f>
              <c:strCache>
                <c:ptCount val="1"/>
                <c:pt idx="0">
                  <c:v>kapitálové výdaje</c:v>
                </c:pt>
              </c:strCache>
            </c:strRef>
          </c:tx>
          <c:spPr>
            <a:solidFill>
              <a:srgbClr val="993366"/>
            </a:solidFill>
            <a:ln w="12700">
              <a:solidFill>
                <a:srgbClr val="000000"/>
              </a:solidFill>
              <a:prstDash val="solid"/>
            </a:ln>
          </c:spPr>
          <c:invertIfNegative val="0"/>
          <c:dLbls>
            <c:dLbl>
              <c:idx val="0"/>
              <c:tx>
                <c:rich>
                  <a:bodyPr/>
                  <a:lstStyle/>
                  <a:p>
                    <a:r>
                      <a:rPr lang="en-US"/>
                      <a:t>12,7 %</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604D-4DDC-880E-24B8DD459A44}"/>
                </c:ext>
              </c:extLst>
            </c:dLbl>
            <c:dLbl>
              <c:idx val="1"/>
              <c:tx>
                <c:rich>
                  <a:bodyPr/>
                  <a:lstStyle/>
                  <a:p>
                    <a:r>
                      <a:rPr lang="en-US"/>
                      <a:t>11,0 %</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04D-4DDC-880E-24B8DD459A44}"/>
                </c:ext>
              </c:extLst>
            </c:dLbl>
            <c:dLbl>
              <c:idx val="2"/>
              <c:tx>
                <c:rich>
                  <a:bodyPr/>
                  <a:lstStyle/>
                  <a:p>
                    <a:r>
                      <a:rPr lang="en-US"/>
                      <a:t>9,0 %</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604D-4DDC-880E-24B8DD459A44}"/>
                </c:ext>
              </c:extLst>
            </c:dLbl>
            <c:dLbl>
              <c:idx val="3"/>
              <c:tx>
                <c:rich>
                  <a:bodyPr/>
                  <a:lstStyle/>
                  <a:p>
                    <a:r>
                      <a:rPr lang="en-US"/>
                      <a:t>7,8 %</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04D-4DDC-880E-24B8DD459A44}"/>
                </c:ext>
              </c:extLst>
            </c:dLbl>
            <c:dLbl>
              <c:idx val="4"/>
              <c:tx>
                <c:rich>
                  <a:bodyPr/>
                  <a:lstStyle/>
                  <a:p>
                    <a:r>
                      <a:rPr lang="en-US"/>
                      <a:t>9,0 %</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B18-4818-A8B5-F1AAD862862B}"/>
                </c:ext>
              </c:extLst>
            </c:dLbl>
            <c:dLbl>
              <c:idx val="5"/>
              <c:tx>
                <c:rich>
                  <a:bodyPr/>
                  <a:lstStyle/>
                  <a:p>
                    <a:r>
                      <a:rPr lang="en-US"/>
                      <a:t>11,9 %</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42E-47B8-AA5C-00F7A261E26D}"/>
                </c:ext>
              </c:extLst>
            </c:dLbl>
            <c:spPr>
              <a:solidFill>
                <a:srgbClr val="FFFFFF"/>
              </a:solidFill>
              <a:ln w="25400">
                <a:noFill/>
              </a:ln>
            </c:spPr>
            <c:txPr>
              <a:bodyPr/>
              <a:lstStyle/>
              <a:p>
                <a:pPr>
                  <a:defRPr sz="800" b="0" i="0" u="none" strike="noStrike" baseline="0">
                    <a:solidFill>
                      <a:srgbClr val="000000"/>
                    </a:solidFill>
                    <a:latin typeface="Tahoma"/>
                    <a:ea typeface="Tahoma"/>
                    <a:cs typeface="Tahoma"/>
                  </a:defRPr>
                </a:pPr>
                <a:endParaRPr lang="cs-CZ"/>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'Data-grafy'!$B$12:$N$12</c15:sqref>
                  </c15:fullRef>
                </c:ext>
              </c:extLst>
              <c:f>'Data-grafy'!$I$12:$N$12</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'Data-grafy'!$B$14:$N$14</c15:sqref>
                  </c15:fullRef>
                </c:ext>
              </c:extLst>
              <c:f>'Data-grafy'!$I$14:$N$14</c:f>
              <c:numCache>
                <c:formatCode>#\ ##0.0</c:formatCode>
                <c:ptCount val="6"/>
                <c:pt idx="0">
                  <c:v>3075.1028999999999</c:v>
                </c:pt>
                <c:pt idx="1">
                  <c:v>3013.68</c:v>
                </c:pt>
                <c:pt idx="2">
                  <c:v>2762.4029999999998</c:v>
                </c:pt>
                <c:pt idx="3">
                  <c:v>2528.19</c:v>
                </c:pt>
                <c:pt idx="4">
                  <c:v>3132.2730000000001</c:v>
                </c:pt>
                <c:pt idx="5">
                  <c:v>4589.9650000000001</c:v>
                </c:pt>
              </c:numCache>
            </c:numRef>
          </c:val>
          <c:extLst>
            <c:ext xmlns:c15="http://schemas.microsoft.com/office/drawing/2012/chart" uri="{02D57815-91ED-43cb-92C2-25804820EDAC}">
              <c15:categoryFilterExceptions>
                <c15:categoryFilterException>
                  <c15:sqref>'Data-grafy'!$B$14</c15:sqref>
                  <c15:dLbl>
                    <c:idx val="-1"/>
                    <c:layout>
                      <c:manualLayout>
                        <c:x val="-1.5937751528474413E-3"/>
                        <c:y val="-5.9584685557508574E-3"/>
                      </c:manualLayout>
                    </c:layout>
                    <c:tx>
                      <c:rich>
                        <a:bodyPr/>
                        <a:lstStyle/>
                        <a:p>
                          <a:r>
                            <a:rPr lang="en-US"/>
                            <a:t>12,3 %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7-58A0-4571-A47C-0035BD653939}"/>
                      </c:ext>
                    </c:extLst>
                  </c15:dLbl>
                </c15:categoryFilterException>
                <c15:categoryFilterException>
                  <c15:sqref>'Data-grafy'!$C$14</c15:sqref>
                  <c15:dLbl>
                    <c:idx val="-1"/>
                    <c:layout>
                      <c:manualLayout>
                        <c:x val="-6.1400608802861917E-4"/>
                        <c:y val="-1.0058726294796014E-2"/>
                      </c:manualLayout>
                    </c:layout>
                    <c:tx>
                      <c:rich>
                        <a:bodyPr/>
                        <a:lstStyle/>
                        <a:p>
                          <a:r>
                            <a:rPr lang="en-US"/>
                            <a:t>11,4 %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8-58A0-4571-A47C-0035BD653939}"/>
                      </c:ext>
                    </c:extLst>
                  </c15:dLbl>
                </c15:categoryFilterException>
                <c15:categoryFilterException>
                  <c15:sqref>'Data-grafy'!$D$14</c15:sqref>
                  <c15:dLbl>
                    <c:idx val="-1"/>
                    <c:tx>
                      <c:rich>
                        <a:bodyPr/>
                        <a:lstStyle/>
                        <a:p>
                          <a:r>
                            <a:rPr lang="en-US"/>
                            <a:t>11,9 %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9-58A0-4571-A47C-0035BD653939}"/>
                      </c:ext>
                    </c:extLst>
                  </c15:dLbl>
                </c15:categoryFilterException>
                <c15:categoryFilterException>
                  <c15:sqref>'Data-grafy'!$E$14</c15:sqref>
                  <c15:dLbl>
                    <c:idx val="-1"/>
                    <c:tx>
                      <c:rich>
                        <a:bodyPr/>
                        <a:lstStyle/>
                        <a:p>
                          <a:r>
                            <a:rPr lang="en-US"/>
                            <a:t>13,2 %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A-58A0-4571-A47C-0035BD653939}"/>
                      </c:ext>
                    </c:extLst>
                  </c15:dLbl>
                </c15:categoryFilterException>
                <c15:categoryFilterException>
                  <c15:sqref>'Data-grafy'!$F$14</c15:sqref>
                  <c15:dLbl>
                    <c:idx val="-1"/>
                    <c:tx>
                      <c:rich>
                        <a:bodyPr/>
                        <a:lstStyle/>
                        <a:p>
                          <a:r>
                            <a:rPr lang="en-US"/>
                            <a:t>21,2 %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B-58A0-4571-A47C-0035BD653939}"/>
                      </c:ext>
                    </c:extLst>
                  </c15:dLbl>
                </c15:categoryFilterException>
                <c15:categoryFilterException>
                  <c15:sqref>'Data-grafy'!$G$14</c15:sqref>
                  <c15:dLbl>
                    <c:idx val="-1"/>
                    <c:tx>
                      <c:rich>
                        <a:bodyPr/>
                        <a:lstStyle/>
                        <a:p>
                          <a:r>
                            <a:rPr lang="en-US"/>
                            <a:t>6,6 %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C-58A0-4571-A47C-0035BD653939}"/>
                      </c:ext>
                    </c:extLst>
                  </c15:dLbl>
                </c15:categoryFilterException>
                <c15:categoryFilterException>
                  <c15:sqref>'Data-grafy'!$H$14</c15:sqref>
                  <c15:dLbl>
                    <c:idx val="-1"/>
                    <c:tx>
                      <c:rich>
                        <a:bodyPr/>
                        <a:lstStyle/>
                        <a:p>
                          <a:r>
                            <a:rPr lang="en-US"/>
                            <a:t>6,8 %</a:t>
                          </a:r>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0D-58A0-4571-A47C-0035BD653939}"/>
                      </c:ext>
                    </c:extLst>
                  </c15:dLbl>
                </c15:categoryFilterException>
              </c15:categoryFilterExceptions>
            </c:ext>
            <c:ext xmlns:c16="http://schemas.microsoft.com/office/drawing/2014/chart" uri="{C3380CC4-5D6E-409C-BE32-E72D297353CC}">
              <c16:uniqueId val="{00000013-604D-4DDC-880E-24B8DD459A44}"/>
            </c:ext>
          </c:extLst>
        </c:ser>
        <c:dLbls>
          <c:showLegendKey val="0"/>
          <c:showVal val="0"/>
          <c:showCatName val="1"/>
          <c:showSerName val="0"/>
          <c:showPercent val="0"/>
          <c:showBubbleSize val="0"/>
        </c:dLbls>
        <c:gapWidth val="50"/>
        <c:gapDepth val="80"/>
        <c:shape val="box"/>
        <c:axId val="442510648"/>
        <c:axId val="442509080"/>
        <c:axId val="0"/>
      </c:bar3DChart>
      <c:catAx>
        <c:axId val="442510648"/>
        <c:scaling>
          <c:orientation val="minMax"/>
        </c:scaling>
        <c:delete val="0"/>
        <c:axPos val="b"/>
        <c:title>
          <c:tx>
            <c:rich>
              <a:bodyPr rot="-5400000" vert="horz"/>
              <a:lstStyle/>
              <a:p>
                <a:pPr algn="ctr">
                  <a:defRPr sz="1000" b="1" i="0" u="none" strike="noStrike" baseline="0">
                    <a:solidFill>
                      <a:srgbClr val="000000"/>
                    </a:solidFill>
                    <a:latin typeface="Tahoma"/>
                    <a:ea typeface="Tahoma"/>
                    <a:cs typeface="Tahoma"/>
                  </a:defRPr>
                </a:pPr>
                <a:r>
                  <a:rPr lang="cs-CZ"/>
                  <a:t>v mil. Kč</a:t>
                </a:r>
              </a:p>
            </c:rich>
          </c:tx>
          <c:layout>
            <c:manualLayout>
              <c:xMode val="edge"/>
              <c:yMode val="edge"/>
              <c:x val="3.6621823617339309E-2"/>
              <c:y val="0.46141245713269796"/>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Tahoma"/>
                <a:ea typeface="Tahoma"/>
                <a:cs typeface="Tahoma"/>
              </a:defRPr>
            </a:pPr>
            <a:endParaRPr lang="cs-CZ"/>
          </a:p>
        </c:txPr>
        <c:crossAx val="442509080"/>
        <c:crosses val="autoZero"/>
        <c:auto val="1"/>
        <c:lblAlgn val="ctr"/>
        <c:lblOffset val="100"/>
        <c:tickLblSkip val="1"/>
        <c:tickMarkSkip val="1"/>
        <c:noMultiLvlLbl val="0"/>
      </c:catAx>
      <c:valAx>
        <c:axId val="442509080"/>
        <c:scaling>
          <c:orientation val="minMax"/>
          <c:max val="400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ahoma"/>
                <a:ea typeface="Tahoma"/>
                <a:cs typeface="Tahoma"/>
              </a:defRPr>
            </a:pPr>
            <a:endParaRPr lang="cs-CZ"/>
          </a:p>
        </c:txPr>
        <c:crossAx val="442510648"/>
        <c:crosses val="autoZero"/>
        <c:crossBetween val="between"/>
        <c:majorUnit val="5000"/>
      </c:valAx>
      <c:spPr>
        <a:noFill/>
        <a:ln w="25400">
          <a:noFill/>
        </a:ln>
      </c:spPr>
    </c:plotArea>
    <c:legend>
      <c:legendPos val="r"/>
      <c:layout>
        <c:manualLayout>
          <c:xMode val="edge"/>
          <c:yMode val="edge"/>
          <c:x val="0.33146510834127796"/>
          <c:y val="0.90822050986942138"/>
          <c:w val="0.38452935847362762"/>
          <c:h val="3.7594019467020331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ahoma"/>
              <a:ea typeface="Tahoma"/>
              <a:cs typeface="Tahoma"/>
            </a:defRPr>
          </a:pPr>
          <a:endParaRPr lang="cs-CZ"/>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cs-CZ"/>
              <a:t>Struktura skutečných příjmů rozpočtu Moravskoslezského kraje
v roce 2023</a:t>
            </a:r>
          </a:p>
        </c:rich>
      </c:tx>
      <c:layout>
        <c:manualLayout>
          <c:xMode val="edge"/>
          <c:yMode val="edge"/>
          <c:x val="0.16118047673098751"/>
          <c:y val="9.8846866993528466E-3"/>
        </c:manualLayout>
      </c:layout>
      <c:overlay val="0"/>
      <c:spPr>
        <a:noFill/>
        <a:ln w="25400">
          <a:noFill/>
        </a:ln>
      </c:spPr>
    </c:title>
    <c:autoTitleDeleted val="0"/>
    <c:view3D>
      <c:rotX val="15"/>
      <c:rotY val="160"/>
      <c:rAngAx val="0"/>
      <c:perspective val="0"/>
    </c:view3D>
    <c:floor>
      <c:thickness val="0"/>
    </c:floor>
    <c:sideWall>
      <c:thickness val="0"/>
    </c:sideWall>
    <c:backWall>
      <c:thickness val="0"/>
    </c:backWall>
    <c:plotArea>
      <c:layout>
        <c:manualLayout>
          <c:layoutTarget val="inner"/>
          <c:xMode val="edge"/>
          <c:yMode val="edge"/>
          <c:x val="9.3832765796443438E-2"/>
          <c:y val="0.2350358676335145"/>
          <c:w val="0.77563374952705255"/>
          <c:h val="0.44700748485516739"/>
        </c:manualLayout>
      </c:layout>
      <c:pie3DChart>
        <c:varyColors val="1"/>
        <c:ser>
          <c:idx val="0"/>
          <c:order val="0"/>
          <c:tx>
            <c:strRef>
              <c:f>'Data-grafy'!$B$30</c:f>
              <c:strCache>
                <c:ptCount val="1"/>
                <c:pt idx="0">
                  <c:v>Čerpání v tis. Kč</c:v>
                </c:pt>
              </c:strCache>
            </c:strRef>
          </c:tx>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EA29-4DE9-9A88-48030EB5457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EA29-4DE9-9A88-48030EB5457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EA29-4DE9-9A88-48030EB5457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EA29-4DE9-9A88-48030EB5457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EA29-4DE9-9A88-48030EB5457B}"/>
              </c:ext>
            </c:extLst>
          </c:dPt>
          <c:dLbls>
            <c:dLbl>
              <c:idx val="0"/>
              <c:layout>
                <c:manualLayout>
                  <c:x val="-0.1887941703087341"/>
                  <c:y val="0.10766352073516164"/>
                </c:manualLayout>
              </c:layout>
              <c:tx>
                <c:rich>
                  <a:bodyPr/>
                  <a:lstStyle/>
                  <a:p>
                    <a:pPr>
                      <a:defRPr sz="1000" b="0" i="0" u="none" strike="noStrike" baseline="0">
                        <a:solidFill>
                          <a:srgbClr val="000000"/>
                        </a:solidFill>
                        <a:latin typeface="Tahoma"/>
                        <a:ea typeface="Tahoma"/>
                        <a:cs typeface="Tahoma"/>
                      </a:defRPr>
                    </a:pPr>
                    <a:r>
                      <a:rPr lang="en-US"/>
                      <a:t>Kapitálové příjmy
0,2 %</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A29-4DE9-9A88-48030EB5457B}"/>
                </c:ext>
              </c:extLst>
            </c:dLbl>
            <c:dLbl>
              <c:idx val="1"/>
              <c:layout>
                <c:manualLayout>
                  <c:x val="6.2080491924888254E-3"/>
                  <c:y val="8.4976287904508965E-2"/>
                </c:manualLayout>
              </c:layout>
              <c:tx>
                <c:rich>
                  <a:bodyPr/>
                  <a:lstStyle/>
                  <a:p>
                    <a:pPr>
                      <a:defRPr sz="1000" b="0" i="0" u="none" strike="noStrike" baseline="0">
                        <a:solidFill>
                          <a:srgbClr val="000000"/>
                        </a:solidFill>
                        <a:latin typeface="Tahoma"/>
                        <a:ea typeface="Tahoma"/>
                        <a:cs typeface="Tahoma"/>
                      </a:defRPr>
                    </a:pPr>
                    <a:r>
                      <a:rPr lang="en-US"/>
                      <a:t>Daňové příjmy
26,3 %</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A29-4DE9-9A88-48030EB5457B}"/>
                </c:ext>
              </c:extLst>
            </c:dLbl>
            <c:dLbl>
              <c:idx val="2"/>
              <c:layout>
                <c:manualLayout>
                  <c:x val="1.1250517635352333E-2"/>
                  <c:y val="-0.13574872333709523"/>
                </c:manualLayout>
              </c:layout>
              <c:tx>
                <c:rich>
                  <a:bodyPr/>
                  <a:lstStyle/>
                  <a:p>
                    <a:pPr>
                      <a:defRPr sz="1000" b="0" i="0" u="none" strike="noStrike" baseline="0">
                        <a:solidFill>
                          <a:srgbClr val="000000"/>
                        </a:solidFill>
                        <a:latin typeface="Tahoma"/>
                        <a:ea typeface="Tahoma"/>
                        <a:cs typeface="Tahoma"/>
                      </a:defRPr>
                    </a:pPr>
                    <a:r>
                      <a:rPr lang="en-US"/>
                      <a:t>Investiční dotace
4,1 %</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A29-4DE9-9A88-48030EB5457B}"/>
                </c:ext>
              </c:extLst>
            </c:dLbl>
            <c:dLbl>
              <c:idx val="3"/>
              <c:layout>
                <c:manualLayout>
                  <c:x val="6.9358072579179591E-3"/>
                  <c:y val="-9.7663220433524892E-2"/>
                </c:manualLayout>
              </c:layout>
              <c:tx>
                <c:rich>
                  <a:bodyPr/>
                  <a:lstStyle/>
                  <a:p>
                    <a:pPr>
                      <a:defRPr sz="1000" b="0" i="0" u="none" strike="noStrike" baseline="0">
                        <a:solidFill>
                          <a:srgbClr val="000000"/>
                        </a:solidFill>
                        <a:latin typeface="Tahoma"/>
                        <a:ea typeface="Tahoma"/>
                        <a:cs typeface="Tahoma"/>
                      </a:defRPr>
                    </a:pPr>
                    <a:r>
                      <a:rPr lang="en-US"/>
                      <a:t>Neinvestiční dotace
66,5 %</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A29-4DE9-9A88-48030EB5457B}"/>
                </c:ext>
              </c:extLst>
            </c:dLbl>
            <c:dLbl>
              <c:idx val="4"/>
              <c:layout>
                <c:manualLayout>
                  <c:x val="7.6908666779876081E-2"/>
                  <c:y val="8.4179817843276106E-2"/>
                </c:manualLayout>
              </c:layout>
              <c:tx>
                <c:rich>
                  <a:bodyPr/>
                  <a:lstStyle/>
                  <a:p>
                    <a:pPr>
                      <a:defRPr sz="1000" b="0" i="0" u="none" strike="noStrike" baseline="0">
                        <a:solidFill>
                          <a:srgbClr val="000000"/>
                        </a:solidFill>
                        <a:latin typeface="Tahoma"/>
                        <a:ea typeface="Tahoma"/>
                        <a:cs typeface="Tahoma"/>
                      </a:defRPr>
                    </a:pPr>
                    <a:r>
                      <a:rPr lang="en-US"/>
                      <a:t>Nedaňové příjmy
2,9 %</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A29-4DE9-9A88-48030EB5457B}"/>
                </c:ext>
              </c:extLst>
            </c:dLbl>
            <c:numFmt formatCode="0%" sourceLinked="0"/>
            <c:spPr>
              <a:noFill/>
              <a:ln w="25400">
                <a:noFill/>
              </a:ln>
            </c:spPr>
            <c:txPr>
              <a:bodyPr/>
              <a:lstStyle/>
              <a:p>
                <a:pPr>
                  <a:defRPr sz="1000" b="0" i="0" u="none" strike="noStrike" baseline="0">
                    <a:solidFill>
                      <a:srgbClr val="000000"/>
                    </a:solidFill>
                    <a:latin typeface="Tahoma"/>
                    <a:ea typeface="Tahoma"/>
                    <a:cs typeface="Tahoma"/>
                  </a:defRPr>
                </a:pPr>
                <a:endParaRPr lang="cs-CZ"/>
              </a:p>
            </c:txPr>
            <c:showLegendKey val="0"/>
            <c:showVal val="0"/>
            <c:showCatName val="1"/>
            <c:showSerName val="0"/>
            <c:showPercent val="1"/>
            <c:showBubbleSize val="0"/>
            <c:showLeaderLines val="1"/>
            <c:extLst>
              <c:ext xmlns:c15="http://schemas.microsoft.com/office/drawing/2012/chart" uri="{CE6537A1-D6FC-4f65-9D91-7224C49458BB}"/>
            </c:extLst>
          </c:dLbls>
          <c:cat>
            <c:strRef>
              <c:f>'Data-grafy'!$A$31:$A$35</c:f>
              <c:strCache>
                <c:ptCount val="5"/>
                <c:pt idx="0">
                  <c:v>Kapitálové příjmy</c:v>
                </c:pt>
                <c:pt idx="1">
                  <c:v>Daňové příjmy</c:v>
                </c:pt>
                <c:pt idx="2">
                  <c:v>Investiční dotace</c:v>
                </c:pt>
                <c:pt idx="3">
                  <c:v>Neinvestiční dotace</c:v>
                </c:pt>
                <c:pt idx="4">
                  <c:v>Nedaňové příjmy</c:v>
                </c:pt>
              </c:strCache>
            </c:strRef>
          </c:cat>
          <c:val>
            <c:numRef>
              <c:f>'Data-grafy'!$B$31:$B$35</c:f>
              <c:numCache>
                <c:formatCode>#,##0.00</c:formatCode>
                <c:ptCount val="5"/>
                <c:pt idx="0">
                  <c:v>71969.519350000002</c:v>
                </c:pt>
                <c:pt idx="1">
                  <c:v>10614326.22294</c:v>
                </c:pt>
                <c:pt idx="2">
                  <c:v>1666825.6947000001</c:v>
                </c:pt>
                <c:pt idx="3">
                  <c:v>26821066.162999999</c:v>
                </c:pt>
                <c:pt idx="4">
                  <c:v>1185832.7875699999</c:v>
                </c:pt>
              </c:numCache>
            </c:numRef>
          </c:val>
          <c:extLst>
            <c:ext xmlns:c16="http://schemas.microsoft.com/office/drawing/2014/chart" uri="{C3380CC4-5D6E-409C-BE32-E72D297353CC}">
              <c16:uniqueId val="{00000009-EA29-4DE9-9A88-48030EB5457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425"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cs-CZ"/>
              <a:t>Struktura skutečných výdajů rozpočtu Moravskoslezského kraje</a:t>
            </a:r>
          </a:p>
          <a:p>
            <a:pPr>
              <a:defRPr sz="1400" b="1" i="0" u="none" strike="noStrike" baseline="0">
                <a:solidFill>
                  <a:srgbClr val="000000"/>
                </a:solidFill>
                <a:latin typeface="Tahoma"/>
                <a:ea typeface="Tahoma"/>
                <a:cs typeface="Tahoma"/>
              </a:defRPr>
            </a:pPr>
            <a:r>
              <a:rPr lang="cs-CZ"/>
              <a:t>v roce 2023</a:t>
            </a:r>
          </a:p>
        </c:rich>
      </c:tx>
      <c:layout>
        <c:manualLayout>
          <c:xMode val="edge"/>
          <c:yMode val="edge"/>
          <c:x val="0.14512168683317103"/>
          <c:y val="1.0169418204657856E-2"/>
        </c:manualLayout>
      </c:layout>
      <c:overlay val="0"/>
      <c:spPr>
        <a:noFill/>
        <a:ln w="25400">
          <a:noFill/>
        </a:ln>
      </c:spPr>
    </c:title>
    <c:autoTitleDeleted val="0"/>
    <c:view3D>
      <c:rotX val="15"/>
      <c:rotY val="190"/>
      <c:rAngAx val="0"/>
      <c:perspective val="0"/>
    </c:view3D>
    <c:floor>
      <c:thickness val="0"/>
    </c:floor>
    <c:sideWall>
      <c:thickness val="0"/>
    </c:sideWall>
    <c:backWall>
      <c:thickness val="0"/>
    </c:backWall>
    <c:plotArea>
      <c:layout>
        <c:manualLayout>
          <c:layoutTarget val="inner"/>
          <c:xMode val="edge"/>
          <c:yMode val="edge"/>
          <c:x val="1.9824540959864162E-2"/>
          <c:y val="0.16326432039445551"/>
          <c:w val="0.8051895871506628"/>
          <c:h val="0.4909282853114042"/>
        </c:manualLayout>
      </c:layout>
      <c:pie3DChart>
        <c:varyColors val="1"/>
        <c:ser>
          <c:idx val="0"/>
          <c:order val="0"/>
          <c:spPr>
            <a:solidFill>
              <a:srgbClr val="9999FF"/>
            </a:solidFill>
            <a:ln w="12700">
              <a:solidFill>
                <a:srgbClr val="000000"/>
              </a:solidFill>
              <a:prstDash val="solid"/>
            </a:ln>
          </c:spPr>
          <c:explosion val="26"/>
          <c:dPt>
            <c:idx val="0"/>
            <c:bubble3D val="0"/>
            <c:spPr>
              <a:solidFill>
                <a:schemeClr val="accent3"/>
              </a:solidFill>
              <a:ln w="12700">
                <a:solidFill>
                  <a:srgbClr val="000000"/>
                </a:solidFill>
                <a:prstDash val="solid"/>
              </a:ln>
            </c:spPr>
            <c:extLst>
              <c:ext xmlns:c16="http://schemas.microsoft.com/office/drawing/2014/chart" uri="{C3380CC4-5D6E-409C-BE32-E72D297353CC}">
                <c16:uniqueId val="{00000000-3BAC-40EF-AF6F-A4E29B41984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3BAC-40EF-AF6F-A4E29B41984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3BAC-40EF-AF6F-A4E29B41984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3BAC-40EF-AF6F-A4E29B41984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3BAC-40EF-AF6F-A4E29B41984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3BAC-40EF-AF6F-A4E29B41984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3BAC-40EF-AF6F-A4E29B41984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3BAC-40EF-AF6F-A4E29B41984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3BAC-40EF-AF6F-A4E29B41984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3BAC-40EF-AF6F-A4E29B41984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3BAC-40EF-AF6F-A4E29B419840}"/>
              </c:ext>
            </c:extLst>
          </c:dPt>
          <c:dLbls>
            <c:dLbl>
              <c:idx val="0"/>
              <c:layout>
                <c:manualLayout>
                  <c:x val="-0.12324749046961096"/>
                  <c:y val="-2.0007922183650538E-3"/>
                </c:manualLayout>
              </c:layout>
              <c:tx>
                <c:rich>
                  <a:bodyPr/>
                  <a:lstStyle/>
                  <a:p>
                    <a:pPr>
                      <a:defRPr sz="825" b="1" i="0" u="none" strike="noStrike" baseline="0">
                        <a:solidFill>
                          <a:srgbClr val="000000"/>
                        </a:solidFill>
                        <a:latin typeface="Tahoma"/>
                        <a:ea typeface="Tahoma"/>
                        <a:cs typeface="Tahoma"/>
                      </a:defRPr>
                    </a:pPr>
                    <a:r>
                      <a:rPr lang="en-US" sz="825" b="1" i="0" u="none" strike="noStrike" baseline="0">
                        <a:solidFill>
                          <a:srgbClr val="000000"/>
                        </a:solidFill>
                        <a:latin typeface="Tahoma"/>
                        <a:cs typeface="Tahoma"/>
                      </a:rPr>
                      <a:t>Regionální rozvoj</a:t>
                    </a:r>
                    <a:endParaRPr lang="en-US"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en-US" sz="825" b="0" i="0" u="none" strike="noStrike" baseline="0">
                        <a:solidFill>
                          <a:srgbClr val="000000"/>
                        </a:solidFill>
                        <a:latin typeface="Tahoma"/>
                        <a:cs typeface="Tahoma"/>
                      </a:rPr>
                      <a:t>0,8 %</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BAC-40EF-AF6F-A4E29B419840}"/>
                </c:ext>
              </c:extLst>
            </c:dLbl>
            <c:dLbl>
              <c:idx val="1"/>
              <c:layout>
                <c:manualLayout>
                  <c:x val="-0.10474949088023616"/>
                  <c:y val="-1.1863682274065179E-2"/>
                </c:manualLayout>
              </c:layout>
              <c:tx>
                <c:rich>
                  <a:bodyPr/>
                  <a:lstStyle/>
                  <a:p>
                    <a:pPr>
                      <a:defRPr sz="825" b="1" i="0" u="none" strike="noStrike" baseline="0">
                        <a:solidFill>
                          <a:srgbClr val="000000"/>
                        </a:solidFill>
                        <a:latin typeface="Tahoma"/>
                        <a:ea typeface="Tahoma"/>
                        <a:cs typeface="Tahoma"/>
                      </a:defRPr>
                    </a:pPr>
                    <a:r>
                      <a:rPr lang="en-US" sz="825" b="1" i="0" u="none" strike="noStrike" baseline="0">
                        <a:solidFill>
                          <a:srgbClr val="000000"/>
                        </a:solidFill>
                        <a:latin typeface="Tahoma"/>
                        <a:cs typeface="Tahoma"/>
                      </a:rPr>
                      <a:t>Doprava</a:t>
                    </a:r>
                    <a:endParaRPr lang="en-US"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en-US" sz="825" b="0" i="0" u="none" strike="noStrike" baseline="0">
                        <a:solidFill>
                          <a:srgbClr val="000000"/>
                        </a:solidFill>
                        <a:latin typeface="Tahoma"/>
                        <a:cs typeface="Tahoma"/>
                      </a:rPr>
                      <a:t>11,9 %</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BAC-40EF-AF6F-A4E29B419840}"/>
                </c:ext>
              </c:extLst>
            </c:dLbl>
            <c:dLbl>
              <c:idx val="2"/>
              <c:layout>
                <c:manualLayout>
                  <c:x val="0.12128394328067492"/>
                  <c:y val="-2.2612110094795995E-2"/>
                </c:manualLayout>
              </c:layout>
              <c:tx>
                <c:rich>
                  <a:bodyPr/>
                  <a:lstStyle/>
                  <a:p>
                    <a:pPr>
                      <a:defRPr sz="825" b="1" i="0" u="none" strike="noStrike" baseline="0">
                        <a:solidFill>
                          <a:srgbClr val="000000"/>
                        </a:solidFill>
                        <a:latin typeface="Tahoma"/>
                        <a:ea typeface="Tahoma"/>
                        <a:cs typeface="Tahoma"/>
                      </a:defRPr>
                    </a:pPr>
                    <a:r>
                      <a:rPr lang="en-US" sz="825" b="1" i="0" u="none" strike="noStrike" baseline="0">
                        <a:solidFill>
                          <a:srgbClr val="000000"/>
                        </a:solidFill>
                        <a:latin typeface="Tahoma"/>
                        <a:cs typeface="Tahoma"/>
                      </a:rPr>
                      <a:t>Školství</a:t>
                    </a:r>
                    <a:endParaRPr lang="en-US"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en-US" sz="825" b="0" i="0" u="none" strike="noStrike" baseline="0">
                        <a:solidFill>
                          <a:srgbClr val="000000"/>
                        </a:solidFill>
                        <a:latin typeface="Tahoma"/>
                        <a:cs typeface="Tahoma"/>
                      </a:rPr>
                      <a:t>61,6 %</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BAC-40EF-AF6F-A4E29B419840}"/>
                </c:ext>
              </c:extLst>
            </c:dLbl>
            <c:dLbl>
              <c:idx val="3"/>
              <c:layout>
                <c:manualLayout>
                  <c:x val="6.4962461087712878E-2"/>
                  <c:y val="-2.5035373888861571E-2"/>
                </c:manualLayout>
              </c:layout>
              <c:tx>
                <c:rich>
                  <a:bodyPr/>
                  <a:lstStyle/>
                  <a:p>
                    <a:pPr>
                      <a:defRPr sz="825" b="1" i="0" u="none" strike="noStrike" baseline="0">
                        <a:solidFill>
                          <a:srgbClr val="000000"/>
                        </a:solidFill>
                        <a:latin typeface="Tahoma"/>
                        <a:ea typeface="Tahoma"/>
                        <a:cs typeface="Tahoma"/>
                      </a:defRPr>
                    </a:pPr>
                    <a:r>
                      <a:rPr lang="en-US" sz="825" b="1" i="0" u="none" strike="noStrike" baseline="0">
                        <a:solidFill>
                          <a:srgbClr val="000000"/>
                        </a:solidFill>
                        <a:latin typeface="Tahoma"/>
                        <a:cs typeface="Tahoma"/>
                      </a:rPr>
                      <a:t>Kultura</a:t>
                    </a:r>
                    <a:endParaRPr lang="en-US"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en-US" sz="825" b="0" i="0" u="none" strike="noStrike" baseline="0">
                        <a:solidFill>
                          <a:srgbClr val="000000"/>
                        </a:solidFill>
                        <a:latin typeface="Tahoma"/>
                        <a:cs typeface="Tahoma"/>
                      </a:rPr>
                      <a:t>1,6 %</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BAC-40EF-AF6F-A4E29B419840}"/>
                </c:ext>
              </c:extLst>
            </c:dLbl>
            <c:dLbl>
              <c:idx val="4"/>
              <c:layout>
                <c:manualLayout>
                  <c:x val="5.3712551258788002E-2"/>
                  <c:y val="2.8468755541201724E-2"/>
                </c:manualLayout>
              </c:layout>
              <c:tx>
                <c:rich>
                  <a:bodyPr/>
                  <a:lstStyle/>
                  <a:p>
                    <a:pPr>
                      <a:defRPr sz="825" b="1" i="0" u="none" strike="noStrike" baseline="0">
                        <a:solidFill>
                          <a:srgbClr val="000000"/>
                        </a:solidFill>
                        <a:latin typeface="Tahoma"/>
                        <a:ea typeface="Tahoma"/>
                        <a:cs typeface="Tahoma"/>
                      </a:defRPr>
                    </a:pPr>
                    <a:r>
                      <a:rPr lang="en-US" sz="825" b="1" i="0" u="none" strike="noStrike" baseline="0">
                        <a:solidFill>
                          <a:srgbClr val="000000"/>
                        </a:solidFill>
                        <a:latin typeface="Tahoma"/>
                        <a:cs typeface="Tahoma"/>
                      </a:rPr>
                      <a:t>Zdravotnictví</a:t>
                    </a:r>
                    <a:endParaRPr lang="en-US"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en-US" sz="825" b="0" i="0" u="none" strike="noStrike" baseline="0">
                        <a:solidFill>
                          <a:srgbClr val="000000"/>
                        </a:solidFill>
                        <a:latin typeface="Tahoma"/>
                        <a:cs typeface="Tahoma"/>
                      </a:rPr>
                      <a:t>5,1 %</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BAC-40EF-AF6F-A4E29B419840}"/>
                </c:ext>
              </c:extLst>
            </c:dLbl>
            <c:dLbl>
              <c:idx val="5"/>
              <c:layout>
                <c:manualLayout>
                  <c:x val="6.511694494847764E-2"/>
                  <c:y val="7.132283812719048E-2"/>
                </c:manualLayout>
              </c:layout>
              <c:tx>
                <c:rich>
                  <a:bodyPr/>
                  <a:lstStyle/>
                  <a:p>
                    <a:pPr>
                      <a:defRPr sz="825" b="1" i="0" u="none" strike="noStrike" baseline="0">
                        <a:solidFill>
                          <a:srgbClr val="000000"/>
                        </a:solidFill>
                        <a:latin typeface="Tahoma"/>
                        <a:ea typeface="Tahoma"/>
                        <a:cs typeface="Tahoma"/>
                      </a:defRPr>
                    </a:pPr>
                    <a:r>
                      <a:rPr lang="en-US" sz="825" b="1" i="0" u="none" strike="noStrike" baseline="0">
                        <a:solidFill>
                          <a:srgbClr val="000000"/>
                        </a:solidFill>
                        <a:latin typeface="Tahoma"/>
                        <a:cs typeface="Tahoma"/>
                      </a:rPr>
                      <a:t>Životní prostředí</a:t>
                    </a:r>
                    <a:endParaRPr lang="en-US"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en-US" sz="825" b="0" i="0" u="none" strike="noStrike" baseline="0">
                        <a:solidFill>
                          <a:srgbClr val="000000"/>
                        </a:solidFill>
                        <a:latin typeface="Tahoma"/>
                        <a:cs typeface="Tahoma"/>
                      </a:rPr>
                      <a:t>1,1 %</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BAC-40EF-AF6F-A4E29B419840}"/>
                </c:ext>
              </c:extLst>
            </c:dLbl>
            <c:dLbl>
              <c:idx val="6"/>
              <c:layout>
                <c:manualLayout>
                  <c:x val="7.65528208345026E-2"/>
                  <c:y val="0.11989351568771811"/>
                </c:manualLayout>
              </c:layout>
              <c:tx>
                <c:rich>
                  <a:bodyPr/>
                  <a:lstStyle/>
                  <a:p>
                    <a:pPr>
                      <a:defRPr sz="825" b="1" i="0" u="none" strike="noStrike" baseline="0">
                        <a:solidFill>
                          <a:srgbClr val="000000"/>
                        </a:solidFill>
                        <a:latin typeface="Tahoma"/>
                        <a:ea typeface="Tahoma"/>
                        <a:cs typeface="Tahoma"/>
                      </a:defRPr>
                    </a:pPr>
                    <a:r>
                      <a:rPr lang="en-US" sz="825" b="1" i="0" u="none" strike="noStrike" baseline="0">
                        <a:solidFill>
                          <a:srgbClr val="000000"/>
                        </a:solidFill>
                        <a:latin typeface="Tahoma"/>
                        <a:cs typeface="Tahoma"/>
                      </a:rPr>
                      <a:t>Sociální věci</a:t>
                    </a:r>
                    <a:endParaRPr lang="en-US"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en-US" sz="825" b="0" i="0" u="none" strike="noStrike" baseline="0">
                        <a:solidFill>
                          <a:srgbClr val="000000"/>
                        </a:solidFill>
                        <a:latin typeface="Tahoma"/>
                        <a:cs typeface="Tahoma"/>
                      </a:rPr>
                      <a:t>11,2 %</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BAC-40EF-AF6F-A4E29B419840}"/>
                </c:ext>
              </c:extLst>
            </c:dLbl>
            <c:dLbl>
              <c:idx val="7"/>
              <c:layout>
                <c:manualLayout>
                  <c:x val="8.195843444097789E-2"/>
                  <c:y val="0.16882372270819554"/>
                </c:manualLayout>
              </c:layout>
              <c:tx>
                <c:rich>
                  <a:bodyPr/>
                  <a:lstStyle/>
                  <a:p>
                    <a:pPr>
                      <a:defRPr sz="825" b="1" i="0" u="none" strike="noStrike" baseline="0">
                        <a:solidFill>
                          <a:srgbClr val="000000"/>
                        </a:solidFill>
                        <a:latin typeface="Tahoma"/>
                        <a:ea typeface="Tahoma"/>
                        <a:cs typeface="Tahoma"/>
                      </a:defRPr>
                    </a:pPr>
                    <a:r>
                      <a:rPr lang="en-US" sz="825" b="1" i="0" u="none" strike="noStrike" baseline="0">
                        <a:solidFill>
                          <a:srgbClr val="000000"/>
                        </a:solidFill>
                        <a:latin typeface="Tahoma"/>
                        <a:cs typeface="Tahoma"/>
                      </a:rPr>
                      <a:t>Krizové řízen</a:t>
                    </a:r>
                    <a:r>
                      <a:rPr lang="en-US" sz="825" b="0" i="0" u="none" strike="noStrike" baseline="0">
                        <a:solidFill>
                          <a:srgbClr val="000000"/>
                        </a:solidFill>
                        <a:latin typeface="Tahoma"/>
                        <a:cs typeface="Tahoma"/>
                      </a:rPr>
                      <a:t>í</a:t>
                    </a:r>
                  </a:p>
                  <a:p>
                    <a:pPr>
                      <a:defRPr sz="825" b="1" i="0" u="none" strike="noStrike" baseline="0">
                        <a:solidFill>
                          <a:srgbClr val="000000"/>
                        </a:solidFill>
                        <a:latin typeface="Tahoma"/>
                        <a:ea typeface="Tahoma"/>
                        <a:cs typeface="Tahoma"/>
                      </a:defRPr>
                    </a:pPr>
                    <a:r>
                      <a:rPr lang="en-US" sz="825" b="0" i="0" u="none" strike="noStrike" baseline="0">
                        <a:solidFill>
                          <a:srgbClr val="000000"/>
                        </a:solidFill>
                        <a:latin typeface="Tahoma"/>
                        <a:cs typeface="Tahoma"/>
                      </a:rPr>
                      <a:t>2,5 %</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3BAC-40EF-AF6F-A4E29B419840}"/>
                </c:ext>
              </c:extLst>
            </c:dLbl>
            <c:dLbl>
              <c:idx val="8"/>
              <c:layout>
                <c:manualLayout>
                  <c:x val="1.7573966776165559E-2"/>
                  <c:y val="0.18949099666820571"/>
                </c:manualLayout>
              </c:layout>
              <c:tx>
                <c:rich>
                  <a:bodyPr/>
                  <a:lstStyle/>
                  <a:p>
                    <a:pPr>
                      <a:defRPr sz="825" b="1" i="0" u="none" strike="noStrike" baseline="0">
                        <a:solidFill>
                          <a:srgbClr val="000000"/>
                        </a:solidFill>
                        <a:latin typeface="Tahoma"/>
                        <a:ea typeface="Tahoma"/>
                        <a:cs typeface="Tahoma"/>
                      </a:defRPr>
                    </a:pPr>
                    <a:r>
                      <a:rPr lang="en-US" sz="825" b="1" i="0" u="none" strike="noStrike" baseline="0">
                        <a:solidFill>
                          <a:srgbClr val="000000"/>
                        </a:solidFill>
                        <a:latin typeface="Tahoma"/>
                        <a:cs typeface="Tahoma"/>
                      </a:rPr>
                      <a:t>Cestovní ruch</a:t>
                    </a:r>
                    <a:endParaRPr lang="en-US"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en-US" sz="825" b="0" i="0" u="none" strike="noStrike" baseline="0">
                        <a:solidFill>
                          <a:srgbClr val="000000"/>
                        </a:solidFill>
                        <a:latin typeface="Tahoma"/>
                        <a:cs typeface="Tahoma"/>
                      </a:rPr>
                      <a:t>0,3 %</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3BAC-40EF-AF6F-A4E29B419840}"/>
                </c:ext>
              </c:extLst>
            </c:dLbl>
            <c:dLbl>
              <c:idx val="9"/>
              <c:layout>
                <c:manualLayout>
                  <c:x val="-4.0817995234872367E-2"/>
                  <c:y val="0.17560344576579276"/>
                </c:manualLayout>
              </c:layout>
              <c:tx>
                <c:rich>
                  <a:bodyPr/>
                  <a:lstStyle/>
                  <a:p>
                    <a:pPr>
                      <a:defRPr sz="825" b="1" i="0" u="none" strike="noStrike" baseline="0">
                        <a:solidFill>
                          <a:srgbClr val="000000"/>
                        </a:solidFill>
                        <a:latin typeface="Tahoma"/>
                        <a:ea typeface="Tahoma"/>
                        <a:cs typeface="Tahoma"/>
                      </a:defRPr>
                    </a:pPr>
                    <a:r>
                      <a:rPr lang="en-US" sz="825" b="1" i="0" u="none" strike="noStrike" baseline="0">
                        <a:solidFill>
                          <a:srgbClr val="000000"/>
                        </a:solidFill>
                        <a:latin typeface="Tahoma"/>
                        <a:cs typeface="Tahoma"/>
                      </a:rPr>
                      <a:t>Všeobecná veřejná</a:t>
                    </a:r>
                  </a:p>
                  <a:p>
                    <a:pPr>
                      <a:defRPr sz="825" b="1" i="0" u="none" strike="noStrike" baseline="0">
                        <a:solidFill>
                          <a:srgbClr val="000000"/>
                        </a:solidFill>
                        <a:latin typeface="Tahoma"/>
                        <a:ea typeface="Tahoma"/>
                        <a:cs typeface="Tahoma"/>
                      </a:defRPr>
                    </a:pPr>
                    <a:r>
                      <a:rPr lang="en-US" sz="825" b="1" i="0" u="none" strike="noStrike" baseline="0">
                        <a:solidFill>
                          <a:srgbClr val="000000"/>
                        </a:solidFill>
                        <a:latin typeface="Tahoma"/>
                        <a:cs typeface="Tahoma"/>
                      </a:rPr>
                      <a:t>správa a služby</a:t>
                    </a:r>
                    <a:endParaRPr lang="en-US"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en-US" sz="825" b="0" i="0" u="none" strike="noStrike" baseline="0">
                        <a:solidFill>
                          <a:srgbClr val="000000"/>
                        </a:solidFill>
                        <a:latin typeface="Tahoma"/>
                        <a:cs typeface="Tahoma"/>
                      </a:rPr>
                      <a:t>1,9 %</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3BAC-40EF-AF6F-A4E29B419840}"/>
                </c:ext>
              </c:extLst>
            </c:dLbl>
            <c:dLbl>
              <c:idx val="10"/>
              <c:layout>
                <c:manualLayout>
                  <c:x val="-5.1845358952772411E-2"/>
                  <c:y val="7.6221470731372601E-2"/>
                </c:manualLayout>
              </c:layout>
              <c:tx>
                <c:rich>
                  <a:bodyPr/>
                  <a:lstStyle/>
                  <a:p>
                    <a:pPr>
                      <a:defRPr sz="825" b="1" i="0" u="none" strike="noStrike" baseline="0">
                        <a:solidFill>
                          <a:srgbClr val="000000"/>
                        </a:solidFill>
                        <a:latin typeface="Tahoma"/>
                        <a:ea typeface="Tahoma"/>
                        <a:cs typeface="Tahoma"/>
                      </a:defRPr>
                    </a:pPr>
                    <a:r>
                      <a:rPr lang="en-US" sz="825" b="1" i="0" u="none" strike="noStrike" baseline="0">
                        <a:solidFill>
                          <a:srgbClr val="000000"/>
                        </a:solidFill>
                        <a:latin typeface="Tahoma"/>
                        <a:cs typeface="Tahoma"/>
                      </a:rPr>
                      <a:t>Ostatní</a:t>
                    </a:r>
                    <a:endParaRPr lang="en-US"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en-US" sz="825" b="0" i="0" u="none" strike="noStrike" baseline="0">
                        <a:solidFill>
                          <a:srgbClr val="000000"/>
                        </a:solidFill>
                        <a:latin typeface="Tahoma"/>
                        <a:cs typeface="Tahoma"/>
                      </a:rPr>
                      <a:t>1,6 %</a:t>
                    </a:r>
                  </a:p>
                  <a:p>
                    <a:pPr>
                      <a:defRPr sz="825" b="1" i="0" u="none" strike="noStrike" baseline="0">
                        <a:solidFill>
                          <a:srgbClr val="000000"/>
                        </a:solidFill>
                        <a:latin typeface="Tahoma"/>
                        <a:ea typeface="Tahoma"/>
                        <a:cs typeface="Tahoma"/>
                      </a:defRPr>
                    </a:pPr>
                    <a:r>
                      <a:rPr lang="en-US" sz="825" b="0" i="1" u="none" strike="noStrike" baseline="0">
                        <a:solidFill>
                          <a:srgbClr val="000000"/>
                        </a:solidFill>
                        <a:latin typeface="Tahoma"/>
                        <a:cs typeface="Tahoma"/>
                      </a:rPr>
                      <a:t>- zahrnuje finance a správa majetku, prezentace kraje, územní plánování a stavební řád</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3BAC-40EF-AF6F-A4E29B419840}"/>
                </c:ext>
              </c:extLst>
            </c:dLbl>
            <c:dLbl>
              <c:idx val="11"/>
              <c:tx>
                <c:rich>
                  <a:bodyPr/>
                  <a:lstStyle/>
                  <a:p>
                    <a:fld id="{0EEA837B-0914-40A8-B3A0-FBFCD2C4B8F2}" type="CATEGORYNAME">
                      <a:rPr lang="en-US" b="1"/>
                      <a:pPr/>
                      <a:t>[NÁZEV KATEGORIE]</a:t>
                    </a:fld>
                    <a:r>
                      <a:rPr lang="en-US" baseline="0"/>
                      <a:t>
0,4 %</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86CA-45A0-8E3A-BB0BF7F2180B}"/>
                </c:ext>
              </c:extLst>
            </c:dLbl>
            <c:numFmt formatCode="0%" sourceLinked="0"/>
            <c:spPr>
              <a:noFill/>
              <a:ln w="25400">
                <a:noFill/>
              </a:ln>
            </c:spPr>
            <c:txPr>
              <a:bodyPr/>
              <a:lstStyle/>
              <a:p>
                <a:pPr>
                  <a:defRPr sz="825" b="0" i="0" u="none" strike="noStrike" baseline="0">
                    <a:solidFill>
                      <a:srgbClr val="000000"/>
                    </a:solidFill>
                    <a:latin typeface="Tahoma"/>
                    <a:ea typeface="Tahoma"/>
                    <a:cs typeface="Tahoma"/>
                  </a:defRPr>
                </a:pPr>
                <a:endParaRPr lang="cs-CZ"/>
              </a:p>
            </c:txPr>
            <c:showLegendKey val="0"/>
            <c:showVal val="0"/>
            <c:showCatName val="1"/>
            <c:showSerName val="0"/>
            <c:showPercent val="1"/>
            <c:showBubbleSize val="0"/>
            <c:showLeaderLines val="1"/>
            <c:extLst>
              <c:ext xmlns:c15="http://schemas.microsoft.com/office/drawing/2012/chart" uri="{CE6537A1-D6FC-4f65-9D91-7224C49458BB}"/>
            </c:extLst>
          </c:dLbls>
          <c:cat>
            <c:strRef>
              <c:f>'Data-grafy'!$A$44:$A$55</c:f>
              <c:strCache>
                <c:ptCount val="12"/>
                <c:pt idx="0">
                  <c:v>Regionální rozvoj</c:v>
                </c:pt>
                <c:pt idx="1">
                  <c:v>Doprava</c:v>
                </c:pt>
                <c:pt idx="2">
                  <c:v>Školství</c:v>
                </c:pt>
                <c:pt idx="3">
                  <c:v>Kultura</c:v>
                </c:pt>
                <c:pt idx="4">
                  <c:v>Zdravotnictví</c:v>
                </c:pt>
                <c:pt idx="5">
                  <c:v>Životní prostředí</c:v>
                </c:pt>
                <c:pt idx="6">
                  <c:v>Sociální věci</c:v>
                </c:pt>
                <c:pt idx="7">
                  <c:v>Krizové řízení</c:v>
                </c:pt>
                <c:pt idx="8">
                  <c:v>Cestovní ruch</c:v>
                </c:pt>
                <c:pt idx="9">
                  <c:v>Všeobecná veřejná správa a služby</c:v>
                </c:pt>
                <c:pt idx="10">
                  <c:v>Ostatní</c:v>
                </c:pt>
                <c:pt idx="11">
                  <c:v>Chytrý region</c:v>
                </c:pt>
              </c:strCache>
            </c:strRef>
          </c:cat>
          <c:val>
            <c:numRef>
              <c:f>'Data-grafy'!$AB$44:$AB$55</c:f>
              <c:numCache>
                <c:formatCode>#,##0.00</c:formatCode>
                <c:ptCount val="12"/>
                <c:pt idx="0">
                  <c:v>307279.49082000001</c:v>
                </c:pt>
                <c:pt idx="1">
                  <c:v>4582507.5481900005</c:v>
                </c:pt>
                <c:pt idx="2">
                  <c:v>23826280.912259988</c:v>
                </c:pt>
                <c:pt idx="3">
                  <c:v>629461.78288000007</c:v>
                </c:pt>
                <c:pt idx="4">
                  <c:v>1983432.8332499997</c:v>
                </c:pt>
                <c:pt idx="5">
                  <c:v>438517.67853999999</c:v>
                </c:pt>
                <c:pt idx="6">
                  <c:v>4319599.3240699992</c:v>
                </c:pt>
                <c:pt idx="7">
                  <c:v>956573.25766</c:v>
                </c:pt>
                <c:pt idx="8">
                  <c:v>115894.24838</c:v>
                </c:pt>
                <c:pt idx="9">
                  <c:v>739907.96994999994</c:v>
                </c:pt>
                <c:pt idx="10">
                  <c:v>628813.60970999999</c:v>
                </c:pt>
                <c:pt idx="11">
                  <c:v>141902.98402999999</c:v>
                </c:pt>
              </c:numCache>
            </c:numRef>
          </c:val>
          <c:extLst>
            <c:ext xmlns:c16="http://schemas.microsoft.com/office/drawing/2014/chart" uri="{C3380CC4-5D6E-409C-BE32-E72D297353CC}">
              <c16:uniqueId val="{00000015-3BAC-40EF-AF6F-A4E29B41984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475" b="0" i="0" u="none" strike="noStrike" baseline="0">
          <a:solidFill>
            <a:srgbClr val="000000"/>
          </a:solidFill>
          <a:latin typeface="Tahoma"/>
          <a:ea typeface="Tahoma"/>
          <a:cs typeface="Tahoma"/>
        </a:defRPr>
      </a:pPr>
      <a:endParaRPr lang="cs-CZ"/>
    </a:p>
  </c:txPr>
  <c:printSettings>
    <c:headerFooter alignWithMargins="0">
      <c:oddHeader>&amp;L&amp;"Arial,Kurzíva"&amp;9Zavěrečný účet za rok 2009&amp;R&amp;"Arial,Kurzíva"&amp;9Graf č. 4</c:oddHeader>
      <c:oddFooter>&amp;C&amp;P</c:oddFooter>
    </c:headerFooter>
    <c:pageMargins b="0.984251969" l="0.78740157499999996" r="0.78740157499999996" t="0.984251969" header="0.4921259845" footer="0.4921259845"/>
    <c:pageSetup paperSize="9" firstPageNumber="273" orientation="landscape" useFirstPageNumber="1"/>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cs-CZ"/>
              <a:t>Skutečné výdaje v rámci dotačních programů v jednotlivých odvětvích</a:t>
            </a:r>
          </a:p>
          <a:p>
            <a:pPr>
              <a:defRPr sz="1400" b="1" i="0" u="none" strike="noStrike" baseline="0">
                <a:solidFill>
                  <a:srgbClr val="000000"/>
                </a:solidFill>
                <a:latin typeface="Tahoma"/>
                <a:ea typeface="Tahoma"/>
                <a:cs typeface="Tahoma"/>
              </a:defRPr>
            </a:pPr>
            <a:r>
              <a:rPr lang="cs-CZ"/>
              <a:t>v roce 2023</a:t>
            </a:r>
          </a:p>
        </c:rich>
      </c:tx>
      <c:layout>
        <c:manualLayout>
          <c:xMode val="edge"/>
          <c:yMode val="edge"/>
          <c:x val="0.12061416424042737"/>
          <c:y val="8.0000062500048836E-3"/>
        </c:manualLayout>
      </c:layout>
      <c:overlay val="0"/>
      <c:spPr>
        <a:noFill/>
        <a:ln w="25400">
          <a:noFill/>
        </a:ln>
      </c:spPr>
    </c:title>
    <c:autoTitleDeleted val="0"/>
    <c:view3D>
      <c:rotX val="15"/>
      <c:rotY val="170"/>
      <c:rAngAx val="0"/>
      <c:perspective val="0"/>
    </c:view3D>
    <c:floor>
      <c:thickness val="0"/>
    </c:floor>
    <c:sideWall>
      <c:thickness val="0"/>
    </c:sideWall>
    <c:backWall>
      <c:thickness val="0"/>
    </c:backWall>
    <c:plotArea>
      <c:layout>
        <c:manualLayout>
          <c:layoutTarget val="inner"/>
          <c:xMode val="edge"/>
          <c:yMode val="edge"/>
          <c:x val="0.12609660634525949"/>
          <c:y val="0.17979723430093628"/>
          <c:w val="0.74561483348627833"/>
          <c:h val="0.43200033750026368"/>
        </c:manualLayout>
      </c:layout>
      <c:pie3DChart>
        <c:varyColors val="1"/>
        <c:ser>
          <c:idx val="0"/>
          <c:order val="0"/>
          <c:spPr>
            <a:solidFill>
              <a:srgbClr val="9999FF"/>
            </a:solidFill>
            <a:ln w="12700">
              <a:solidFill>
                <a:srgbClr val="000000"/>
              </a:solidFill>
              <a:prstDash val="solid"/>
            </a:ln>
          </c:spPr>
          <c:explosion val="17"/>
          <c:dPt>
            <c:idx val="0"/>
            <c:bubble3D val="0"/>
            <c:extLst>
              <c:ext xmlns:c16="http://schemas.microsoft.com/office/drawing/2014/chart" uri="{C3380CC4-5D6E-409C-BE32-E72D297353CC}">
                <c16:uniqueId val="{00000000-4AAB-4B7C-97C1-FE382EDBB538}"/>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4AAB-4B7C-97C1-FE382EDBB53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4AAB-4B7C-97C1-FE382EDBB53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4AAB-4B7C-97C1-FE382EDBB538}"/>
              </c:ext>
            </c:extLst>
          </c:dPt>
          <c:dPt>
            <c:idx val="4"/>
            <c:bubble3D val="0"/>
            <c:spPr>
              <a:solidFill>
                <a:srgbClr val="0066CC"/>
              </a:solidFill>
              <a:ln w="12700">
                <a:solidFill>
                  <a:srgbClr val="000000"/>
                </a:solidFill>
                <a:prstDash val="solid"/>
              </a:ln>
            </c:spPr>
            <c:extLst>
              <c:ext xmlns:c16="http://schemas.microsoft.com/office/drawing/2014/chart" uri="{C3380CC4-5D6E-409C-BE32-E72D297353CC}">
                <c16:uniqueId val="{00000008-4AAB-4B7C-97C1-FE382EDBB53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4AAB-4B7C-97C1-FE382EDBB53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4AAB-4B7C-97C1-FE382EDBB53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4AAB-4B7C-97C1-FE382EDBB53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4AAB-4B7C-97C1-FE382EDBB538}"/>
              </c:ext>
            </c:extLst>
          </c:dPt>
          <c:dLbls>
            <c:dLbl>
              <c:idx val="0"/>
              <c:layout>
                <c:manualLayout>
                  <c:x val="-7.6925968135562003E-2"/>
                  <c:y val="6.8254945743722262E-2"/>
                </c:manualLayout>
              </c:layout>
              <c:tx>
                <c:rich>
                  <a:bodyPr/>
                  <a:lstStyle/>
                  <a:p>
                    <a:pPr>
                      <a:defRPr sz="1000" b="1" i="0" u="none" strike="noStrike" baseline="0">
                        <a:solidFill>
                          <a:srgbClr val="000000"/>
                        </a:solidFill>
                        <a:latin typeface="Tahoma"/>
                        <a:ea typeface="Tahoma"/>
                        <a:cs typeface="Tahoma"/>
                      </a:defRPr>
                    </a:pPr>
                    <a:r>
                      <a:rPr lang="en-US" sz="1000" b="1" i="0" u="none" strike="noStrike" baseline="0">
                        <a:solidFill>
                          <a:srgbClr val="000000"/>
                        </a:solidFill>
                        <a:latin typeface="Tahoma"/>
                        <a:cs typeface="Tahoma"/>
                      </a:rPr>
                      <a:t>Krizové řízení
</a:t>
                    </a:r>
                    <a:r>
                      <a:rPr lang="en-US" sz="1000" b="0" i="0" u="none" strike="noStrike" baseline="0">
                        <a:solidFill>
                          <a:srgbClr val="000000"/>
                        </a:solidFill>
                        <a:latin typeface="Tahoma"/>
                        <a:cs typeface="Tahoma"/>
                      </a:rPr>
                      <a:t>0,3 %</a:t>
                    </a:r>
                  </a:p>
                </c:rich>
              </c:tx>
              <c:spPr>
                <a:noFill/>
                <a:ln w="25400">
                  <a:noFill/>
                </a:ln>
              </c:spPr>
              <c:dLblPos val="bestFit"/>
              <c:showLegendKey val="0"/>
              <c:showVal val="0"/>
              <c:showCatName val="1"/>
              <c:showSerName val="0"/>
              <c:showPercent val="1"/>
              <c:showBubbleSize val="0"/>
              <c:extLst>
                <c:ext xmlns:c15="http://schemas.microsoft.com/office/drawing/2012/chart" uri="{CE6537A1-D6FC-4f65-9D91-7224C49458BB}">
                  <c15:layout>
                    <c:manualLayout>
                      <c:w val="0.14090643274853798"/>
                      <c:h val="8.1870646766169161E-2"/>
                    </c:manualLayout>
                  </c15:layout>
                  <c15:showDataLabelsRange val="0"/>
                </c:ext>
                <c:ext xmlns:c16="http://schemas.microsoft.com/office/drawing/2014/chart" uri="{C3380CC4-5D6E-409C-BE32-E72D297353CC}">
                  <c16:uniqueId val="{00000000-4AAB-4B7C-97C1-FE382EDBB538}"/>
                </c:ext>
              </c:extLst>
            </c:dLbl>
            <c:dLbl>
              <c:idx val="1"/>
              <c:layout>
                <c:manualLayout>
                  <c:x val="-0.13149030713266111"/>
                  <c:y val="7.879938888235985E-2"/>
                </c:manualLayout>
              </c:layout>
              <c:tx>
                <c:rich>
                  <a:bodyPr/>
                  <a:lstStyle/>
                  <a:p>
                    <a:pPr>
                      <a:defRPr sz="1000" b="1" i="0" u="none" strike="noStrike" baseline="0">
                        <a:solidFill>
                          <a:srgbClr val="000000"/>
                        </a:solidFill>
                        <a:latin typeface="Tahoma"/>
                        <a:ea typeface="Tahoma"/>
                        <a:cs typeface="Tahoma"/>
                      </a:defRPr>
                    </a:pPr>
                    <a:r>
                      <a:rPr lang="en-US" sz="1000" b="1" i="0" u="none" strike="noStrike" baseline="0">
                        <a:solidFill>
                          <a:srgbClr val="000000"/>
                        </a:solidFill>
                        <a:latin typeface="Tahoma"/>
                        <a:cs typeface="Tahoma"/>
                      </a:rPr>
                      <a:t>Kultura
</a:t>
                    </a:r>
                    <a:r>
                      <a:rPr lang="en-US" sz="1000" b="0" i="0" u="none" strike="noStrike" baseline="0">
                        <a:solidFill>
                          <a:srgbClr val="000000"/>
                        </a:solidFill>
                        <a:latin typeface="Tahoma"/>
                        <a:cs typeface="Tahoma"/>
                      </a:rPr>
                      <a:t>1,8 %</a:t>
                    </a:r>
                  </a:p>
                </c:rich>
              </c:tx>
              <c:spPr>
                <a:noFill/>
                <a:ln w="25400">
                  <a:noFill/>
                </a:ln>
              </c:spPr>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2-4AAB-4B7C-97C1-FE382EDBB538}"/>
                </c:ext>
              </c:extLst>
            </c:dLbl>
            <c:dLbl>
              <c:idx val="2"/>
              <c:layout>
                <c:manualLayout>
                  <c:x val="-0.20168117143251829"/>
                  <c:y val="7.097833666314092E-2"/>
                </c:manualLayout>
              </c:layout>
              <c:tx>
                <c:rich>
                  <a:bodyPr/>
                  <a:lstStyle/>
                  <a:p>
                    <a:pPr>
                      <a:defRPr sz="1000" b="1" i="0" u="none" strike="noStrike" baseline="0">
                        <a:solidFill>
                          <a:srgbClr val="000000"/>
                        </a:solidFill>
                        <a:latin typeface="Tahoma"/>
                        <a:ea typeface="Tahoma"/>
                        <a:cs typeface="Tahoma"/>
                      </a:defRPr>
                    </a:pPr>
                    <a:r>
                      <a:rPr lang="en-US" sz="1000" b="1" i="0" u="none" strike="noStrike" baseline="0">
                        <a:solidFill>
                          <a:srgbClr val="000000"/>
                        </a:solidFill>
                        <a:latin typeface="Tahoma"/>
                        <a:cs typeface="Tahoma"/>
                      </a:rPr>
                      <a:t>Regionální rozvoj
</a:t>
                    </a:r>
                    <a:r>
                      <a:rPr lang="en-US" sz="1000" b="0" i="0" u="none" strike="noStrike" baseline="0">
                        <a:solidFill>
                          <a:srgbClr val="000000"/>
                        </a:solidFill>
                        <a:latin typeface="Tahoma"/>
                        <a:cs typeface="Tahoma"/>
                      </a:rPr>
                      <a:t>2,3 %</a:t>
                    </a:r>
                  </a:p>
                </c:rich>
              </c:tx>
              <c:spPr>
                <a:noFill/>
                <a:ln w="25400">
                  <a:noFill/>
                </a:ln>
              </c:spPr>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4-4AAB-4B7C-97C1-FE382EDBB538}"/>
                </c:ext>
              </c:extLst>
            </c:dLbl>
            <c:dLbl>
              <c:idx val="3"/>
              <c:layout>
                <c:manualLayout>
                  <c:x val="-9.350209513284527E-2"/>
                  <c:y val="-1.4076703098679829E-2"/>
                </c:manualLayout>
              </c:layout>
              <c:tx>
                <c:rich>
                  <a:bodyPr/>
                  <a:lstStyle/>
                  <a:p>
                    <a:pPr>
                      <a:defRPr sz="1000" b="1" i="0" u="none" strike="noStrike" baseline="0">
                        <a:solidFill>
                          <a:srgbClr val="000000"/>
                        </a:solidFill>
                        <a:latin typeface="Tahoma"/>
                        <a:ea typeface="Tahoma"/>
                        <a:cs typeface="Tahoma"/>
                      </a:defRPr>
                    </a:pPr>
                    <a:r>
                      <a:rPr lang="en-US" sz="1000" b="1" i="0" u="none" strike="noStrike" baseline="0">
                        <a:solidFill>
                          <a:srgbClr val="000000"/>
                        </a:solidFill>
                        <a:latin typeface="Tahoma"/>
                        <a:cs typeface="Tahoma"/>
                      </a:rPr>
                      <a:t>Cestovní ruch
</a:t>
                    </a:r>
                    <a:r>
                      <a:rPr lang="en-US" sz="1000" b="0" i="0" u="none" strike="noStrike" baseline="0">
                        <a:solidFill>
                          <a:srgbClr val="000000"/>
                        </a:solidFill>
                        <a:latin typeface="Tahoma"/>
                        <a:cs typeface="Tahoma"/>
                      </a:rPr>
                      <a:t>0,7 %</a:t>
                    </a:r>
                  </a:p>
                </c:rich>
              </c:tx>
              <c:spPr>
                <a:noFill/>
                <a:ln w="25400">
                  <a:noFill/>
                </a:ln>
              </c:spPr>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6-4AAB-4B7C-97C1-FE382EDBB538}"/>
                </c:ext>
              </c:extLst>
            </c:dLbl>
            <c:dLbl>
              <c:idx val="4"/>
              <c:layout>
                <c:manualLayout>
                  <c:x val="0.29993749136621078"/>
                  <c:y val="0.43341512907901436"/>
                </c:manualLayout>
              </c:layout>
              <c:tx>
                <c:rich>
                  <a:bodyPr/>
                  <a:lstStyle/>
                  <a:p>
                    <a:pPr>
                      <a:defRPr sz="1000" b="1" i="0" u="none" strike="noStrike" baseline="0">
                        <a:solidFill>
                          <a:srgbClr val="000000"/>
                        </a:solidFill>
                        <a:latin typeface="Tahoma"/>
                        <a:ea typeface="Tahoma"/>
                        <a:cs typeface="Tahoma"/>
                      </a:defRPr>
                    </a:pPr>
                    <a:r>
                      <a:rPr lang="en-US" sz="1000" b="1" i="0" u="none" strike="noStrike" baseline="0">
                        <a:solidFill>
                          <a:srgbClr val="000000"/>
                        </a:solidFill>
                        <a:latin typeface="Tahoma"/>
                        <a:cs typeface="Tahoma"/>
                      </a:rPr>
                      <a:t>Zdravotnictví
</a:t>
                    </a:r>
                    <a:r>
                      <a:rPr lang="en-US" sz="1000" b="0" i="0" u="none" strike="noStrike" baseline="0">
                        <a:solidFill>
                          <a:srgbClr val="000000"/>
                        </a:solidFill>
                        <a:latin typeface="Tahoma"/>
                        <a:cs typeface="Tahoma"/>
                      </a:rPr>
                      <a:t>0,2 %</a:t>
                    </a:r>
                  </a:p>
                </c:rich>
              </c:tx>
              <c:spPr>
                <a:noFill/>
                <a:ln w="25400">
                  <a:noFill/>
                </a:ln>
              </c:spPr>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8-4AAB-4B7C-97C1-FE382EDBB538}"/>
                </c:ext>
              </c:extLst>
            </c:dLbl>
            <c:dLbl>
              <c:idx val="5"/>
              <c:layout>
                <c:manualLayout>
                  <c:x val="0.10694525026476943"/>
                  <c:y val="-3.611626904845857E-2"/>
                </c:manualLayout>
              </c:layout>
              <c:tx>
                <c:rich>
                  <a:bodyPr/>
                  <a:lstStyle/>
                  <a:p>
                    <a:pPr>
                      <a:defRPr sz="1000" b="1" i="0" u="none" strike="noStrike" baseline="0">
                        <a:solidFill>
                          <a:srgbClr val="000000"/>
                        </a:solidFill>
                        <a:latin typeface="Tahoma"/>
                        <a:ea typeface="Tahoma"/>
                        <a:cs typeface="Tahoma"/>
                      </a:defRPr>
                    </a:pPr>
                    <a:r>
                      <a:rPr lang="en-US" sz="1000" b="1" i="0" u="none" strike="noStrike" baseline="0">
                        <a:solidFill>
                          <a:srgbClr val="000000"/>
                        </a:solidFill>
                        <a:latin typeface="Tahoma"/>
                        <a:cs typeface="Tahoma"/>
                      </a:rPr>
                      <a:t>Školství
</a:t>
                    </a:r>
                    <a:r>
                      <a:rPr lang="en-US" sz="1000" b="0" i="0" u="none" strike="noStrike" baseline="0">
                        <a:solidFill>
                          <a:srgbClr val="000000"/>
                        </a:solidFill>
                        <a:latin typeface="Tahoma"/>
                        <a:cs typeface="Tahoma"/>
                      </a:rPr>
                      <a:t>1,3 %</a:t>
                    </a:r>
                  </a:p>
                </c:rich>
              </c:tx>
              <c:spPr>
                <a:noFill/>
                <a:ln w="25400">
                  <a:noFill/>
                </a:ln>
              </c:spPr>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A-4AAB-4B7C-97C1-FE382EDBB538}"/>
                </c:ext>
              </c:extLst>
            </c:dLbl>
            <c:dLbl>
              <c:idx val="6"/>
              <c:layout>
                <c:manualLayout>
                  <c:x val="-0.1679133858267717"/>
                  <c:y val="-0.43198981470599757"/>
                </c:manualLayout>
              </c:layout>
              <c:tx>
                <c:rich>
                  <a:bodyPr/>
                  <a:lstStyle/>
                  <a:p>
                    <a:pPr>
                      <a:defRPr sz="1000" b="1" i="0" u="none" strike="noStrike" baseline="0">
                        <a:solidFill>
                          <a:srgbClr val="000000"/>
                        </a:solidFill>
                        <a:latin typeface="Tahoma"/>
                        <a:ea typeface="Tahoma"/>
                        <a:cs typeface="Tahoma"/>
                      </a:defRPr>
                    </a:pPr>
                    <a:r>
                      <a:rPr lang="en-US" sz="1000" b="1" i="0" u="none" strike="noStrike" baseline="0">
                        <a:solidFill>
                          <a:srgbClr val="000000"/>
                        </a:solidFill>
                        <a:latin typeface="Tahoma"/>
                        <a:cs typeface="Tahoma"/>
                      </a:rPr>
                      <a:t>Sociální věcí
</a:t>
                    </a:r>
                    <a:r>
                      <a:rPr lang="en-US" sz="1000" b="0" i="0" u="none" strike="noStrike" baseline="0">
                        <a:solidFill>
                          <a:srgbClr val="000000"/>
                        </a:solidFill>
                        <a:latin typeface="Tahoma"/>
                        <a:cs typeface="Tahoma"/>
                      </a:rPr>
                      <a:t>91,1 %</a:t>
                    </a:r>
                  </a:p>
                </c:rich>
              </c:tx>
              <c:spPr>
                <a:noFill/>
                <a:ln w="25400">
                  <a:noFill/>
                </a:ln>
              </c:spPr>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C-4AAB-4B7C-97C1-FE382EDBB538}"/>
                </c:ext>
              </c:extLst>
            </c:dLbl>
            <c:dLbl>
              <c:idx val="7"/>
              <c:layout>
                <c:manualLayout>
                  <c:x val="3.6549592485149884E-2"/>
                  <c:y val="8.3510949191052605E-2"/>
                </c:manualLayout>
              </c:layout>
              <c:tx>
                <c:rich>
                  <a:bodyPr/>
                  <a:lstStyle/>
                  <a:p>
                    <a:pPr>
                      <a:defRPr sz="1000" b="1" i="0" u="none" strike="noStrike" baseline="0">
                        <a:solidFill>
                          <a:srgbClr val="000000"/>
                        </a:solidFill>
                        <a:latin typeface="Tahoma"/>
                        <a:ea typeface="Tahoma"/>
                        <a:cs typeface="Tahoma"/>
                      </a:defRPr>
                    </a:pPr>
                    <a:fld id="{E59278FC-6397-4E98-8D0A-8D1FE58D762D}" type="CATEGORYNAME">
                      <a:rPr lang="en-US"/>
                      <a:pPr>
                        <a:defRPr sz="1000" b="1" i="0" u="none" strike="noStrike" baseline="0">
                          <a:solidFill>
                            <a:srgbClr val="000000"/>
                          </a:solidFill>
                          <a:latin typeface="Tahoma"/>
                          <a:ea typeface="Tahoma"/>
                          <a:cs typeface="Tahoma"/>
                        </a:defRPr>
                      </a:pPr>
                      <a:t>[NÁZEV KATEGORIE]</a:t>
                    </a:fld>
                    <a:r>
                      <a:rPr lang="en-US" baseline="0"/>
                      <a:t>
</a:t>
                    </a:r>
                    <a:r>
                      <a:rPr lang="en-US" b="0" baseline="0"/>
                      <a:t>2,3 %</a:t>
                    </a:r>
                  </a:p>
                </c:rich>
              </c:tx>
              <c:spPr>
                <a:noFill/>
                <a:ln w="25400">
                  <a:noFill/>
                </a:ln>
              </c:sp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4AAB-4B7C-97C1-FE382EDBB538}"/>
                </c:ext>
              </c:extLst>
            </c:dLbl>
            <c:dLbl>
              <c:idx val="8"/>
              <c:layout>
                <c:manualLayout>
                  <c:x val="1.5570175438596491E-2"/>
                  <c:y val="-8.9951580052493443E-2"/>
                </c:manualLayout>
              </c:layout>
              <c:spPr>
                <a:noFill/>
                <a:ln w="25400">
                  <a:noFill/>
                </a:ln>
              </c:spPr>
              <c:txPr>
                <a:bodyPr/>
                <a:lstStyle/>
                <a:p>
                  <a:pPr>
                    <a:defRPr sz="1000" b="1" i="0" u="none" strike="noStrike" baseline="0">
                      <a:solidFill>
                        <a:srgbClr val="000000"/>
                      </a:solidFill>
                      <a:latin typeface="Tahoma"/>
                      <a:ea typeface="Tahoma"/>
                      <a:cs typeface="Tahoma"/>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4AAB-4B7C-97C1-FE382EDBB538}"/>
                </c:ext>
              </c:extLst>
            </c:dLbl>
            <c:numFmt formatCode="0%" sourceLinked="0"/>
            <c:spPr>
              <a:noFill/>
              <a:ln w="25400">
                <a:noFill/>
              </a:ln>
            </c:spPr>
            <c:txPr>
              <a:bodyPr/>
              <a:lstStyle/>
              <a:p>
                <a:pPr>
                  <a:defRPr sz="1000" b="0" i="0" u="none" strike="noStrike" baseline="0">
                    <a:solidFill>
                      <a:srgbClr val="000000"/>
                    </a:solidFill>
                    <a:latin typeface="Tahoma"/>
                    <a:ea typeface="Tahoma"/>
                    <a:cs typeface="Tahoma"/>
                  </a:defRPr>
                </a:pPr>
                <a:endParaRPr lang="cs-CZ"/>
              </a:p>
            </c:txPr>
            <c:showLegendKey val="0"/>
            <c:showVal val="0"/>
            <c:showCatName val="1"/>
            <c:showSerName val="0"/>
            <c:showPercent val="1"/>
            <c:showBubbleSize val="0"/>
            <c:showLeaderLines val="1"/>
            <c:extLst>
              <c:ext xmlns:c15="http://schemas.microsoft.com/office/drawing/2012/chart" uri="{CE6537A1-D6FC-4f65-9D91-7224C49458BB}"/>
            </c:extLst>
          </c:dLbls>
          <c:cat>
            <c:strRef>
              <c:f>'Data-grafy'!$A$65:$A$72</c:f>
              <c:strCache>
                <c:ptCount val="8"/>
                <c:pt idx="0">
                  <c:v>Krizové řízení</c:v>
                </c:pt>
                <c:pt idx="1">
                  <c:v>Kultura</c:v>
                </c:pt>
                <c:pt idx="2">
                  <c:v>Regionální rozvoj</c:v>
                </c:pt>
                <c:pt idx="3">
                  <c:v>Cestovní ruch</c:v>
                </c:pt>
                <c:pt idx="4">
                  <c:v>Sociální věcí</c:v>
                </c:pt>
                <c:pt idx="5">
                  <c:v>Školství</c:v>
                </c:pt>
                <c:pt idx="6">
                  <c:v>Zdravotnictví</c:v>
                </c:pt>
                <c:pt idx="7">
                  <c:v>Životní prostředí </c:v>
                </c:pt>
              </c:strCache>
            </c:strRef>
          </c:cat>
          <c:val>
            <c:numRef>
              <c:f>'Data-grafy'!$B$65:$B$72</c:f>
              <c:numCache>
                <c:formatCode>#,##0.00</c:formatCode>
                <c:ptCount val="8"/>
                <c:pt idx="0">
                  <c:v>9376.7713500000009</c:v>
                </c:pt>
                <c:pt idx="1">
                  <c:v>64027.535459999999</c:v>
                </c:pt>
                <c:pt idx="2">
                  <c:v>83344.231389999986</c:v>
                </c:pt>
                <c:pt idx="3">
                  <c:v>25702.504010000001</c:v>
                </c:pt>
                <c:pt idx="4">
                  <c:v>3308899.8854599996</c:v>
                </c:pt>
                <c:pt idx="5">
                  <c:v>48816.2497</c:v>
                </c:pt>
                <c:pt idx="6">
                  <c:v>8315.6</c:v>
                </c:pt>
                <c:pt idx="7">
                  <c:v>83747.61774999999</c:v>
                </c:pt>
              </c:numCache>
            </c:numRef>
          </c:val>
          <c:extLst>
            <c:ext xmlns:c16="http://schemas.microsoft.com/office/drawing/2014/chart" uri="{C3380CC4-5D6E-409C-BE32-E72D297353CC}">
              <c16:uniqueId val="{00000011-4AAB-4B7C-97C1-FE382EDBB538}"/>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475"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firstPageNumber="274" orientation="landscape" useFirstPageNumber="1"/>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581025</xdr:colOff>
      <xdr:row>22</xdr:row>
      <xdr:rowOff>533400</xdr:rowOff>
    </xdr:to>
    <xdr:graphicFrame macro="">
      <xdr:nvGraphicFramePr>
        <xdr:cNvPr id="2" name="graf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438150</xdr:colOff>
      <xdr:row>31</xdr:row>
      <xdr:rowOff>47625</xdr:rowOff>
    </xdr:to>
    <xdr:graphicFrame macro="">
      <xdr:nvGraphicFramePr>
        <xdr:cNvPr id="2" name="graf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466725</xdr:colOff>
      <xdr:row>35</xdr:row>
      <xdr:rowOff>114300</xdr:rowOff>
    </xdr:to>
    <xdr:graphicFrame macro="">
      <xdr:nvGraphicFramePr>
        <xdr:cNvPr id="2" name="graf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485775</xdr:colOff>
      <xdr:row>22</xdr:row>
      <xdr:rowOff>76200</xdr:rowOff>
    </xdr:to>
    <xdr:graphicFrame macro="">
      <xdr:nvGraphicFramePr>
        <xdr:cNvPr id="2" name="graf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381000</xdr:colOff>
      <xdr:row>31</xdr:row>
      <xdr:rowOff>28575</xdr:rowOff>
    </xdr:to>
    <xdr:graphicFrame macro="">
      <xdr:nvGraphicFramePr>
        <xdr:cNvPr id="2" name="graf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ku\Users\stankova2598\AppData\Local\Microsoft\Windows\INetCache\Content.Outlook\P53HJRV8\ORJ14_P&#345;ehled%20projekt&#367;%202014-2020_n&#225;vrh%202020_nov&#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u\ku\personal\petra_stankova_msk_cz\Documents\_N_Z&#218;%202020\ORJ14_P&#345;ehled%20projekt&#367;%202014-2020_2021_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ku\_rozpocet\_N\evropsk&#233;%20projekty\TABULE\ORJ14_P&#345;ehled%20projekt&#367;%202014-2020_n&#225;vrh%202019_v3_201811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daje dle STAVU"/>
      <sheetName val="Výdaje podle odvětví"/>
      <sheetName val="Příjmy podle odvětví"/>
      <sheetName val="ZÁLOHOVÉ PROJEKTY"/>
      <sheetName val="rozhodnutí"/>
      <sheetName val="rekapitulace"/>
      <sheetName val="Projekty P.O."/>
      <sheetName val="Udržitelnost podle odvětví"/>
      <sheetName val="List1"/>
      <sheetName val="neinvestiční projekty"/>
      <sheetName val="usnesení"/>
    </sheetNames>
    <sheetDataSet>
      <sheetData sheetId="0" refreshError="1"/>
      <sheetData sheetId="1"/>
      <sheetData sheetId="2" refreshError="1"/>
      <sheetData sheetId="3"/>
      <sheetData sheetId="4">
        <row r="31">
          <cell r="N31">
            <v>25.54</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daje dle STAVU"/>
      <sheetName val="Výdaje podle odvětví"/>
      <sheetName val="Příjmy podle odvětví"/>
      <sheetName val="ZÁLOHOVÉ PROJEKTY"/>
      <sheetName val="Udržitelnost podle odvětví"/>
      <sheetName val="usnesení"/>
      <sheetName val="rozhodnutí"/>
      <sheetName val="neinvestiční projekty"/>
      <sheetName val="rekapitulace"/>
      <sheetName val="Projekty P.O."/>
      <sheetName val="List1"/>
    </sheetNames>
    <sheetDataSet>
      <sheetData sheetId="0" refreshError="1"/>
      <sheetData sheetId="1">
        <row r="55">
          <cell r="C55" t="str">
            <v>Vzdělávání a rozvoj kompetencí zaměstnanců KÚ MSK</v>
          </cell>
        </row>
      </sheetData>
      <sheetData sheetId="2" refreshError="1"/>
      <sheetData sheetId="3"/>
      <sheetData sheetId="4" refreshError="1"/>
      <sheetData sheetId="5" refreshError="1"/>
      <sheetData sheetId="6">
        <row r="34">
          <cell r="N34">
            <v>25.54</v>
          </cell>
        </row>
      </sheetData>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daje dle STAVU"/>
      <sheetName val="Výdaje podle odvětví"/>
      <sheetName val="Příjmy podle odvětví"/>
      <sheetName val="ZÁLOHOVÉ PROJEKTY"/>
      <sheetName val="rozhodnutí"/>
      <sheetName val="rekapitulace"/>
      <sheetName val="Projekty P.O."/>
      <sheetName val="Udržitelnost podle odvětví"/>
      <sheetName val="List1"/>
      <sheetName val="neinvestiční projekty"/>
      <sheetName val="usnesení"/>
    </sheetNames>
    <sheetDataSet>
      <sheetData sheetId="0" refreshError="1"/>
      <sheetData sheetId="1"/>
      <sheetData sheetId="2" refreshError="1"/>
      <sheetData sheetId="3" refreshError="1"/>
      <sheetData sheetId="4">
        <row r="26">
          <cell r="L26">
            <v>25.54</v>
          </cell>
        </row>
      </sheetData>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B7A06-13BA-4632-823B-D5695F202651}">
  <dimension ref="A2:N8"/>
  <sheetViews>
    <sheetView showGridLines="0" zoomScaleNormal="100" zoomScaleSheetLayoutView="100" workbookViewId="0">
      <selection activeCell="F37" sqref="F37"/>
    </sheetView>
  </sheetViews>
  <sheetFormatPr defaultRowHeight="12.75" x14ac:dyDescent="0.2"/>
  <cols>
    <col min="1" max="1" width="17.28515625" style="3" customWidth="1"/>
    <col min="2" max="256" width="9.140625" style="3"/>
    <col min="257" max="257" width="17.28515625" style="3" customWidth="1"/>
    <col min="258" max="512" width="9.140625" style="3"/>
    <col min="513" max="513" width="17.28515625" style="3" customWidth="1"/>
    <col min="514" max="768" width="9.140625" style="3"/>
    <col min="769" max="769" width="17.28515625" style="3" customWidth="1"/>
    <col min="770" max="1024" width="9.140625" style="3"/>
    <col min="1025" max="1025" width="17.28515625" style="3" customWidth="1"/>
    <col min="1026" max="1280" width="9.140625" style="3"/>
    <col min="1281" max="1281" width="17.28515625" style="3" customWidth="1"/>
    <col min="1282" max="1536" width="9.140625" style="3"/>
    <col min="1537" max="1537" width="17.28515625" style="3" customWidth="1"/>
    <col min="1538" max="1792" width="9.140625" style="3"/>
    <col min="1793" max="1793" width="17.28515625" style="3" customWidth="1"/>
    <col min="1794" max="2048" width="9.140625" style="3"/>
    <col min="2049" max="2049" width="17.28515625" style="3" customWidth="1"/>
    <col min="2050" max="2304" width="9.140625" style="3"/>
    <col min="2305" max="2305" width="17.28515625" style="3" customWidth="1"/>
    <col min="2306" max="2560" width="9.140625" style="3"/>
    <col min="2561" max="2561" width="17.28515625" style="3" customWidth="1"/>
    <col min="2562" max="2816" width="9.140625" style="3"/>
    <col min="2817" max="2817" width="17.28515625" style="3" customWidth="1"/>
    <col min="2818" max="3072" width="9.140625" style="3"/>
    <col min="3073" max="3073" width="17.28515625" style="3" customWidth="1"/>
    <col min="3074" max="3328" width="9.140625" style="3"/>
    <col min="3329" max="3329" width="17.28515625" style="3" customWidth="1"/>
    <col min="3330" max="3584" width="9.140625" style="3"/>
    <col min="3585" max="3585" width="17.28515625" style="3" customWidth="1"/>
    <col min="3586" max="3840" width="9.140625" style="3"/>
    <col min="3841" max="3841" width="17.28515625" style="3" customWidth="1"/>
    <col min="3842" max="4096" width="9.140625" style="3"/>
    <col min="4097" max="4097" width="17.28515625" style="3" customWidth="1"/>
    <col min="4098" max="4352" width="9.140625" style="3"/>
    <col min="4353" max="4353" width="17.28515625" style="3" customWidth="1"/>
    <col min="4354" max="4608" width="9.140625" style="3"/>
    <col min="4609" max="4609" width="17.28515625" style="3" customWidth="1"/>
    <col min="4610" max="4864" width="9.140625" style="3"/>
    <col min="4865" max="4865" width="17.28515625" style="3" customWidth="1"/>
    <col min="4866" max="5120" width="9.140625" style="3"/>
    <col min="5121" max="5121" width="17.28515625" style="3" customWidth="1"/>
    <col min="5122" max="5376" width="9.140625" style="3"/>
    <col min="5377" max="5377" width="17.28515625" style="3" customWidth="1"/>
    <col min="5378" max="5632" width="9.140625" style="3"/>
    <col min="5633" max="5633" width="17.28515625" style="3" customWidth="1"/>
    <col min="5634" max="5888" width="9.140625" style="3"/>
    <col min="5889" max="5889" width="17.28515625" style="3" customWidth="1"/>
    <col min="5890" max="6144" width="9.140625" style="3"/>
    <col min="6145" max="6145" width="17.28515625" style="3" customWidth="1"/>
    <col min="6146" max="6400" width="9.140625" style="3"/>
    <col min="6401" max="6401" width="17.28515625" style="3" customWidth="1"/>
    <col min="6402" max="6656" width="9.140625" style="3"/>
    <col min="6657" max="6657" width="17.28515625" style="3" customWidth="1"/>
    <col min="6658" max="6912" width="9.140625" style="3"/>
    <col min="6913" max="6913" width="17.28515625" style="3" customWidth="1"/>
    <col min="6914" max="7168" width="9.140625" style="3"/>
    <col min="7169" max="7169" width="17.28515625" style="3" customWidth="1"/>
    <col min="7170" max="7424" width="9.140625" style="3"/>
    <col min="7425" max="7425" width="17.28515625" style="3" customWidth="1"/>
    <col min="7426" max="7680" width="9.140625" style="3"/>
    <col min="7681" max="7681" width="17.28515625" style="3" customWidth="1"/>
    <col min="7682" max="7936" width="9.140625" style="3"/>
    <col min="7937" max="7937" width="17.28515625" style="3" customWidth="1"/>
    <col min="7938" max="8192" width="9.140625" style="3"/>
    <col min="8193" max="8193" width="17.28515625" style="3" customWidth="1"/>
    <col min="8194" max="8448" width="9.140625" style="3"/>
    <col min="8449" max="8449" width="17.28515625" style="3" customWidth="1"/>
    <col min="8450" max="8704" width="9.140625" style="3"/>
    <col min="8705" max="8705" width="17.28515625" style="3" customWidth="1"/>
    <col min="8706" max="8960" width="9.140625" style="3"/>
    <col min="8961" max="8961" width="17.28515625" style="3" customWidth="1"/>
    <col min="8962" max="9216" width="9.140625" style="3"/>
    <col min="9217" max="9217" width="17.28515625" style="3" customWidth="1"/>
    <col min="9218" max="9472" width="9.140625" style="3"/>
    <col min="9473" max="9473" width="17.28515625" style="3" customWidth="1"/>
    <col min="9474" max="9728" width="9.140625" style="3"/>
    <col min="9729" max="9729" width="17.28515625" style="3" customWidth="1"/>
    <col min="9730" max="9984" width="9.140625" style="3"/>
    <col min="9985" max="9985" width="17.28515625" style="3" customWidth="1"/>
    <col min="9986" max="10240" width="9.140625" style="3"/>
    <col min="10241" max="10241" width="17.28515625" style="3" customWidth="1"/>
    <col min="10242" max="10496" width="9.140625" style="3"/>
    <col min="10497" max="10497" width="17.28515625" style="3" customWidth="1"/>
    <col min="10498" max="10752" width="9.140625" style="3"/>
    <col min="10753" max="10753" width="17.28515625" style="3" customWidth="1"/>
    <col min="10754" max="11008" width="9.140625" style="3"/>
    <col min="11009" max="11009" width="17.28515625" style="3" customWidth="1"/>
    <col min="11010" max="11264" width="9.140625" style="3"/>
    <col min="11265" max="11265" width="17.28515625" style="3" customWidth="1"/>
    <col min="11266" max="11520" width="9.140625" style="3"/>
    <col min="11521" max="11521" width="17.28515625" style="3" customWidth="1"/>
    <col min="11522" max="11776" width="9.140625" style="3"/>
    <col min="11777" max="11777" width="17.28515625" style="3" customWidth="1"/>
    <col min="11778" max="12032" width="9.140625" style="3"/>
    <col min="12033" max="12033" width="17.28515625" style="3" customWidth="1"/>
    <col min="12034" max="12288" width="9.140625" style="3"/>
    <col min="12289" max="12289" width="17.28515625" style="3" customWidth="1"/>
    <col min="12290" max="12544" width="9.140625" style="3"/>
    <col min="12545" max="12545" width="17.28515625" style="3" customWidth="1"/>
    <col min="12546" max="12800" width="9.140625" style="3"/>
    <col min="12801" max="12801" width="17.28515625" style="3" customWidth="1"/>
    <col min="12802" max="13056" width="9.140625" style="3"/>
    <col min="13057" max="13057" width="17.28515625" style="3" customWidth="1"/>
    <col min="13058" max="13312" width="9.140625" style="3"/>
    <col min="13313" max="13313" width="17.28515625" style="3" customWidth="1"/>
    <col min="13314" max="13568" width="9.140625" style="3"/>
    <col min="13569" max="13569" width="17.28515625" style="3" customWidth="1"/>
    <col min="13570" max="13824" width="9.140625" style="3"/>
    <col min="13825" max="13825" width="17.28515625" style="3" customWidth="1"/>
    <col min="13826" max="14080" width="9.140625" style="3"/>
    <col min="14081" max="14081" width="17.28515625" style="3" customWidth="1"/>
    <col min="14082" max="14336" width="9.140625" style="3"/>
    <col min="14337" max="14337" width="17.28515625" style="3" customWidth="1"/>
    <col min="14338" max="14592" width="9.140625" style="3"/>
    <col min="14593" max="14593" width="17.28515625" style="3" customWidth="1"/>
    <col min="14594" max="14848" width="9.140625" style="3"/>
    <col min="14849" max="14849" width="17.28515625" style="3" customWidth="1"/>
    <col min="14850" max="15104" width="9.140625" style="3"/>
    <col min="15105" max="15105" width="17.28515625" style="3" customWidth="1"/>
    <col min="15106" max="15360" width="9.140625" style="3"/>
    <col min="15361" max="15361" width="17.28515625" style="3" customWidth="1"/>
    <col min="15362" max="15616" width="9.140625" style="3"/>
    <col min="15617" max="15617" width="17.28515625" style="3" customWidth="1"/>
    <col min="15618" max="15872" width="9.140625" style="3"/>
    <col min="15873" max="15873" width="17.28515625" style="3" customWidth="1"/>
    <col min="15874" max="16128" width="9.140625" style="3"/>
    <col min="16129" max="16129" width="17.28515625" style="3" customWidth="1"/>
    <col min="16130" max="16384" width="9.140625" style="3"/>
  </cols>
  <sheetData>
    <row r="2" spans="1:14" ht="21" customHeight="1" x14ac:dyDescent="0.25">
      <c r="A2" s="452" t="s">
        <v>3914</v>
      </c>
    </row>
    <row r="4" spans="1:14" ht="18" customHeight="1" x14ac:dyDescent="0.2">
      <c r="A4" s="68" t="s">
        <v>3915</v>
      </c>
    </row>
    <row r="5" spans="1:14" ht="23.25" customHeight="1" x14ac:dyDescent="0.2"/>
    <row r="6" spans="1:14" x14ac:dyDescent="0.2">
      <c r="A6" s="69"/>
    </row>
    <row r="7" spans="1:14" ht="15" customHeight="1" x14ac:dyDescent="0.2">
      <c r="A7" s="1354"/>
      <c r="B7" s="1354"/>
      <c r="C7" s="1354"/>
      <c r="D7" s="1354"/>
      <c r="E7" s="1354"/>
      <c r="F7" s="1354"/>
      <c r="G7" s="1354"/>
      <c r="H7" s="1354"/>
      <c r="I7" s="1354"/>
      <c r="J7" s="1354"/>
      <c r="K7" s="1354"/>
      <c r="L7" s="1354"/>
      <c r="M7" s="1354"/>
      <c r="N7" s="1354"/>
    </row>
    <row r="8" spans="1:14" ht="52.5" customHeight="1" x14ac:dyDescent="0.2">
      <c r="A8" s="1354"/>
      <c r="B8" s="1354"/>
      <c r="C8" s="1354"/>
      <c r="D8" s="1354"/>
      <c r="E8" s="1354"/>
      <c r="F8" s="1354"/>
      <c r="G8" s="1354"/>
      <c r="H8" s="1354"/>
      <c r="I8" s="1354"/>
      <c r="J8" s="1354"/>
      <c r="K8" s="1354"/>
      <c r="L8" s="1354"/>
      <c r="M8" s="1354"/>
      <c r="N8" s="1354"/>
    </row>
  </sheetData>
  <mergeCells count="2">
    <mergeCell ref="A7:N7"/>
    <mergeCell ref="A8:N8"/>
  </mergeCells>
  <pageMargins left="0.39370078740157483" right="0.39370078740157483" top="0.59055118110236227" bottom="0.39370078740157483" header="0.31496062992125984" footer="0.31496062992125984"/>
  <pageSetup paperSize="9" firstPageNumber="63" orientation="landscape" useFirstPageNumber="1" r:id="rId1"/>
  <headerFooter>
    <oddHeader>&amp;L&amp;"Tahoma,Kurzíva"&amp;9Závěrečný účet Moravskoslezského kraje za rok 2023</oddHeader>
    <oddFooter>&amp;C&amp;"Tahoma,Obyčejné"&amp;P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E41F3-D74A-4216-952F-3ACBDC2A8F6B}">
  <sheetPr>
    <pageSetUpPr fitToPage="1"/>
  </sheetPr>
  <dimension ref="A1:I1731"/>
  <sheetViews>
    <sheetView zoomScaleNormal="100" zoomScaleSheetLayoutView="100" workbookViewId="0">
      <selection activeCell="F37" sqref="F37"/>
    </sheetView>
  </sheetViews>
  <sheetFormatPr defaultRowHeight="12.75" x14ac:dyDescent="0.2"/>
  <cols>
    <col min="1" max="1" width="8.28515625" style="631" customWidth="1"/>
    <col min="2" max="2" width="10" style="631" customWidth="1"/>
    <col min="3" max="3" width="80.7109375" style="631" customWidth="1"/>
    <col min="4" max="6" width="15.7109375" style="592" customWidth="1"/>
    <col min="7" max="7" width="9.85546875" style="592" customWidth="1"/>
    <col min="8" max="16384" width="9.140625" style="592"/>
  </cols>
  <sheetData>
    <row r="1" spans="1:7" s="95" customFormat="1" x14ac:dyDescent="0.2">
      <c r="A1" s="90"/>
      <c r="B1" s="90"/>
      <c r="C1" s="91"/>
      <c r="D1" s="92"/>
      <c r="E1" s="92"/>
      <c r="F1" s="93"/>
      <c r="G1" s="94"/>
    </row>
    <row r="2" spans="1:7" s="95" customFormat="1" ht="18" customHeight="1" x14ac:dyDescent="0.2">
      <c r="A2" s="1363" t="s">
        <v>3988</v>
      </c>
      <c r="B2" s="1363"/>
      <c r="C2" s="1363"/>
      <c r="D2" s="1363"/>
      <c r="E2" s="1363"/>
      <c r="F2" s="1363"/>
      <c r="G2" s="1363"/>
    </row>
    <row r="3" spans="1:7" s="95" customFormat="1" x14ac:dyDescent="0.2">
      <c r="A3" s="96"/>
      <c r="B3" s="96"/>
      <c r="C3" s="97"/>
      <c r="D3" s="98"/>
      <c r="E3" s="98"/>
      <c r="F3" s="98"/>
      <c r="G3" s="99"/>
    </row>
    <row r="4" spans="1:7" s="95" customFormat="1" ht="18" customHeight="1" x14ac:dyDescent="0.2">
      <c r="A4" s="1364" t="s">
        <v>128</v>
      </c>
      <c r="B4" s="1364"/>
      <c r="C4" s="1364"/>
      <c r="D4" s="1364"/>
      <c r="E4" s="1364"/>
      <c r="F4" s="1364"/>
      <c r="G4" s="1364"/>
    </row>
    <row r="5" spans="1:7" s="95" customFormat="1" ht="15" x14ac:dyDescent="0.2">
      <c r="A5" s="274"/>
      <c r="B5" s="274"/>
      <c r="C5" s="100"/>
      <c r="D5" s="274"/>
      <c r="E5" s="274"/>
      <c r="F5" s="274"/>
      <c r="G5" s="274"/>
    </row>
    <row r="6" spans="1:7" s="95" customFormat="1" ht="18" customHeight="1" x14ac:dyDescent="0.2">
      <c r="A6" s="101" t="s">
        <v>4</v>
      </c>
      <c r="B6" s="274"/>
      <c r="C6" s="102"/>
      <c r="D6" s="103"/>
      <c r="E6" s="103"/>
      <c r="F6" s="103"/>
    </row>
    <row r="7" spans="1:7" s="95" customFormat="1" ht="12.75" customHeight="1" thickBot="1" x14ac:dyDescent="0.25">
      <c r="A7" s="274"/>
      <c r="B7" s="274"/>
      <c r="C7" s="102"/>
      <c r="D7" s="103"/>
      <c r="E7" s="103"/>
      <c r="F7" s="103"/>
      <c r="G7" s="99" t="s">
        <v>2</v>
      </c>
    </row>
    <row r="8" spans="1:7" s="107" customFormat="1" ht="36" customHeight="1" thickBot="1" x14ac:dyDescent="0.25">
      <c r="A8" s="104" t="s">
        <v>57</v>
      </c>
      <c r="B8" s="105" t="s">
        <v>58</v>
      </c>
      <c r="C8" s="105" t="s">
        <v>59</v>
      </c>
      <c r="D8" s="106" t="s">
        <v>60</v>
      </c>
      <c r="E8" s="106" t="s">
        <v>61</v>
      </c>
      <c r="F8" s="106" t="s">
        <v>1</v>
      </c>
      <c r="G8" s="585" t="s">
        <v>62</v>
      </c>
    </row>
    <row r="9" spans="1:7" x14ac:dyDescent="0.2">
      <c r="A9" s="586">
        <v>1019</v>
      </c>
      <c r="B9" s="587">
        <v>5212</v>
      </c>
      <c r="C9" s="588" t="s">
        <v>3247</v>
      </c>
      <c r="D9" s="589">
        <v>0</v>
      </c>
      <c r="E9" s="590">
        <v>235.7</v>
      </c>
      <c r="F9" s="589">
        <v>235.61199999999999</v>
      </c>
      <c r="G9" s="591">
        <f t="shared" ref="G9:G75" si="0">F9/E9*100</f>
        <v>99.962664403903261</v>
      </c>
    </row>
    <row r="10" spans="1:7" x14ac:dyDescent="0.2">
      <c r="A10" s="586">
        <v>1019</v>
      </c>
      <c r="B10" s="587">
        <v>5222</v>
      </c>
      <c r="C10" s="588" t="s">
        <v>132</v>
      </c>
      <c r="D10" s="589">
        <v>0</v>
      </c>
      <c r="E10" s="590">
        <v>1167.3</v>
      </c>
      <c r="F10" s="589">
        <v>970.34172000000001</v>
      </c>
      <c r="G10" s="591">
        <f t="shared" si="0"/>
        <v>83.127021331277305</v>
      </c>
    </row>
    <row r="11" spans="1:7" x14ac:dyDescent="0.2">
      <c r="A11" s="586">
        <v>1019</v>
      </c>
      <c r="B11" s="587">
        <v>5493</v>
      </c>
      <c r="C11" s="588" t="s">
        <v>133</v>
      </c>
      <c r="D11" s="589">
        <v>2000</v>
      </c>
      <c r="E11" s="590">
        <v>1200.4000000000001</v>
      </c>
      <c r="F11" s="589">
        <v>1191.7940000000001</v>
      </c>
      <c r="G11" s="591">
        <f t="shared" si="0"/>
        <v>99.283072309230263</v>
      </c>
    </row>
    <row r="12" spans="1:7" s="598" customFormat="1" x14ac:dyDescent="0.2">
      <c r="A12" s="593">
        <v>1019</v>
      </c>
      <c r="B12" s="594"/>
      <c r="C12" s="595" t="s">
        <v>134</v>
      </c>
      <c r="D12" s="570">
        <v>2000</v>
      </c>
      <c r="E12" s="596">
        <v>2603.4</v>
      </c>
      <c r="F12" s="570">
        <v>2397.7477199999998</v>
      </c>
      <c r="G12" s="597">
        <f t="shared" si="0"/>
        <v>92.100626872551274</v>
      </c>
    </row>
    <row r="13" spans="1:7" s="598" customFormat="1" x14ac:dyDescent="0.2">
      <c r="A13" s="599"/>
      <c r="B13" s="600"/>
      <c r="C13" s="601" t="s">
        <v>2738</v>
      </c>
      <c r="D13" s="602"/>
      <c r="E13" s="603"/>
      <c r="F13" s="602"/>
      <c r="G13" s="604"/>
    </row>
    <row r="14" spans="1:7" x14ac:dyDescent="0.2">
      <c r="A14" s="586">
        <v>1039</v>
      </c>
      <c r="B14" s="605">
        <v>5222</v>
      </c>
      <c r="C14" s="588" t="s">
        <v>132</v>
      </c>
      <c r="D14" s="606">
        <v>0</v>
      </c>
      <c r="E14" s="590">
        <v>100</v>
      </c>
      <c r="F14" s="606">
        <v>100</v>
      </c>
      <c r="G14" s="591">
        <f t="shared" si="0"/>
        <v>100</v>
      </c>
    </row>
    <row r="15" spans="1:7" s="598" customFormat="1" x14ac:dyDescent="0.2">
      <c r="A15" s="593">
        <v>1039</v>
      </c>
      <c r="B15" s="594"/>
      <c r="C15" s="595" t="s">
        <v>137</v>
      </c>
      <c r="D15" s="570">
        <v>0</v>
      </c>
      <c r="E15" s="596">
        <v>100</v>
      </c>
      <c r="F15" s="570">
        <v>100</v>
      </c>
      <c r="G15" s="597">
        <f t="shared" si="0"/>
        <v>100</v>
      </c>
    </row>
    <row r="16" spans="1:7" s="598" customFormat="1" x14ac:dyDescent="0.2">
      <c r="A16" s="599"/>
      <c r="B16" s="607"/>
      <c r="C16" s="601" t="s">
        <v>2738</v>
      </c>
      <c r="D16" s="602"/>
      <c r="E16" s="603"/>
      <c r="F16" s="602"/>
      <c r="G16" s="604"/>
    </row>
    <row r="17" spans="1:7" x14ac:dyDescent="0.2">
      <c r="A17" s="586">
        <v>1070</v>
      </c>
      <c r="B17" s="605">
        <v>5169</v>
      </c>
      <c r="C17" s="588" t="s">
        <v>130</v>
      </c>
      <c r="D17" s="606">
        <v>0</v>
      </c>
      <c r="E17" s="590">
        <v>25</v>
      </c>
      <c r="F17" s="606">
        <v>25</v>
      </c>
      <c r="G17" s="591">
        <f t="shared" si="0"/>
        <v>100</v>
      </c>
    </row>
    <row r="18" spans="1:7" x14ac:dyDescent="0.2">
      <c r="A18" s="586">
        <v>1070</v>
      </c>
      <c r="B18" s="587">
        <v>5221</v>
      </c>
      <c r="C18" s="588" t="s">
        <v>145</v>
      </c>
      <c r="D18" s="589">
        <v>0</v>
      </c>
      <c r="E18" s="590">
        <v>25</v>
      </c>
      <c r="F18" s="589">
        <v>25</v>
      </c>
      <c r="G18" s="591">
        <f t="shared" si="0"/>
        <v>100</v>
      </c>
    </row>
    <row r="19" spans="1:7" x14ac:dyDescent="0.2">
      <c r="A19" s="586">
        <v>1070</v>
      </c>
      <c r="B19" s="587">
        <v>5222</v>
      </c>
      <c r="C19" s="588" t="s">
        <v>132</v>
      </c>
      <c r="D19" s="589">
        <v>0</v>
      </c>
      <c r="E19" s="590">
        <v>392</v>
      </c>
      <c r="F19" s="589">
        <v>392</v>
      </c>
      <c r="G19" s="591">
        <f t="shared" si="0"/>
        <v>100</v>
      </c>
    </row>
    <row r="20" spans="1:7" s="598" customFormat="1" x14ac:dyDescent="0.2">
      <c r="A20" s="593">
        <v>1070</v>
      </c>
      <c r="B20" s="594"/>
      <c r="C20" s="595" t="s">
        <v>3248</v>
      </c>
      <c r="D20" s="570">
        <v>0</v>
      </c>
      <c r="E20" s="596">
        <v>442</v>
      </c>
      <c r="F20" s="570">
        <v>442</v>
      </c>
      <c r="G20" s="597">
        <f t="shared" si="0"/>
        <v>100</v>
      </c>
    </row>
    <row r="21" spans="1:7" s="598" customFormat="1" x14ac:dyDescent="0.2">
      <c r="A21" s="599"/>
      <c r="B21" s="607"/>
      <c r="C21" s="601" t="s">
        <v>2738</v>
      </c>
      <c r="D21" s="602"/>
      <c r="E21" s="603"/>
      <c r="F21" s="602"/>
      <c r="G21" s="604"/>
    </row>
    <row r="22" spans="1:7" ht="13.5" customHeight="1" x14ac:dyDescent="0.2">
      <c r="A22" s="1361" t="s">
        <v>138</v>
      </c>
      <c r="B22" s="1362"/>
      <c r="C22" s="1362"/>
      <c r="D22" s="608">
        <v>2000</v>
      </c>
      <c r="E22" s="608">
        <v>3145.4</v>
      </c>
      <c r="F22" s="608">
        <v>2939.7477199999998</v>
      </c>
      <c r="G22" s="609">
        <f t="shared" ref="G22" si="1">F22/E22*100</f>
        <v>93.461808355058167</v>
      </c>
    </row>
    <row r="23" spans="1:7" x14ac:dyDescent="0.2">
      <c r="A23" s="610"/>
      <c r="B23" s="607"/>
      <c r="C23" s="607"/>
      <c r="D23" s="603"/>
      <c r="E23" s="603"/>
      <c r="F23" s="603"/>
      <c r="G23" s="611"/>
    </row>
    <row r="24" spans="1:7" x14ac:dyDescent="0.2">
      <c r="A24" s="586">
        <v>2115</v>
      </c>
      <c r="B24" s="605">
        <v>5169</v>
      </c>
      <c r="C24" s="588" t="s">
        <v>130</v>
      </c>
      <c r="D24" s="606">
        <v>59</v>
      </c>
      <c r="E24" s="590">
        <v>59</v>
      </c>
      <c r="F24" s="606">
        <v>58.08</v>
      </c>
      <c r="G24" s="591">
        <f t="shared" si="0"/>
        <v>98.440677966101703</v>
      </c>
    </row>
    <row r="25" spans="1:7" x14ac:dyDescent="0.2">
      <c r="A25" s="586">
        <v>2115</v>
      </c>
      <c r="B25" s="587">
        <v>5331</v>
      </c>
      <c r="C25" s="588" t="s">
        <v>139</v>
      </c>
      <c r="D25" s="589">
        <v>33260</v>
      </c>
      <c r="E25" s="590">
        <v>30617.5</v>
      </c>
      <c r="F25" s="589">
        <v>28196.307719999997</v>
      </c>
      <c r="G25" s="591">
        <f t="shared" si="0"/>
        <v>92.092129403119117</v>
      </c>
    </row>
    <row r="26" spans="1:7" x14ac:dyDescent="0.2">
      <c r="A26" s="586">
        <v>2115</v>
      </c>
      <c r="B26" s="587">
        <v>5651</v>
      </c>
      <c r="C26" s="588" t="s">
        <v>175</v>
      </c>
      <c r="D26" s="589">
        <v>31592</v>
      </c>
      <c r="E26" s="590">
        <v>8636</v>
      </c>
      <c r="F26" s="589">
        <v>5682.57665</v>
      </c>
      <c r="G26" s="591">
        <f t="shared" si="0"/>
        <v>65.801026516905964</v>
      </c>
    </row>
    <row r="27" spans="1:7" x14ac:dyDescent="0.2">
      <c r="A27" s="586">
        <v>2115</v>
      </c>
      <c r="B27" s="587">
        <v>5901</v>
      </c>
      <c r="C27" s="588" t="s">
        <v>261</v>
      </c>
      <c r="D27" s="589">
        <v>0</v>
      </c>
      <c r="E27" s="590">
        <v>22956</v>
      </c>
      <c r="F27" s="589">
        <v>0</v>
      </c>
      <c r="G27" s="591">
        <f t="shared" si="0"/>
        <v>0</v>
      </c>
    </row>
    <row r="28" spans="1:7" s="598" customFormat="1" x14ac:dyDescent="0.2">
      <c r="A28" s="593">
        <v>2115</v>
      </c>
      <c r="B28" s="594"/>
      <c r="C28" s="595" t="s">
        <v>140</v>
      </c>
      <c r="D28" s="570">
        <v>64911</v>
      </c>
      <c r="E28" s="596">
        <v>62268.5</v>
      </c>
      <c r="F28" s="570">
        <v>33936.964369999994</v>
      </c>
      <c r="G28" s="597">
        <f t="shared" si="0"/>
        <v>54.501014750636344</v>
      </c>
    </row>
    <row r="29" spans="1:7" s="598" customFormat="1" x14ac:dyDescent="0.2">
      <c r="A29" s="599"/>
      <c r="B29" s="607"/>
      <c r="C29" s="601" t="s">
        <v>2738</v>
      </c>
      <c r="D29" s="602"/>
      <c r="E29" s="603"/>
      <c r="F29" s="602"/>
      <c r="G29" s="604"/>
    </row>
    <row r="30" spans="1:7" x14ac:dyDescent="0.2">
      <c r="A30" s="586">
        <v>2118</v>
      </c>
      <c r="B30" s="605">
        <v>5169</v>
      </c>
      <c r="C30" s="588" t="s">
        <v>130</v>
      </c>
      <c r="D30" s="606">
        <v>0</v>
      </c>
      <c r="E30" s="590">
        <v>1200</v>
      </c>
      <c r="F30" s="606">
        <v>498.78</v>
      </c>
      <c r="G30" s="591">
        <f t="shared" si="0"/>
        <v>41.564999999999998</v>
      </c>
    </row>
    <row r="31" spans="1:7" x14ac:dyDescent="0.2">
      <c r="A31" s="586">
        <v>2118</v>
      </c>
      <c r="B31" s="587">
        <v>5179</v>
      </c>
      <c r="C31" s="588" t="s">
        <v>159</v>
      </c>
      <c r="D31" s="589">
        <v>1000</v>
      </c>
      <c r="E31" s="590">
        <v>1000</v>
      </c>
      <c r="F31" s="589">
        <v>1000</v>
      </c>
      <c r="G31" s="591">
        <f t="shared" si="0"/>
        <v>100</v>
      </c>
    </row>
    <row r="32" spans="1:7" x14ac:dyDescent="0.2">
      <c r="A32" s="586">
        <v>2118</v>
      </c>
      <c r="B32" s="587">
        <v>5222</v>
      </c>
      <c r="C32" s="588" t="s">
        <v>132</v>
      </c>
      <c r="D32" s="589">
        <v>5000</v>
      </c>
      <c r="E32" s="590">
        <v>5000</v>
      </c>
      <c r="F32" s="589">
        <v>4000</v>
      </c>
      <c r="G32" s="591">
        <f t="shared" si="0"/>
        <v>80</v>
      </c>
    </row>
    <row r="33" spans="1:7" x14ac:dyDescent="0.2">
      <c r="A33" s="586">
        <v>2118</v>
      </c>
      <c r="B33" s="587">
        <v>5542</v>
      </c>
      <c r="C33" s="588" t="s">
        <v>3993</v>
      </c>
      <c r="D33" s="589">
        <v>0</v>
      </c>
      <c r="E33" s="590">
        <v>88</v>
      </c>
      <c r="F33" s="589">
        <v>87.537449999999993</v>
      </c>
      <c r="G33" s="591">
        <f t="shared" si="0"/>
        <v>99.474374999999995</v>
      </c>
    </row>
    <row r="34" spans="1:7" s="598" customFormat="1" x14ac:dyDescent="0.2">
      <c r="A34" s="593">
        <v>2118</v>
      </c>
      <c r="B34" s="594"/>
      <c r="C34" s="595" t="s">
        <v>3249</v>
      </c>
      <c r="D34" s="570">
        <v>6000</v>
      </c>
      <c r="E34" s="596">
        <v>7288</v>
      </c>
      <c r="F34" s="570">
        <v>5586.3174500000005</v>
      </c>
      <c r="G34" s="597">
        <f t="shared" si="0"/>
        <v>76.650898051591668</v>
      </c>
    </row>
    <row r="35" spans="1:7" s="598" customFormat="1" x14ac:dyDescent="0.2">
      <c r="A35" s="599"/>
      <c r="B35" s="607"/>
      <c r="C35" s="601" t="s">
        <v>2738</v>
      </c>
      <c r="D35" s="602"/>
      <c r="E35" s="603"/>
      <c r="F35" s="602"/>
      <c r="G35" s="604"/>
    </row>
    <row r="36" spans="1:7" x14ac:dyDescent="0.2">
      <c r="A36" s="586">
        <v>2125</v>
      </c>
      <c r="B36" s="605">
        <v>5169</v>
      </c>
      <c r="C36" s="588" t="s">
        <v>130</v>
      </c>
      <c r="D36" s="606">
        <v>0</v>
      </c>
      <c r="E36" s="590">
        <v>88990.653999999995</v>
      </c>
      <c r="F36" s="606">
        <v>0</v>
      </c>
      <c r="G36" s="591">
        <f t="shared" si="0"/>
        <v>0</v>
      </c>
    </row>
    <row r="37" spans="1:7" s="598" customFormat="1" x14ac:dyDescent="0.2">
      <c r="A37" s="593">
        <v>2125</v>
      </c>
      <c r="B37" s="594"/>
      <c r="C37" s="595" t="s">
        <v>3994</v>
      </c>
      <c r="D37" s="570">
        <v>0</v>
      </c>
      <c r="E37" s="596">
        <v>88990.653999999995</v>
      </c>
      <c r="F37" s="570">
        <v>0</v>
      </c>
      <c r="G37" s="597">
        <f t="shared" si="0"/>
        <v>0</v>
      </c>
    </row>
    <row r="38" spans="1:7" s="598" customFormat="1" x14ac:dyDescent="0.2">
      <c r="A38" s="599"/>
      <c r="B38" s="607"/>
      <c r="C38" s="601" t="s">
        <v>2738</v>
      </c>
      <c r="D38" s="602"/>
      <c r="E38" s="603"/>
      <c r="F38" s="602"/>
      <c r="G38" s="604"/>
    </row>
    <row r="39" spans="1:7" x14ac:dyDescent="0.2">
      <c r="A39" s="586">
        <v>2141</v>
      </c>
      <c r="B39" s="605">
        <v>5041</v>
      </c>
      <c r="C39" s="588" t="s">
        <v>141</v>
      </c>
      <c r="D39" s="606">
        <v>786</v>
      </c>
      <c r="E39" s="590">
        <v>725.5</v>
      </c>
      <c r="F39" s="606">
        <v>296</v>
      </c>
      <c r="G39" s="591">
        <f t="shared" si="0"/>
        <v>40.799448656099244</v>
      </c>
    </row>
    <row r="40" spans="1:7" x14ac:dyDescent="0.2">
      <c r="A40" s="586">
        <v>2141</v>
      </c>
      <c r="B40" s="587">
        <v>5134</v>
      </c>
      <c r="C40" s="588" t="s">
        <v>3250</v>
      </c>
      <c r="D40" s="589">
        <v>200</v>
      </c>
      <c r="E40" s="590">
        <v>44.62</v>
      </c>
      <c r="F40" s="589">
        <v>44.612000000000002</v>
      </c>
      <c r="G40" s="591">
        <f t="shared" si="0"/>
        <v>99.982070820259977</v>
      </c>
    </row>
    <row r="41" spans="1:7" x14ac:dyDescent="0.2">
      <c r="A41" s="586">
        <v>2141</v>
      </c>
      <c r="B41" s="587">
        <v>5137</v>
      </c>
      <c r="C41" s="588" t="s">
        <v>1088</v>
      </c>
      <c r="D41" s="589">
        <v>0</v>
      </c>
      <c r="E41" s="590">
        <v>7.24</v>
      </c>
      <c r="F41" s="589">
        <v>7.2359999999999998</v>
      </c>
      <c r="G41" s="591">
        <f t="shared" si="0"/>
        <v>99.944751381215468</v>
      </c>
    </row>
    <row r="42" spans="1:7" x14ac:dyDescent="0.2">
      <c r="A42" s="586">
        <v>2141</v>
      </c>
      <c r="B42" s="587">
        <v>5139</v>
      </c>
      <c r="C42" s="588" t="s">
        <v>129</v>
      </c>
      <c r="D42" s="589">
        <v>4000</v>
      </c>
      <c r="E42" s="590">
        <v>8907.7199999999993</v>
      </c>
      <c r="F42" s="589">
        <v>8190.8314500000006</v>
      </c>
      <c r="G42" s="591">
        <f t="shared" si="0"/>
        <v>91.95205338739882</v>
      </c>
    </row>
    <row r="43" spans="1:7" x14ac:dyDescent="0.2">
      <c r="A43" s="586">
        <v>2141</v>
      </c>
      <c r="B43" s="587">
        <v>5164</v>
      </c>
      <c r="C43" s="588" t="s">
        <v>143</v>
      </c>
      <c r="D43" s="589">
        <v>2300</v>
      </c>
      <c r="E43" s="590">
        <v>2842.13</v>
      </c>
      <c r="F43" s="589">
        <v>2457.1757199999997</v>
      </c>
      <c r="G43" s="591">
        <f t="shared" si="0"/>
        <v>86.455430258292182</v>
      </c>
    </row>
    <row r="44" spans="1:7" x14ac:dyDescent="0.2">
      <c r="A44" s="586">
        <v>2141</v>
      </c>
      <c r="B44" s="587">
        <v>5169</v>
      </c>
      <c r="C44" s="588" t="s">
        <v>130</v>
      </c>
      <c r="D44" s="589">
        <v>1265</v>
      </c>
      <c r="E44" s="590">
        <v>5298.9639999999999</v>
      </c>
      <c r="F44" s="589">
        <v>5009.0752999999995</v>
      </c>
      <c r="G44" s="591">
        <f t="shared" si="0"/>
        <v>94.529332526131512</v>
      </c>
    </row>
    <row r="45" spans="1:7" x14ac:dyDescent="0.2">
      <c r="A45" s="586">
        <v>2141</v>
      </c>
      <c r="B45" s="587">
        <v>5175</v>
      </c>
      <c r="C45" s="588" t="s">
        <v>131</v>
      </c>
      <c r="D45" s="589">
        <v>600</v>
      </c>
      <c r="E45" s="590">
        <v>233.05600000000001</v>
      </c>
      <c r="F45" s="589">
        <v>233.05208999999999</v>
      </c>
      <c r="G45" s="591">
        <f t="shared" si="0"/>
        <v>99.998322291638047</v>
      </c>
    </row>
    <row r="46" spans="1:7" x14ac:dyDescent="0.2">
      <c r="A46" s="586">
        <v>2141</v>
      </c>
      <c r="B46" s="587">
        <v>5194</v>
      </c>
      <c r="C46" s="588" t="s">
        <v>3251</v>
      </c>
      <c r="D46" s="589">
        <v>100</v>
      </c>
      <c r="E46" s="590">
        <v>147.30000000000001</v>
      </c>
      <c r="F46" s="589">
        <v>127.297</v>
      </c>
      <c r="G46" s="591">
        <f t="shared" si="0"/>
        <v>86.420230821452805</v>
      </c>
    </row>
    <row r="47" spans="1:7" x14ac:dyDescent="0.2">
      <c r="A47" s="586">
        <v>2141</v>
      </c>
      <c r="B47" s="587">
        <v>5213</v>
      </c>
      <c r="C47" s="588" t="s">
        <v>3252</v>
      </c>
      <c r="D47" s="589">
        <v>0</v>
      </c>
      <c r="E47" s="590">
        <v>30</v>
      </c>
      <c r="F47" s="589">
        <v>29.931069999999998</v>
      </c>
      <c r="G47" s="591">
        <f t="shared" si="0"/>
        <v>99.770233333333323</v>
      </c>
    </row>
    <row r="48" spans="1:7" x14ac:dyDescent="0.2">
      <c r="A48" s="586">
        <v>2141</v>
      </c>
      <c r="B48" s="587">
        <v>5222</v>
      </c>
      <c r="C48" s="588" t="s">
        <v>132</v>
      </c>
      <c r="D48" s="589">
        <v>0</v>
      </c>
      <c r="E48" s="590">
        <v>50</v>
      </c>
      <c r="F48" s="589">
        <v>50</v>
      </c>
      <c r="G48" s="591">
        <f t="shared" si="0"/>
        <v>100</v>
      </c>
    </row>
    <row r="49" spans="1:7" s="598" customFormat="1" x14ac:dyDescent="0.2">
      <c r="A49" s="593">
        <v>2141</v>
      </c>
      <c r="B49" s="594"/>
      <c r="C49" s="595" t="s">
        <v>146</v>
      </c>
      <c r="D49" s="570">
        <v>9251</v>
      </c>
      <c r="E49" s="596">
        <v>18286.53</v>
      </c>
      <c r="F49" s="570">
        <v>16445.210629999998</v>
      </c>
      <c r="G49" s="597">
        <f t="shared" si="0"/>
        <v>89.93073387898086</v>
      </c>
    </row>
    <row r="50" spans="1:7" s="598" customFormat="1" x14ac:dyDescent="0.2">
      <c r="A50" s="599"/>
      <c r="B50" s="607"/>
      <c r="C50" s="601" t="s">
        <v>2738</v>
      </c>
      <c r="D50" s="602"/>
      <c r="E50" s="603"/>
      <c r="F50" s="602"/>
      <c r="G50" s="604"/>
    </row>
    <row r="51" spans="1:7" x14ac:dyDescent="0.2">
      <c r="A51" s="586">
        <v>2143</v>
      </c>
      <c r="B51" s="605">
        <v>5041</v>
      </c>
      <c r="C51" s="588" t="s">
        <v>141</v>
      </c>
      <c r="D51" s="606">
        <v>2000</v>
      </c>
      <c r="E51" s="590">
        <v>2461.13</v>
      </c>
      <c r="F51" s="606">
        <v>906.81819999999993</v>
      </c>
      <c r="G51" s="591">
        <f t="shared" si="0"/>
        <v>36.845603442321206</v>
      </c>
    </row>
    <row r="52" spans="1:7" x14ac:dyDescent="0.2">
      <c r="A52" s="586">
        <v>2143</v>
      </c>
      <c r="B52" s="587">
        <v>5134</v>
      </c>
      <c r="C52" s="588" t="s">
        <v>3250</v>
      </c>
      <c r="D52" s="589">
        <v>0</v>
      </c>
      <c r="E52" s="590">
        <v>100</v>
      </c>
      <c r="F52" s="589">
        <v>81.440899999999999</v>
      </c>
      <c r="G52" s="591">
        <f t="shared" si="0"/>
        <v>81.440899999999999</v>
      </c>
    </row>
    <row r="53" spans="1:7" x14ac:dyDescent="0.2">
      <c r="A53" s="586">
        <v>2143</v>
      </c>
      <c r="B53" s="587">
        <v>5137</v>
      </c>
      <c r="C53" s="588" t="s">
        <v>1088</v>
      </c>
      <c r="D53" s="589">
        <v>100</v>
      </c>
      <c r="E53" s="590">
        <v>210</v>
      </c>
      <c r="F53" s="589">
        <v>133.32279</v>
      </c>
      <c r="G53" s="591">
        <f t="shared" si="0"/>
        <v>63.48704285714286</v>
      </c>
    </row>
    <row r="54" spans="1:7" x14ac:dyDescent="0.2">
      <c r="A54" s="586">
        <v>2143</v>
      </c>
      <c r="B54" s="587">
        <v>5139</v>
      </c>
      <c r="C54" s="588" t="s">
        <v>129</v>
      </c>
      <c r="D54" s="589">
        <v>1800</v>
      </c>
      <c r="E54" s="590">
        <v>2702.27</v>
      </c>
      <c r="F54" s="589">
        <v>1238.9286100000002</v>
      </c>
      <c r="G54" s="591">
        <f t="shared" si="0"/>
        <v>45.847698786575734</v>
      </c>
    </row>
    <row r="55" spans="1:7" x14ac:dyDescent="0.2">
      <c r="A55" s="586">
        <v>2143</v>
      </c>
      <c r="B55" s="587">
        <v>5163</v>
      </c>
      <c r="C55" s="588" t="s">
        <v>154</v>
      </c>
      <c r="D55" s="589">
        <v>12</v>
      </c>
      <c r="E55" s="590">
        <v>12</v>
      </c>
      <c r="F55" s="589">
        <v>0.72599999999999998</v>
      </c>
      <c r="G55" s="591">
        <f t="shared" si="0"/>
        <v>6.05</v>
      </c>
    </row>
    <row r="56" spans="1:7" x14ac:dyDescent="0.2">
      <c r="A56" s="586">
        <v>2143</v>
      </c>
      <c r="B56" s="587">
        <v>5164</v>
      </c>
      <c r="C56" s="588" t="s">
        <v>143</v>
      </c>
      <c r="D56" s="589">
        <v>14370</v>
      </c>
      <c r="E56" s="590">
        <v>13912.68</v>
      </c>
      <c r="F56" s="589">
        <v>7919.1967700000005</v>
      </c>
      <c r="G56" s="591">
        <f t="shared" si="0"/>
        <v>56.920713838024014</v>
      </c>
    </row>
    <row r="57" spans="1:7" x14ac:dyDescent="0.2">
      <c r="A57" s="586">
        <v>2143</v>
      </c>
      <c r="B57" s="587">
        <v>5166</v>
      </c>
      <c r="C57" s="588" t="s">
        <v>155</v>
      </c>
      <c r="D57" s="589">
        <v>400</v>
      </c>
      <c r="E57" s="590">
        <v>590</v>
      </c>
      <c r="F57" s="589">
        <v>0</v>
      </c>
      <c r="G57" s="591">
        <f t="shared" si="0"/>
        <v>0</v>
      </c>
    </row>
    <row r="58" spans="1:7" x14ac:dyDescent="0.2">
      <c r="A58" s="586">
        <v>2143</v>
      </c>
      <c r="B58" s="587">
        <v>5167</v>
      </c>
      <c r="C58" s="588" t="s">
        <v>156</v>
      </c>
      <c r="D58" s="589">
        <v>10</v>
      </c>
      <c r="E58" s="590">
        <v>10</v>
      </c>
      <c r="F58" s="589">
        <v>0</v>
      </c>
      <c r="G58" s="591">
        <f t="shared" si="0"/>
        <v>0</v>
      </c>
    </row>
    <row r="59" spans="1:7" x14ac:dyDescent="0.2">
      <c r="A59" s="586">
        <v>2143</v>
      </c>
      <c r="B59" s="587">
        <v>5169</v>
      </c>
      <c r="C59" s="588" t="s">
        <v>130</v>
      </c>
      <c r="D59" s="589">
        <v>77308</v>
      </c>
      <c r="E59" s="590">
        <v>44918.97</v>
      </c>
      <c r="F59" s="589">
        <v>38600.511150000006</v>
      </c>
      <c r="G59" s="591">
        <f t="shared" si="0"/>
        <v>85.933651528519022</v>
      </c>
    </row>
    <row r="60" spans="1:7" x14ac:dyDescent="0.2">
      <c r="A60" s="586">
        <v>2143</v>
      </c>
      <c r="B60" s="587">
        <v>5171</v>
      </c>
      <c r="C60" s="588" t="s">
        <v>158</v>
      </c>
      <c r="D60" s="589">
        <v>250</v>
      </c>
      <c r="E60" s="590">
        <v>70</v>
      </c>
      <c r="F60" s="589">
        <v>16.940000000000001</v>
      </c>
      <c r="G60" s="591">
        <f t="shared" si="0"/>
        <v>24.200000000000003</v>
      </c>
    </row>
    <row r="61" spans="1:7" x14ac:dyDescent="0.2">
      <c r="A61" s="586">
        <v>2143</v>
      </c>
      <c r="B61" s="587">
        <v>5173</v>
      </c>
      <c r="C61" s="588" t="s">
        <v>144</v>
      </c>
      <c r="D61" s="589">
        <v>200</v>
      </c>
      <c r="E61" s="590">
        <v>50</v>
      </c>
      <c r="F61" s="589">
        <v>35.740580000000001</v>
      </c>
      <c r="G61" s="591">
        <f t="shared" si="0"/>
        <v>71.481160000000003</v>
      </c>
    </row>
    <row r="62" spans="1:7" x14ac:dyDescent="0.2">
      <c r="A62" s="586">
        <v>2143</v>
      </c>
      <c r="B62" s="587">
        <v>5175</v>
      </c>
      <c r="C62" s="588" t="s">
        <v>131</v>
      </c>
      <c r="D62" s="589">
        <v>700</v>
      </c>
      <c r="E62" s="590">
        <v>943.03</v>
      </c>
      <c r="F62" s="589">
        <v>748.92856000000006</v>
      </c>
      <c r="G62" s="591">
        <f t="shared" si="0"/>
        <v>79.417257139221448</v>
      </c>
    </row>
    <row r="63" spans="1:7" x14ac:dyDescent="0.2">
      <c r="A63" s="586">
        <v>2143</v>
      </c>
      <c r="B63" s="587">
        <v>5176</v>
      </c>
      <c r="C63" s="588" t="s">
        <v>3267</v>
      </c>
      <c r="D63" s="589">
        <v>0</v>
      </c>
      <c r="E63" s="590">
        <v>2</v>
      </c>
      <c r="F63" s="589">
        <v>0.72</v>
      </c>
      <c r="G63" s="591">
        <f t="shared" si="0"/>
        <v>36</v>
      </c>
    </row>
    <row r="64" spans="1:7" x14ac:dyDescent="0.2">
      <c r="A64" s="586">
        <v>2143</v>
      </c>
      <c r="B64" s="587">
        <v>5179</v>
      </c>
      <c r="C64" s="588" t="s">
        <v>159</v>
      </c>
      <c r="D64" s="589">
        <v>140</v>
      </c>
      <c r="E64" s="590">
        <v>120.58</v>
      </c>
      <c r="F64" s="589">
        <v>120.575</v>
      </c>
      <c r="G64" s="591">
        <f t="shared" si="0"/>
        <v>99.995853375352468</v>
      </c>
    </row>
    <row r="65" spans="1:7" x14ac:dyDescent="0.2">
      <c r="A65" s="586">
        <v>2143</v>
      </c>
      <c r="B65" s="587">
        <v>5194</v>
      </c>
      <c r="C65" s="588" t="s">
        <v>3251</v>
      </c>
      <c r="D65" s="589">
        <v>20</v>
      </c>
      <c r="E65" s="590">
        <v>20</v>
      </c>
      <c r="F65" s="589">
        <v>0</v>
      </c>
      <c r="G65" s="591">
        <f t="shared" si="0"/>
        <v>0</v>
      </c>
    </row>
    <row r="66" spans="1:7" x14ac:dyDescent="0.2">
      <c r="A66" s="586">
        <v>2143</v>
      </c>
      <c r="B66" s="587">
        <v>5212</v>
      </c>
      <c r="C66" s="588" t="s">
        <v>3247</v>
      </c>
      <c r="D66" s="589">
        <v>0</v>
      </c>
      <c r="E66" s="590">
        <v>718.15</v>
      </c>
      <c r="F66" s="589">
        <v>717.53</v>
      </c>
      <c r="G66" s="591">
        <f t="shared" si="0"/>
        <v>99.913667061198922</v>
      </c>
    </row>
    <row r="67" spans="1:7" x14ac:dyDescent="0.2">
      <c r="A67" s="586">
        <v>2143</v>
      </c>
      <c r="B67" s="587">
        <v>5213</v>
      </c>
      <c r="C67" s="588" t="s">
        <v>3252</v>
      </c>
      <c r="D67" s="589">
        <v>7478</v>
      </c>
      <c r="E67" s="590">
        <v>5818.78</v>
      </c>
      <c r="F67" s="589">
        <v>4188.16716</v>
      </c>
      <c r="G67" s="591">
        <f t="shared" si="0"/>
        <v>71.976722955671121</v>
      </c>
    </row>
    <row r="68" spans="1:7" x14ac:dyDescent="0.2">
      <c r="A68" s="586">
        <v>2143</v>
      </c>
      <c r="B68" s="587">
        <v>5219</v>
      </c>
      <c r="C68" s="588" t="s">
        <v>3253</v>
      </c>
      <c r="D68" s="589">
        <v>0</v>
      </c>
      <c r="E68" s="590">
        <v>250</v>
      </c>
      <c r="F68" s="589">
        <v>250</v>
      </c>
      <c r="G68" s="591">
        <f t="shared" si="0"/>
        <v>100</v>
      </c>
    </row>
    <row r="69" spans="1:7" x14ac:dyDescent="0.2">
      <c r="A69" s="586">
        <v>2143</v>
      </c>
      <c r="B69" s="587">
        <v>5221</v>
      </c>
      <c r="C69" s="588" t="s">
        <v>145</v>
      </c>
      <c r="D69" s="589">
        <v>4138</v>
      </c>
      <c r="E69" s="590">
        <v>5192.6360000000004</v>
      </c>
      <c r="F69" s="589">
        <v>4975.4359999999997</v>
      </c>
      <c r="G69" s="591">
        <f t="shared" si="0"/>
        <v>95.817153368732164</v>
      </c>
    </row>
    <row r="70" spans="1:7" x14ac:dyDescent="0.2">
      <c r="A70" s="586">
        <v>2143</v>
      </c>
      <c r="B70" s="587">
        <v>5222</v>
      </c>
      <c r="C70" s="588" t="s">
        <v>132</v>
      </c>
      <c r="D70" s="589">
        <v>17946</v>
      </c>
      <c r="E70" s="590">
        <v>18269.39</v>
      </c>
      <c r="F70" s="589">
        <v>17723.047920000001</v>
      </c>
      <c r="G70" s="591">
        <f t="shared" si="0"/>
        <v>97.009522047534162</v>
      </c>
    </row>
    <row r="71" spans="1:7" x14ac:dyDescent="0.2">
      <c r="A71" s="586">
        <v>2143</v>
      </c>
      <c r="B71" s="587">
        <v>5321</v>
      </c>
      <c r="C71" s="588" t="s">
        <v>136</v>
      </c>
      <c r="D71" s="589">
        <v>2865</v>
      </c>
      <c r="E71" s="590">
        <v>3634.51</v>
      </c>
      <c r="F71" s="589">
        <v>3328.3404700000001</v>
      </c>
      <c r="G71" s="591">
        <f t="shared" si="0"/>
        <v>91.57604381333384</v>
      </c>
    </row>
    <row r="72" spans="1:7" x14ac:dyDescent="0.2">
      <c r="A72" s="586">
        <v>2143</v>
      </c>
      <c r="B72" s="587">
        <v>5329</v>
      </c>
      <c r="C72" s="588" t="s">
        <v>3254</v>
      </c>
      <c r="D72" s="589">
        <v>900</v>
      </c>
      <c r="E72" s="590">
        <v>1180</v>
      </c>
      <c r="F72" s="589">
        <v>1101</v>
      </c>
      <c r="G72" s="591">
        <f t="shared" si="0"/>
        <v>93.305084745762713</v>
      </c>
    </row>
    <row r="73" spans="1:7" x14ac:dyDescent="0.2">
      <c r="A73" s="586">
        <v>2143</v>
      </c>
      <c r="B73" s="587">
        <v>5331</v>
      </c>
      <c r="C73" s="588" t="s">
        <v>139</v>
      </c>
      <c r="D73" s="589">
        <v>0</v>
      </c>
      <c r="E73" s="590">
        <v>428</v>
      </c>
      <c r="F73" s="589">
        <v>427.88</v>
      </c>
      <c r="G73" s="591">
        <f t="shared" si="0"/>
        <v>99.971962616822424</v>
      </c>
    </row>
    <row r="74" spans="1:7" x14ac:dyDescent="0.2">
      <c r="A74" s="586">
        <v>2143</v>
      </c>
      <c r="B74" s="587">
        <v>5332</v>
      </c>
      <c r="C74" s="588" t="s">
        <v>3255</v>
      </c>
      <c r="D74" s="589">
        <v>500</v>
      </c>
      <c r="E74" s="590">
        <v>500</v>
      </c>
      <c r="F74" s="589">
        <v>500</v>
      </c>
      <c r="G74" s="591">
        <f t="shared" si="0"/>
        <v>100</v>
      </c>
    </row>
    <row r="75" spans="1:7" x14ac:dyDescent="0.2">
      <c r="A75" s="586">
        <v>2143</v>
      </c>
      <c r="B75" s="587">
        <v>5339</v>
      </c>
      <c r="C75" s="588" t="s">
        <v>160</v>
      </c>
      <c r="D75" s="589">
        <v>0</v>
      </c>
      <c r="E75" s="590">
        <v>410</v>
      </c>
      <c r="F75" s="589">
        <v>410</v>
      </c>
      <c r="G75" s="591">
        <f t="shared" si="0"/>
        <v>100</v>
      </c>
    </row>
    <row r="76" spans="1:7" x14ac:dyDescent="0.2">
      <c r="A76" s="586">
        <v>2143</v>
      </c>
      <c r="B76" s="587">
        <v>5901</v>
      </c>
      <c r="C76" s="588" t="s">
        <v>261</v>
      </c>
      <c r="D76" s="589">
        <v>0</v>
      </c>
      <c r="E76" s="590">
        <v>33909.46</v>
      </c>
      <c r="F76" s="589">
        <v>0</v>
      </c>
      <c r="G76" s="591">
        <f t="shared" ref="G76:G150" si="2">F76/E76*100</f>
        <v>0</v>
      </c>
    </row>
    <row r="77" spans="1:7" s="598" customFormat="1" x14ac:dyDescent="0.2">
      <c r="A77" s="593">
        <v>2143</v>
      </c>
      <c r="B77" s="594"/>
      <c r="C77" s="595" t="s">
        <v>0</v>
      </c>
      <c r="D77" s="570">
        <v>131137</v>
      </c>
      <c r="E77" s="596">
        <v>136433.58600000001</v>
      </c>
      <c r="F77" s="570">
        <v>83425.250109999994</v>
      </c>
      <c r="G77" s="597">
        <f t="shared" si="2"/>
        <v>61.147150460444536</v>
      </c>
    </row>
    <row r="78" spans="1:7" s="598" customFormat="1" x14ac:dyDescent="0.2">
      <c r="A78" s="599"/>
      <c r="B78" s="607"/>
      <c r="C78" s="601" t="s">
        <v>2738</v>
      </c>
      <c r="D78" s="602"/>
      <c r="E78" s="603"/>
      <c r="F78" s="602"/>
      <c r="G78" s="604"/>
    </row>
    <row r="79" spans="1:7" x14ac:dyDescent="0.2">
      <c r="A79" s="586">
        <v>2169</v>
      </c>
      <c r="B79" s="605">
        <v>5169</v>
      </c>
      <c r="C79" s="588" t="s">
        <v>130</v>
      </c>
      <c r="D79" s="606">
        <v>0</v>
      </c>
      <c r="E79" s="590">
        <v>140</v>
      </c>
      <c r="F79" s="606">
        <v>0</v>
      </c>
      <c r="G79" s="591">
        <f>F79/E79*100</f>
        <v>0</v>
      </c>
    </row>
    <row r="80" spans="1:7" s="598" customFormat="1" x14ac:dyDescent="0.2">
      <c r="A80" s="593">
        <v>2169</v>
      </c>
      <c r="B80" s="594"/>
      <c r="C80" s="595" t="s">
        <v>3995</v>
      </c>
      <c r="D80" s="570">
        <v>0</v>
      </c>
      <c r="E80" s="596">
        <v>140</v>
      </c>
      <c r="F80" s="570">
        <v>0</v>
      </c>
      <c r="G80" s="597">
        <f>F80/E80*100</f>
        <v>0</v>
      </c>
    </row>
    <row r="81" spans="1:7" s="598" customFormat="1" x14ac:dyDescent="0.2">
      <c r="A81" s="599"/>
      <c r="B81" s="607"/>
      <c r="C81" s="601" t="s">
        <v>2738</v>
      </c>
      <c r="D81" s="602"/>
      <c r="E81" s="603"/>
      <c r="F81" s="602"/>
      <c r="G81" s="604"/>
    </row>
    <row r="82" spans="1:7" x14ac:dyDescent="0.2">
      <c r="A82" s="586">
        <v>2199</v>
      </c>
      <c r="B82" s="605">
        <v>5222</v>
      </c>
      <c r="C82" s="588" t="s">
        <v>132</v>
      </c>
      <c r="D82" s="606">
        <v>200</v>
      </c>
      <c r="E82" s="590">
        <v>400</v>
      </c>
      <c r="F82" s="606">
        <v>400</v>
      </c>
      <c r="G82" s="591">
        <f t="shared" si="2"/>
        <v>100</v>
      </c>
    </row>
    <row r="83" spans="1:7" x14ac:dyDescent="0.2">
      <c r="A83" s="586">
        <v>2199</v>
      </c>
      <c r="B83" s="587">
        <v>5229</v>
      </c>
      <c r="C83" s="588" t="s">
        <v>3257</v>
      </c>
      <c r="D83" s="589">
        <v>0</v>
      </c>
      <c r="E83" s="590">
        <v>70</v>
      </c>
      <c r="F83" s="589">
        <v>70</v>
      </c>
      <c r="G83" s="591">
        <f t="shared" si="2"/>
        <v>100</v>
      </c>
    </row>
    <row r="84" spans="1:7" s="598" customFormat="1" x14ac:dyDescent="0.2">
      <c r="A84" s="612">
        <v>2199</v>
      </c>
      <c r="B84" s="594"/>
      <c r="C84" s="613" t="s">
        <v>161</v>
      </c>
      <c r="D84" s="570">
        <v>200</v>
      </c>
      <c r="E84" s="614">
        <v>470</v>
      </c>
      <c r="F84" s="570">
        <v>470</v>
      </c>
      <c r="G84" s="615">
        <f t="shared" si="2"/>
        <v>100</v>
      </c>
    </row>
    <row r="85" spans="1:7" s="598" customFormat="1" x14ac:dyDescent="0.2">
      <c r="A85" s="599"/>
      <c r="B85" s="607"/>
      <c r="C85" s="601" t="s">
        <v>2738</v>
      </c>
      <c r="D85" s="602"/>
      <c r="E85" s="603"/>
      <c r="F85" s="602"/>
      <c r="G85" s="604"/>
    </row>
    <row r="86" spans="1:7" x14ac:dyDescent="0.2">
      <c r="A86" s="586">
        <v>2212</v>
      </c>
      <c r="B86" s="605">
        <v>5011</v>
      </c>
      <c r="C86" s="588" t="s">
        <v>147</v>
      </c>
      <c r="D86" s="606">
        <v>0</v>
      </c>
      <c r="E86" s="590">
        <v>953.59</v>
      </c>
      <c r="F86" s="606">
        <v>940.20410000000004</v>
      </c>
      <c r="G86" s="591">
        <f t="shared" si="2"/>
        <v>98.596262544699513</v>
      </c>
    </row>
    <row r="87" spans="1:7" x14ac:dyDescent="0.2">
      <c r="A87" s="586">
        <v>2212</v>
      </c>
      <c r="B87" s="587">
        <v>5031</v>
      </c>
      <c r="C87" s="588" t="s">
        <v>149</v>
      </c>
      <c r="D87" s="589">
        <v>0</v>
      </c>
      <c r="E87" s="590">
        <v>236.51</v>
      </c>
      <c r="F87" s="589">
        <v>233.17107999999999</v>
      </c>
      <c r="G87" s="591">
        <f t="shared" si="2"/>
        <v>98.588254196439891</v>
      </c>
    </row>
    <row r="88" spans="1:7" x14ac:dyDescent="0.2">
      <c r="A88" s="586">
        <v>2212</v>
      </c>
      <c r="B88" s="587">
        <v>5032</v>
      </c>
      <c r="C88" s="588" t="s">
        <v>150</v>
      </c>
      <c r="D88" s="589">
        <v>0</v>
      </c>
      <c r="E88" s="590">
        <v>85.84</v>
      </c>
      <c r="F88" s="589">
        <v>84.617990000000006</v>
      </c>
      <c r="G88" s="591">
        <f t="shared" si="2"/>
        <v>98.576409599254433</v>
      </c>
    </row>
    <row r="89" spans="1:7" ht="25.5" x14ac:dyDescent="0.2">
      <c r="A89" s="586">
        <v>2212</v>
      </c>
      <c r="B89" s="587">
        <v>5038</v>
      </c>
      <c r="C89" s="588" t="s">
        <v>3258</v>
      </c>
      <c r="D89" s="589">
        <v>0</v>
      </c>
      <c r="E89" s="590">
        <v>4.04</v>
      </c>
      <c r="F89" s="589">
        <v>3.9493299999999993</v>
      </c>
      <c r="G89" s="591">
        <f t="shared" si="2"/>
        <v>97.755693069306915</v>
      </c>
    </row>
    <row r="90" spans="1:7" x14ac:dyDescent="0.2">
      <c r="A90" s="586">
        <v>2212</v>
      </c>
      <c r="B90" s="587">
        <v>5137</v>
      </c>
      <c r="C90" s="588" t="s">
        <v>1088</v>
      </c>
      <c r="D90" s="589">
        <v>164</v>
      </c>
      <c r="E90" s="590">
        <v>255.31</v>
      </c>
      <c r="F90" s="589">
        <v>181.37346000000002</v>
      </c>
      <c r="G90" s="591">
        <f t="shared" si="2"/>
        <v>71.040484117347546</v>
      </c>
    </row>
    <row r="91" spans="1:7" x14ac:dyDescent="0.2">
      <c r="A91" s="586">
        <v>2212</v>
      </c>
      <c r="B91" s="587">
        <v>5139</v>
      </c>
      <c r="C91" s="588" t="s">
        <v>129</v>
      </c>
      <c r="D91" s="589">
        <v>0</v>
      </c>
      <c r="E91" s="590">
        <v>57.19</v>
      </c>
      <c r="F91" s="589">
        <v>55.234759999999994</v>
      </c>
      <c r="G91" s="591">
        <f t="shared" si="2"/>
        <v>96.581150550795599</v>
      </c>
    </row>
    <row r="92" spans="1:7" x14ac:dyDescent="0.2">
      <c r="A92" s="586">
        <v>2212</v>
      </c>
      <c r="B92" s="587">
        <v>5169</v>
      </c>
      <c r="C92" s="588" t="s">
        <v>130</v>
      </c>
      <c r="D92" s="589">
        <v>0</v>
      </c>
      <c r="E92" s="590">
        <v>994.57</v>
      </c>
      <c r="F92" s="589">
        <v>375.96152000000001</v>
      </c>
      <c r="G92" s="591">
        <f t="shared" si="2"/>
        <v>37.801413676262101</v>
      </c>
    </row>
    <row r="93" spans="1:7" x14ac:dyDescent="0.2">
      <c r="A93" s="586">
        <v>2212</v>
      </c>
      <c r="B93" s="587">
        <v>5175</v>
      </c>
      <c r="C93" s="588" t="s">
        <v>131</v>
      </c>
      <c r="D93" s="589">
        <v>0</v>
      </c>
      <c r="E93" s="590">
        <v>25.63</v>
      </c>
      <c r="F93" s="589">
        <v>24.561</v>
      </c>
      <c r="G93" s="591">
        <f t="shared" si="2"/>
        <v>95.829106515801797</v>
      </c>
    </row>
    <row r="94" spans="1:7" x14ac:dyDescent="0.2">
      <c r="A94" s="586">
        <v>2212</v>
      </c>
      <c r="B94" s="587">
        <v>5192</v>
      </c>
      <c r="C94" s="588" t="s">
        <v>166</v>
      </c>
      <c r="D94" s="589">
        <v>0</v>
      </c>
      <c r="E94" s="590">
        <v>1.95</v>
      </c>
      <c r="F94" s="589">
        <v>1.95</v>
      </c>
      <c r="G94" s="591">
        <f t="shared" si="2"/>
        <v>100</v>
      </c>
    </row>
    <row r="95" spans="1:7" x14ac:dyDescent="0.2">
      <c r="A95" s="586">
        <v>2212</v>
      </c>
      <c r="B95" s="587">
        <v>5321</v>
      </c>
      <c r="C95" s="588" t="s">
        <v>136</v>
      </c>
      <c r="D95" s="589">
        <v>0</v>
      </c>
      <c r="E95" s="590">
        <v>1119.6500000000001</v>
      </c>
      <c r="F95" s="589">
        <v>1119.6393999999998</v>
      </c>
      <c r="G95" s="591">
        <f t="shared" si="2"/>
        <v>99.999053275577168</v>
      </c>
    </row>
    <row r="96" spans="1:7" x14ac:dyDescent="0.2">
      <c r="A96" s="586">
        <v>2212</v>
      </c>
      <c r="B96" s="587">
        <v>5331</v>
      </c>
      <c r="C96" s="588" t="s">
        <v>139</v>
      </c>
      <c r="D96" s="589">
        <v>996112</v>
      </c>
      <c r="E96" s="590">
        <v>1034342.946</v>
      </c>
      <c r="F96" s="589">
        <v>1007642.946</v>
      </c>
      <c r="G96" s="591">
        <f t="shared" si="2"/>
        <v>97.418651125020588</v>
      </c>
    </row>
    <row r="97" spans="1:7" x14ac:dyDescent="0.2">
      <c r="A97" s="586">
        <v>2212</v>
      </c>
      <c r="B97" s="587">
        <v>5336</v>
      </c>
      <c r="C97" s="588" t="s">
        <v>162</v>
      </c>
      <c r="D97" s="589">
        <v>0</v>
      </c>
      <c r="E97" s="590">
        <v>223526</v>
      </c>
      <c r="F97" s="589">
        <v>223526</v>
      </c>
      <c r="G97" s="591">
        <f t="shared" si="2"/>
        <v>100</v>
      </c>
    </row>
    <row r="98" spans="1:7" s="598" customFormat="1" x14ac:dyDescent="0.2">
      <c r="A98" s="593">
        <v>2212</v>
      </c>
      <c r="B98" s="594"/>
      <c r="C98" s="595" t="s">
        <v>66</v>
      </c>
      <c r="D98" s="570">
        <v>996276</v>
      </c>
      <c r="E98" s="596">
        <v>1261603.226</v>
      </c>
      <c r="F98" s="570">
        <v>1234189.60864</v>
      </c>
      <c r="G98" s="597">
        <f t="shared" si="2"/>
        <v>97.827080908241115</v>
      </c>
    </row>
    <row r="99" spans="1:7" s="598" customFormat="1" x14ac:dyDescent="0.2">
      <c r="A99" s="599"/>
      <c r="B99" s="607"/>
      <c r="C99" s="601" t="s">
        <v>2738</v>
      </c>
      <c r="D99" s="602"/>
      <c r="E99" s="603"/>
      <c r="F99" s="602"/>
      <c r="G99" s="604"/>
    </row>
    <row r="100" spans="1:7" x14ac:dyDescent="0.2">
      <c r="A100" s="586">
        <v>2219</v>
      </c>
      <c r="B100" s="605">
        <v>5169</v>
      </c>
      <c r="C100" s="588" t="s">
        <v>130</v>
      </c>
      <c r="D100" s="606">
        <v>1000</v>
      </c>
      <c r="E100" s="590">
        <v>1000</v>
      </c>
      <c r="F100" s="606">
        <v>0</v>
      </c>
      <c r="G100" s="591">
        <f t="shared" si="2"/>
        <v>0</v>
      </c>
    </row>
    <row r="101" spans="1:7" s="598" customFormat="1" x14ac:dyDescent="0.2">
      <c r="A101" s="593">
        <v>2219</v>
      </c>
      <c r="B101" s="594"/>
      <c r="C101" s="595" t="s">
        <v>163</v>
      </c>
      <c r="D101" s="570">
        <v>1000</v>
      </c>
      <c r="E101" s="596">
        <v>1000</v>
      </c>
      <c r="F101" s="570">
        <v>0</v>
      </c>
      <c r="G101" s="597">
        <f t="shared" si="2"/>
        <v>0</v>
      </c>
    </row>
    <row r="102" spans="1:7" s="598" customFormat="1" x14ac:dyDescent="0.2">
      <c r="A102" s="599"/>
      <c r="B102" s="607"/>
      <c r="C102" s="601" t="s">
        <v>2738</v>
      </c>
      <c r="D102" s="602"/>
      <c r="E102" s="603"/>
      <c r="F102" s="602"/>
      <c r="G102" s="604"/>
    </row>
    <row r="103" spans="1:7" x14ac:dyDescent="0.2">
      <c r="A103" s="586">
        <v>2223</v>
      </c>
      <c r="B103" s="605">
        <v>5213</v>
      </c>
      <c r="C103" s="588" t="s">
        <v>3252</v>
      </c>
      <c r="D103" s="606">
        <v>600</v>
      </c>
      <c r="E103" s="590">
        <v>600</v>
      </c>
      <c r="F103" s="606">
        <v>600</v>
      </c>
      <c r="G103" s="591">
        <f t="shared" si="2"/>
        <v>100</v>
      </c>
    </row>
    <row r="104" spans="1:7" s="598" customFormat="1" x14ac:dyDescent="0.2">
      <c r="A104" s="593">
        <v>2223</v>
      </c>
      <c r="B104" s="594"/>
      <c r="C104" s="595" t="s">
        <v>164</v>
      </c>
      <c r="D104" s="570">
        <v>600</v>
      </c>
      <c r="E104" s="596">
        <v>600</v>
      </c>
      <c r="F104" s="570">
        <v>600</v>
      </c>
      <c r="G104" s="597">
        <f t="shared" si="2"/>
        <v>100</v>
      </c>
    </row>
    <row r="105" spans="1:7" s="598" customFormat="1" x14ac:dyDescent="0.2">
      <c r="A105" s="599"/>
      <c r="B105" s="607"/>
      <c r="C105" s="601" t="s">
        <v>2738</v>
      </c>
      <c r="D105" s="602"/>
      <c r="E105" s="603"/>
      <c r="F105" s="602"/>
      <c r="G105" s="604"/>
    </row>
    <row r="106" spans="1:7" x14ac:dyDescent="0.2">
      <c r="A106" s="586">
        <v>2241</v>
      </c>
      <c r="B106" s="605">
        <v>5169</v>
      </c>
      <c r="C106" s="588" t="s">
        <v>130</v>
      </c>
      <c r="D106" s="606">
        <v>8200</v>
      </c>
      <c r="E106" s="590">
        <v>539.61</v>
      </c>
      <c r="F106" s="606">
        <v>539.60743000000002</v>
      </c>
      <c r="G106" s="591">
        <f t="shared" si="2"/>
        <v>99.999523730101373</v>
      </c>
    </row>
    <row r="107" spans="1:7" x14ac:dyDescent="0.2">
      <c r="A107" s="586">
        <v>2241</v>
      </c>
      <c r="B107" s="587">
        <v>5901</v>
      </c>
      <c r="C107" s="588" t="s">
        <v>261</v>
      </c>
      <c r="D107" s="589">
        <v>0</v>
      </c>
      <c r="E107" s="590">
        <v>4523.5600000000004</v>
      </c>
      <c r="F107" s="589">
        <v>0</v>
      </c>
      <c r="G107" s="591">
        <f t="shared" si="2"/>
        <v>0</v>
      </c>
    </row>
    <row r="108" spans="1:7" s="598" customFormat="1" x14ac:dyDescent="0.2">
      <c r="A108" s="593">
        <v>2241</v>
      </c>
      <c r="B108" s="594"/>
      <c r="C108" s="595" t="s">
        <v>165</v>
      </c>
      <c r="D108" s="570">
        <v>8200</v>
      </c>
      <c r="E108" s="596">
        <v>5063.17</v>
      </c>
      <c r="F108" s="570">
        <v>539.60743000000002</v>
      </c>
      <c r="G108" s="597">
        <f t="shared" si="2"/>
        <v>10.657501723228728</v>
      </c>
    </row>
    <row r="109" spans="1:7" s="598" customFormat="1" x14ac:dyDescent="0.2">
      <c r="A109" s="599"/>
      <c r="B109" s="607"/>
      <c r="C109" s="601" t="s">
        <v>2738</v>
      </c>
      <c r="D109" s="602"/>
      <c r="E109" s="603"/>
      <c r="F109" s="602"/>
      <c r="G109" s="604"/>
    </row>
    <row r="110" spans="1:7" x14ac:dyDescent="0.2">
      <c r="A110" s="586">
        <v>2251</v>
      </c>
      <c r="B110" s="605">
        <v>5166</v>
      </c>
      <c r="C110" s="588" t="s">
        <v>155</v>
      </c>
      <c r="D110" s="606">
        <v>0</v>
      </c>
      <c r="E110" s="590">
        <v>312.10000000000002</v>
      </c>
      <c r="F110" s="606">
        <v>0</v>
      </c>
      <c r="G110" s="591">
        <f t="shared" si="2"/>
        <v>0</v>
      </c>
    </row>
    <row r="111" spans="1:7" x14ac:dyDescent="0.2">
      <c r="A111" s="586">
        <v>2251</v>
      </c>
      <c r="B111" s="587">
        <v>5171</v>
      </c>
      <c r="C111" s="588" t="s">
        <v>158</v>
      </c>
      <c r="D111" s="589">
        <v>8954</v>
      </c>
      <c r="E111" s="590">
        <v>1547.28</v>
      </c>
      <c r="F111" s="589">
        <v>0</v>
      </c>
      <c r="G111" s="591">
        <f t="shared" si="2"/>
        <v>0</v>
      </c>
    </row>
    <row r="112" spans="1:7" x14ac:dyDescent="0.2">
      <c r="A112" s="586">
        <v>2251</v>
      </c>
      <c r="B112" s="587">
        <v>5213</v>
      </c>
      <c r="C112" s="588" t="s">
        <v>3252</v>
      </c>
      <c r="D112" s="589">
        <v>58000</v>
      </c>
      <c r="E112" s="590">
        <v>58000</v>
      </c>
      <c r="F112" s="589">
        <v>58000</v>
      </c>
      <c r="G112" s="591">
        <f t="shared" si="2"/>
        <v>100</v>
      </c>
    </row>
    <row r="113" spans="1:7" s="598" customFormat="1" x14ac:dyDescent="0.2">
      <c r="A113" s="593">
        <v>2251</v>
      </c>
      <c r="B113" s="594"/>
      <c r="C113" s="595" t="s">
        <v>68</v>
      </c>
      <c r="D113" s="570">
        <v>66954</v>
      </c>
      <c r="E113" s="596">
        <v>59859.38</v>
      </c>
      <c r="F113" s="570">
        <v>58000</v>
      </c>
      <c r="G113" s="597">
        <f t="shared" si="2"/>
        <v>96.893753326546317</v>
      </c>
    </row>
    <row r="114" spans="1:7" s="598" customFormat="1" x14ac:dyDescent="0.2">
      <c r="A114" s="599"/>
      <c r="B114" s="607"/>
      <c r="C114" s="601" t="s">
        <v>2738</v>
      </c>
      <c r="D114" s="602"/>
      <c r="E114" s="603"/>
      <c r="F114" s="602"/>
      <c r="G114" s="604"/>
    </row>
    <row r="115" spans="1:7" x14ac:dyDescent="0.2">
      <c r="A115" s="586">
        <v>2292</v>
      </c>
      <c r="B115" s="605">
        <v>5166</v>
      </c>
      <c r="C115" s="588" t="s">
        <v>155</v>
      </c>
      <c r="D115" s="606">
        <v>1000</v>
      </c>
      <c r="E115" s="590">
        <v>2573</v>
      </c>
      <c r="F115" s="606">
        <v>656.78800000000001</v>
      </c>
      <c r="G115" s="591">
        <f t="shared" si="2"/>
        <v>25.526156237854646</v>
      </c>
    </row>
    <row r="116" spans="1:7" x14ac:dyDescent="0.2">
      <c r="A116" s="586">
        <v>2292</v>
      </c>
      <c r="B116" s="587">
        <v>5169</v>
      </c>
      <c r="C116" s="588" t="s">
        <v>130</v>
      </c>
      <c r="D116" s="589">
        <v>400</v>
      </c>
      <c r="E116" s="590">
        <v>678.1</v>
      </c>
      <c r="F116" s="589">
        <v>59.375120000000003</v>
      </c>
      <c r="G116" s="591">
        <f t="shared" si="2"/>
        <v>8.7561008700781588</v>
      </c>
    </row>
    <row r="117" spans="1:7" x14ac:dyDescent="0.2">
      <c r="A117" s="586">
        <v>2292</v>
      </c>
      <c r="B117" s="587">
        <v>5213</v>
      </c>
      <c r="C117" s="588" t="s">
        <v>3252</v>
      </c>
      <c r="D117" s="589">
        <v>1404178</v>
      </c>
      <c r="E117" s="590">
        <v>1171547.8500000001</v>
      </c>
      <c r="F117" s="589">
        <v>1062408.4338999998</v>
      </c>
      <c r="G117" s="591">
        <f t="shared" si="2"/>
        <v>90.684169144264985</v>
      </c>
    </row>
    <row r="118" spans="1:7" x14ac:dyDescent="0.2">
      <c r="A118" s="586">
        <v>2292</v>
      </c>
      <c r="B118" s="587">
        <v>5321</v>
      </c>
      <c r="C118" s="588" t="s">
        <v>136</v>
      </c>
      <c r="D118" s="589">
        <v>45986</v>
      </c>
      <c r="E118" s="590">
        <v>45986</v>
      </c>
      <c r="F118" s="589">
        <v>45985.287099999994</v>
      </c>
      <c r="G118" s="591">
        <f t="shared" si="2"/>
        <v>99.998449745574732</v>
      </c>
    </row>
    <row r="119" spans="1:7" x14ac:dyDescent="0.2">
      <c r="A119" s="586">
        <v>2292</v>
      </c>
      <c r="B119" s="587">
        <v>5323</v>
      </c>
      <c r="C119" s="588" t="s">
        <v>167</v>
      </c>
      <c r="D119" s="589">
        <v>11822</v>
      </c>
      <c r="E119" s="590">
        <v>12893.290999999999</v>
      </c>
      <c r="F119" s="589">
        <v>12893.289219999999</v>
      </c>
      <c r="G119" s="591">
        <f t="shared" si="2"/>
        <v>99.999986194370379</v>
      </c>
    </row>
    <row r="120" spans="1:7" x14ac:dyDescent="0.2">
      <c r="A120" s="586">
        <v>2292</v>
      </c>
      <c r="B120" s="587">
        <v>5366</v>
      </c>
      <c r="C120" s="588" t="s">
        <v>3996</v>
      </c>
      <c r="D120" s="589">
        <v>0</v>
      </c>
      <c r="E120" s="590">
        <v>672.85900000000004</v>
      </c>
      <c r="F120" s="589">
        <v>672.85827000000006</v>
      </c>
      <c r="G120" s="591">
        <f t="shared" si="2"/>
        <v>99.999891507730453</v>
      </c>
    </row>
    <row r="121" spans="1:7" x14ac:dyDescent="0.2">
      <c r="A121" s="586">
        <v>2292</v>
      </c>
      <c r="B121" s="587">
        <v>5901</v>
      </c>
      <c r="C121" s="588" t="s">
        <v>261</v>
      </c>
      <c r="D121" s="589">
        <v>0</v>
      </c>
      <c r="E121" s="590">
        <v>166766</v>
      </c>
      <c r="F121" s="589">
        <v>0</v>
      </c>
      <c r="G121" s="591">
        <f t="shared" si="2"/>
        <v>0</v>
      </c>
    </row>
    <row r="122" spans="1:7" s="598" customFormat="1" x14ac:dyDescent="0.2">
      <c r="A122" s="593">
        <v>2292</v>
      </c>
      <c r="B122" s="594"/>
      <c r="C122" s="595" t="s">
        <v>2735</v>
      </c>
      <c r="D122" s="570">
        <v>1463386</v>
      </c>
      <c r="E122" s="596">
        <v>1401117.1</v>
      </c>
      <c r="F122" s="570">
        <v>1122676.0316099999</v>
      </c>
      <c r="G122" s="597">
        <f t="shared" si="2"/>
        <v>80.127209325330469</v>
      </c>
    </row>
    <row r="123" spans="1:7" s="598" customFormat="1" x14ac:dyDescent="0.2">
      <c r="A123" s="599"/>
      <c r="B123" s="607"/>
      <c r="C123" s="601" t="s">
        <v>2738</v>
      </c>
      <c r="D123" s="602"/>
      <c r="E123" s="603"/>
      <c r="F123" s="602"/>
      <c r="G123" s="604"/>
    </row>
    <row r="124" spans="1:7" x14ac:dyDescent="0.2">
      <c r="A124" s="586">
        <v>2293</v>
      </c>
      <c r="B124" s="605">
        <v>5166</v>
      </c>
      <c r="C124" s="588" t="s">
        <v>155</v>
      </c>
      <c r="D124" s="606">
        <v>1000</v>
      </c>
      <c r="E124" s="590">
        <v>1357</v>
      </c>
      <c r="F124" s="606">
        <v>586.85</v>
      </c>
      <c r="G124" s="591">
        <f t="shared" si="2"/>
        <v>43.246131171702288</v>
      </c>
    </row>
    <row r="125" spans="1:7" x14ac:dyDescent="0.2">
      <c r="A125" s="586">
        <v>2293</v>
      </c>
      <c r="B125" s="587">
        <v>5532</v>
      </c>
      <c r="C125" s="588" t="s">
        <v>208</v>
      </c>
      <c r="D125" s="589">
        <v>35000</v>
      </c>
      <c r="E125" s="590">
        <v>10000</v>
      </c>
      <c r="F125" s="589">
        <v>9646</v>
      </c>
      <c r="G125" s="591">
        <f t="shared" si="2"/>
        <v>96.460000000000008</v>
      </c>
    </row>
    <row r="126" spans="1:7" x14ac:dyDescent="0.2">
      <c r="A126" s="586">
        <v>2293</v>
      </c>
      <c r="B126" s="587">
        <v>5901</v>
      </c>
      <c r="C126" s="588" t="s">
        <v>261</v>
      </c>
      <c r="D126" s="589">
        <v>0</v>
      </c>
      <c r="E126" s="590">
        <v>25000</v>
      </c>
      <c r="F126" s="589">
        <v>0</v>
      </c>
      <c r="G126" s="591">
        <f t="shared" si="2"/>
        <v>0</v>
      </c>
    </row>
    <row r="127" spans="1:7" s="598" customFormat="1" x14ac:dyDescent="0.2">
      <c r="A127" s="593">
        <v>2293</v>
      </c>
      <c r="B127" s="594"/>
      <c r="C127" s="595" t="s">
        <v>168</v>
      </c>
      <c r="D127" s="570">
        <v>36000</v>
      </c>
      <c r="E127" s="596">
        <v>36357</v>
      </c>
      <c r="F127" s="570">
        <v>10232.85</v>
      </c>
      <c r="G127" s="597">
        <f t="shared" si="2"/>
        <v>28.145474049013945</v>
      </c>
    </row>
    <row r="128" spans="1:7" s="598" customFormat="1" x14ac:dyDescent="0.2">
      <c r="A128" s="599"/>
      <c r="B128" s="607"/>
      <c r="C128" s="601" t="s">
        <v>2738</v>
      </c>
      <c r="D128" s="602"/>
      <c r="E128" s="603"/>
      <c r="F128" s="602"/>
      <c r="G128" s="604"/>
    </row>
    <row r="129" spans="1:7" x14ac:dyDescent="0.2">
      <c r="A129" s="586">
        <v>2294</v>
      </c>
      <c r="B129" s="605">
        <v>5166</v>
      </c>
      <c r="C129" s="588" t="s">
        <v>155</v>
      </c>
      <c r="D129" s="606">
        <v>1000</v>
      </c>
      <c r="E129" s="590">
        <v>2483.0549999999998</v>
      </c>
      <c r="F129" s="606">
        <v>337.52949999999998</v>
      </c>
      <c r="G129" s="591">
        <f t="shared" si="2"/>
        <v>13.593315492407537</v>
      </c>
    </row>
    <row r="130" spans="1:7" x14ac:dyDescent="0.2">
      <c r="A130" s="586">
        <v>2294</v>
      </c>
      <c r="B130" s="587">
        <v>5169</v>
      </c>
      <c r="C130" s="588" t="s">
        <v>130</v>
      </c>
      <c r="D130" s="589">
        <v>600</v>
      </c>
      <c r="E130" s="590">
        <v>1427.6849999999999</v>
      </c>
      <c r="F130" s="589">
        <v>672.15499999999997</v>
      </c>
      <c r="G130" s="591">
        <f t="shared" si="2"/>
        <v>47.080063179202696</v>
      </c>
    </row>
    <row r="131" spans="1:7" x14ac:dyDescent="0.2">
      <c r="A131" s="586">
        <v>2294</v>
      </c>
      <c r="B131" s="587">
        <v>5213</v>
      </c>
      <c r="C131" s="588" t="s">
        <v>3252</v>
      </c>
      <c r="D131" s="589">
        <v>1377000</v>
      </c>
      <c r="E131" s="590">
        <v>1348238.25</v>
      </c>
      <c r="F131" s="589">
        <v>1260361.01608</v>
      </c>
      <c r="G131" s="591">
        <f t="shared" si="2"/>
        <v>93.482069365707432</v>
      </c>
    </row>
    <row r="132" spans="1:7" x14ac:dyDescent="0.2">
      <c r="A132" s="586">
        <v>2294</v>
      </c>
      <c r="B132" s="587">
        <v>5901</v>
      </c>
      <c r="C132" s="588" t="s">
        <v>261</v>
      </c>
      <c r="D132" s="589">
        <v>0</v>
      </c>
      <c r="E132" s="590">
        <v>35238.089999999997</v>
      </c>
      <c r="F132" s="589">
        <v>0</v>
      </c>
      <c r="G132" s="591">
        <f t="shared" si="2"/>
        <v>0</v>
      </c>
    </row>
    <row r="133" spans="1:7" s="598" customFormat="1" x14ac:dyDescent="0.2">
      <c r="A133" s="593">
        <v>2294</v>
      </c>
      <c r="B133" s="594"/>
      <c r="C133" s="595" t="s">
        <v>2736</v>
      </c>
      <c r="D133" s="570">
        <v>1378600</v>
      </c>
      <c r="E133" s="596">
        <v>1387387.08</v>
      </c>
      <c r="F133" s="570">
        <v>1261370.7005799999</v>
      </c>
      <c r="G133" s="597">
        <f t="shared" si="2"/>
        <v>90.916999211207866</v>
      </c>
    </row>
    <row r="134" spans="1:7" s="598" customFormat="1" x14ac:dyDescent="0.2">
      <c r="A134" s="599"/>
      <c r="B134" s="607"/>
      <c r="C134" s="601" t="s">
        <v>2738</v>
      </c>
      <c r="D134" s="602"/>
      <c r="E134" s="603"/>
      <c r="F134" s="602"/>
      <c r="G134" s="604"/>
    </row>
    <row r="135" spans="1:7" x14ac:dyDescent="0.2">
      <c r="A135" s="586">
        <v>2299</v>
      </c>
      <c r="B135" s="605">
        <v>5042</v>
      </c>
      <c r="C135" s="588" t="s">
        <v>169</v>
      </c>
      <c r="D135" s="606">
        <v>2</v>
      </c>
      <c r="E135" s="590">
        <v>2</v>
      </c>
      <c r="F135" s="606">
        <v>1</v>
      </c>
      <c r="G135" s="591">
        <f t="shared" si="2"/>
        <v>50</v>
      </c>
    </row>
    <row r="136" spans="1:7" x14ac:dyDescent="0.2">
      <c r="A136" s="586">
        <v>2299</v>
      </c>
      <c r="B136" s="587">
        <v>5166</v>
      </c>
      <c r="C136" s="588" t="s">
        <v>155</v>
      </c>
      <c r="D136" s="589">
        <v>2600</v>
      </c>
      <c r="E136" s="590">
        <v>4230.6899999999996</v>
      </c>
      <c r="F136" s="589">
        <v>3932.0916000000002</v>
      </c>
      <c r="G136" s="591">
        <f t="shared" si="2"/>
        <v>92.942087460910656</v>
      </c>
    </row>
    <row r="137" spans="1:7" x14ac:dyDescent="0.2">
      <c r="A137" s="586">
        <v>2299</v>
      </c>
      <c r="B137" s="587">
        <v>5168</v>
      </c>
      <c r="C137" s="588" t="s">
        <v>157</v>
      </c>
      <c r="D137" s="589">
        <v>8055</v>
      </c>
      <c r="E137" s="590">
        <v>7428.7</v>
      </c>
      <c r="F137" s="589">
        <v>6714.1080499999989</v>
      </c>
      <c r="G137" s="591">
        <f t="shared" si="2"/>
        <v>90.380659469355322</v>
      </c>
    </row>
    <row r="138" spans="1:7" x14ac:dyDescent="0.2">
      <c r="A138" s="586">
        <v>2299</v>
      </c>
      <c r="B138" s="587">
        <v>5169</v>
      </c>
      <c r="C138" s="588" t="s">
        <v>130</v>
      </c>
      <c r="D138" s="589">
        <v>2058</v>
      </c>
      <c r="E138" s="590">
        <v>2313.89</v>
      </c>
      <c r="F138" s="589">
        <v>609.59</v>
      </c>
      <c r="G138" s="591">
        <f t="shared" si="2"/>
        <v>26.344813279801549</v>
      </c>
    </row>
    <row r="139" spans="1:7" x14ac:dyDescent="0.2">
      <c r="A139" s="586">
        <v>2299</v>
      </c>
      <c r="B139" s="587">
        <v>5213</v>
      </c>
      <c r="C139" s="588" t="s">
        <v>3252</v>
      </c>
      <c r="D139" s="589">
        <v>5000</v>
      </c>
      <c r="E139" s="590">
        <v>6300</v>
      </c>
      <c r="F139" s="589">
        <v>4137.2156599999998</v>
      </c>
      <c r="G139" s="591">
        <f t="shared" si="2"/>
        <v>65.670089841269842</v>
      </c>
    </row>
    <row r="140" spans="1:7" x14ac:dyDescent="0.2">
      <c r="A140" s="586">
        <v>2299</v>
      </c>
      <c r="B140" s="587">
        <v>5222</v>
      </c>
      <c r="C140" s="588" t="s">
        <v>132</v>
      </c>
      <c r="D140" s="589">
        <v>0</v>
      </c>
      <c r="E140" s="590">
        <v>200</v>
      </c>
      <c r="F140" s="589">
        <v>200</v>
      </c>
      <c r="G140" s="591">
        <f t="shared" si="2"/>
        <v>100</v>
      </c>
    </row>
    <row r="141" spans="1:7" x14ac:dyDescent="0.2">
      <c r="A141" s="586">
        <v>2299</v>
      </c>
      <c r="B141" s="587">
        <v>5321</v>
      </c>
      <c r="C141" s="588" t="s">
        <v>136</v>
      </c>
      <c r="D141" s="589">
        <v>0</v>
      </c>
      <c r="E141" s="590">
        <v>220</v>
      </c>
      <c r="F141" s="589">
        <v>220</v>
      </c>
      <c r="G141" s="591">
        <f t="shared" si="2"/>
        <v>100</v>
      </c>
    </row>
    <row r="142" spans="1:7" x14ac:dyDescent="0.2">
      <c r="A142" s="586">
        <v>2299</v>
      </c>
      <c r="B142" s="587">
        <v>5901</v>
      </c>
      <c r="C142" s="588" t="s">
        <v>261</v>
      </c>
      <c r="D142" s="589">
        <v>0</v>
      </c>
      <c r="E142" s="590">
        <v>400</v>
      </c>
      <c r="F142" s="589">
        <v>0</v>
      </c>
      <c r="G142" s="591">
        <f t="shared" si="2"/>
        <v>0</v>
      </c>
    </row>
    <row r="143" spans="1:7" x14ac:dyDescent="0.2">
      <c r="A143" s="586">
        <v>2299</v>
      </c>
      <c r="B143" s="587">
        <v>5909</v>
      </c>
      <c r="C143" s="588" t="s">
        <v>170</v>
      </c>
      <c r="D143" s="589">
        <v>50</v>
      </c>
      <c r="E143" s="590">
        <v>100</v>
      </c>
      <c r="F143" s="589">
        <v>63</v>
      </c>
      <c r="G143" s="591">
        <f t="shared" si="2"/>
        <v>63</v>
      </c>
    </row>
    <row r="144" spans="1:7" s="598" customFormat="1" x14ac:dyDescent="0.2">
      <c r="A144" s="593">
        <v>2299</v>
      </c>
      <c r="B144" s="594"/>
      <c r="C144" s="595" t="s">
        <v>69</v>
      </c>
      <c r="D144" s="570">
        <v>17765</v>
      </c>
      <c r="E144" s="596">
        <v>21195.279999999999</v>
      </c>
      <c r="F144" s="570">
        <v>15877.005309999999</v>
      </c>
      <c r="G144" s="597">
        <f t="shared" si="2"/>
        <v>74.908212158556054</v>
      </c>
    </row>
    <row r="145" spans="1:7" s="598" customFormat="1" x14ac:dyDescent="0.2">
      <c r="A145" s="599"/>
      <c r="B145" s="607"/>
      <c r="C145" s="601" t="s">
        <v>2738</v>
      </c>
      <c r="D145" s="602"/>
      <c r="E145" s="603"/>
      <c r="F145" s="602"/>
      <c r="G145" s="604"/>
    </row>
    <row r="146" spans="1:7" x14ac:dyDescent="0.2">
      <c r="A146" s="586">
        <v>2321</v>
      </c>
      <c r="B146" s="605">
        <v>5321</v>
      </c>
      <c r="C146" s="588" t="s">
        <v>136</v>
      </c>
      <c r="D146" s="606">
        <v>2000</v>
      </c>
      <c r="E146" s="590">
        <v>2373.9499999999998</v>
      </c>
      <c r="F146" s="606">
        <v>1426.70263</v>
      </c>
      <c r="G146" s="591">
        <f t="shared" si="2"/>
        <v>60.098259441016033</v>
      </c>
    </row>
    <row r="147" spans="1:7" s="598" customFormat="1" x14ac:dyDescent="0.2">
      <c r="A147" s="593">
        <v>2321</v>
      </c>
      <c r="B147" s="594"/>
      <c r="C147" s="595" t="s">
        <v>3260</v>
      </c>
      <c r="D147" s="570">
        <v>2000</v>
      </c>
      <c r="E147" s="596">
        <v>2373.9499999999998</v>
      </c>
      <c r="F147" s="570">
        <v>1426.70263</v>
      </c>
      <c r="G147" s="597">
        <f t="shared" si="2"/>
        <v>60.098259441016033</v>
      </c>
    </row>
    <row r="148" spans="1:7" s="598" customFormat="1" x14ac:dyDescent="0.2">
      <c r="A148" s="599"/>
      <c r="B148" s="607"/>
      <c r="C148" s="601" t="s">
        <v>2738</v>
      </c>
      <c r="D148" s="602"/>
      <c r="E148" s="603"/>
      <c r="F148" s="602"/>
      <c r="G148" s="604"/>
    </row>
    <row r="149" spans="1:7" x14ac:dyDescent="0.2">
      <c r="A149" s="586">
        <v>2369</v>
      </c>
      <c r="B149" s="605">
        <v>5168</v>
      </c>
      <c r="C149" s="588" t="s">
        <v>157</v>
      </c>
      <c r="D149" s="606">
        <v>61</v>
      </c>
      <c r="E149" s="590">
        <v>60.5</v>
      </c>
      <c r="F149" s="606">
        <v>60.5</v>
      </c>
      <c r="G149" s="591">
        <f t="shared" si="2"/>
        <v>100</v>
      </c>
    </row>
    <row r="150" spans="1:7" x14ac:dyDescent="0.2">
      <c r="A150" s="586">
        <v>2369</v>
      </c>
      <c r="B150" s="587">
        <v>5901</v>
      </c>
      <c r="C150" s="588" t="s">
        <v>261</v>
      </c>
      <c r="D150" s="589">
        <v>0</v>
      </c>
      <c r="E150" s="590">
        <v>0.5</v>
      </c>
      <c r="F150" s="589">
        <v>0</v>
      </c>
      <c r="G150" s="591">
        <f t="shared" si="2"/>
        <v>0</v>
      </c>
    </row>
    <row r="151" spans="1:7" s="598" customFormat="1" x14ac:dyDescent="0.2">
      <c r="A151" s="593">
        <v>2369</v>
      </c>
      <c r="B151" s="594"/>
      <c r="C151" s="595" t="s">
        <v>70</v>
      </c>
      <c r="D151" s="570">
        <v>61</v>
      </c>
      <c r="E151" s="596">
        <v>61</v>
      </c>
      <c r="F151" s="570">
        <v>60.5</v>
      </c>
      <c r="G151" s="597">
        <f t="shared" ref="G151:G224" si="3">F151/E151*100</f>
        <v>99.180327868852459</v>
      </c>
    </row>
    <row r="152" spans="1:7" s="598" customFormat="1" x14ac:dyDescent="0.2">
      <c r="A152" s="599"/>
      <c r="B152" s="607"/>
      <c r="C152" s="601" t="s">
        <v>2738</v>
      </c>
      <c r="D152" s="602"/>
      <c r="E152" s="603"/>
      <c r="F152" s="602"/>
      <c r="G152" s="604"/>
    </row>
    <row r="153" spans="1:7" x14ac:dyDescent="0.2">
      <c r="A153" s="586">
        <v>2399</v>
      </c>
      <c r="B153" s="605">
        <v>5321</v>
      </c>
      <c r="C153" s="588" t="s">
        <v>136</v>
      </c>
      <c r="D153" s="606">
        <v>0</v>
      </c>
      <c r="E153" s="590">
        <v>10000</v>
      </c>
      <c r="F153" s="606">
        <v>47.126959999999997</v>
      </c>
      <c r="G153" s="591">
        <f t="shared" si="3"/>
        <v>0.47126959999999996</v>
      </c>
    </row>
    <row r="154" spans="1:7" s="598" customFormat="1" x14ac:dyDescent="0.2">
      <c r="A154" s="593">
        <v>2399</v>
      </c>
      <c r="B154" s="594"/>
      <c r="C154" s="595" t="s">
        <v>71</v>
      </c>
      <c r="D154" s="570">
        <v>0</v>
      </c>
      <c r="E154" s="596">
        <v>10000</v>
      </c>
      <c r="F154" s="570">
        <v>47.126959999999997</v>
      </c>
      <c r="G154" s="597">
        <f t="shared" si="3"/>
        <v>0.47126959999999996</v>
      </c>
    </row>
    <row r="155" spans="1:7" s="598" customFormat="1" x14ac:dyDescent="0.2">
      <c r="A155" s="599"/>
      <c r="B155" s="607"/>
      <c r="C155" s="601" t="s">
        <v>2738</v>
      </c>
      <c r="D155" s="602"/>
      <c r="E155" s="603"/>
      <c r="F155" s="602"/>
      <c r="G155" s="604"/>
    </row>
    <row r="156" spans="1:7" ht="13.5" customHeight="1" x14ac:dyDescent="0.2">
      <c r="A156" s="1361" t="s">
        <v>171</v>
      </c>
      <c r="B156" s="1362"/>
      <c r="C156" s="1362"/>
      <c r="D156" s="608">
        <v>4182341</v>
      </c>
      <c r="E156" s="608">
        <v>4500494.4560000002</v>
      </c>
      <c r="F156" s="608">
        <v>3844883.8757200004</v>
      </c>
      <c r="G156" s="609">
        <f t="shared" ref="G156" si="4">F156/E156*100</f>
        <v>85.432476660293446</v>
      </c>
    </row>
    <row r="157" spans="1:7" x14ac:dyDescent="0.2">
      <c r="A157" s="610"/>
      <c r="B157" s="607"/>
      <c r="C157" s="607"/>
      <c r="D157" s="603"/>
      <c r="E157" s="603"/>
      <c r="F157" s="603"/>
      <c r="G157" s="611"/>
    </row>
    <row r="158" spans="1:7" x14ac:dyDescent="0.2">
      <c r="A158" s="586">
        <v>3111</v>
      </c>
      <c r="B158" s="605">
        <v>5212</v>
      </c>
      <c r="C158" s="588" t="s">
        <v>3247</v>
      </c>
      <c r="D158" s="606">
        <v>0</v>
      </c>
      <c r="E158" s="590">
        <v>4836.817</v>
      </c>
      <c r="F158" s="606">
        <v>4836.817</v>
      </c>
      <c r="G158" s="591">
        <f t="shared" si="3"/>
        <v>100</v>
      </c>
    </row>
    <row r="159" spans="1:7" x14ac:dyDescent="0.2">
      <c r="A159" s="586">
        <v>3111</v>
      </c>
      <c r="B159" s="587">
        <v>5213</v>
      </c>
      <c r="C159" s="588" t="s">
        <v>3252</v>
      </c>
      <c r="D159" s="589">
        <v>0</v>
      </c>
      <c r="E159" s="590">
        <v>72996.187000000005</v>
      </c>
      <c r="F159" s="589">
        <v>72996.187000000005</v>
      </c>
      <c r="G159" s="591">
        <f t="shared" si="3"/>
        <v>100</v>
      </c>
    </row>
    <row r="160" spans="1:7" x14ac:dyDescent="0.2">
      <c r="A160" s="586">
        <v>3111</v>
      </c>
      <c r="B160" s="587">
        <v>5221</v>
      </c>
      <c r="C160" s="588" t="s">
        <v>145</v>
      </c>
      <c r="D160" s="589">
        <v>0</v>
      </c>
      <c r="E160" s="590">
        <v>5214.0389999999998</v>
      </c>
      <c r="F160" s="589">
        <v>5214.0389999999998</v>
      </c>
      <c r="G160" s="591">
        <f t="shared" si="3"/>
        <v>100</v>
      </c>
    </row>
    <row r="161" spans="1:7" x14ac:dyDescent="0.2">
      <c r="A161" s="586">
        <v>3111</v>
      </c>
      <c r="B161" s="587">
        <v>5222</v>
      </c>
      <c r="C161" s="588" t="s">
        <v>132</v>
      </c>
      <c r="D161" s="589">
        <v>0</v>
      </c>
      <c r="E161" s="590">
        <v>9428.3269999999993</v>
      </c>
      <c r="F161" s="589">
        <v>9428.3269999999993</v>
      </c>
      <c r="G161" s="591">
        <f t="shared" si="3"/>
        <v>100</v>
      </c>
    </row>
    <row r="162" spans="1:7" x14ac:dyDescent="0.2">
      <c r="A162" s="586">
        <v>3111</v>
      </c>
      <c r="B162" s="587">
        <v>5331</v>
      </c>
      <c r="C162" s="588" t="s">
        <v>139</v>
      </c>
      <c r="D162" s="589">
        <v>347</v>
      </c>
      <c r="E162" s="590">
        <v>347</v>
      </c>
      <c r="F162" s="589">
        <v>347</v>
      </c>
      <c r="G162" s="591">
        <f t="shared" si="3"/>
        <v>100</v>
      </c>
    </row>
    <row r="163" spans="1:7" x14ac:dyDescent="0.2">
      <c r="A163" s="586">
        <v>3111</v>
      </c>
      <c r="B163" s="587">
        <v>5332</v>
      </c>
      <c r="C163" s="588" t="s">
        <v>3255</v>
      </c>
      <c r="D163" s="589">
        <v>0</v>
      </c>
      <c r="E163" s="590">
        <v>4377.9399999999996</v>
      </c>
      <c r="F163" s="589">
        <v>4377.9399999999996</v>
      </c>
      <c r="G163" s="591">
        <f t="shared" si="3"/>
        <v>100</v>
      </c>
    </row>
    <row r="164" spans="1:7" x14ac:dyDescent="0.2">
      <c r="A164" s="586">
        <v>3111</v>
      </c>
      <c r="B164" s="587">
        <v>5339</v>
      </c>
      <c r="C164" s="588" t="s">
        <v>160</v>
      </c>
      <c r="D164" s="589">
        <v>0</v>
      </c>
      <c r="E164" s="590">
        <v>3018585.8339999998</v>
      </c>
      <c r="F164" s="589">
        <v>3018585.8339999998</v>
      </c>
      <c r="G164" s="591">
        <f t="shared" si="3"/>
        <v>100</v>
      </c>
    </row>
    <row r="165" spans="1:7" s="598" customFormat="1" x14ac:dyDescent="0.2">
      <c r="A165" s="612">
        <v>3111</v>
      </c>
      <c r="B165" s="594"/>
      <c r="C165" s="613" t="s">
        <v>172</v>
      </c>
      <c r="D165" s="570">
        <v>347</v>
      </c>
      <c r="E165" s="614">
        <v>3115786.1439999999</v>
      </c>
      <c r="F165" s="570">
        <v>3115786.1439999999</v>
      </c>
      <c r="G165" s="615">
        <f t="shared" si="3"/>
        <v>100</v>
      </c>
    </row>
    <row r="166" spans="1:7" s="598" customFormat="1" x14ac:dyDescent="0.2">
      <c r="A166" s="599"/>
      <c r="B166" s="607"/>
      <c r="C166" s="601" t="s">
        <v>2738</v>
      </c>
      <c r="D166" s="602"/>
      <c r="E166" s="603"/>
      <c r="F166" s="602"/>
      <c r="G166" s="604"/>
    </row>
    <row r="167" spans="1:7" x14ac:dyDescent="0.2">
      <c r="A167" s="586">
        <v>3112</v>
      </c>
      <c r="B167" s="605">
        <v>5213</v>
      </c>
      <c r="C167" s="588" t="s">
        <v>3252</v>
      </c>
      <c r="D167" s="606">
        <v>0</v>
      </c>
      <c r="E167" s="590">
        <v>6829.0720000000001</v>
      </c>
      <c r="F167" s="606">
        <v>6829.0720000000001</v>
      </c>
      <c r="G167" s="591">
        <f t="shared" si="3"/>
        <v>100</v>
      </c>
    </row>
    <row r="168" spans="1:7" x14ac:dyDescent="0.2">
      <c r="A168" s="586">
        <v>3112</v>
      </c>
      <c r="B168" s="587">
        <v>5331</v>
      </c>
      <c r="C168" s="588" t="s">
        <v>139</v>
      </c>
      <c r="D168" s="589">
        <v>12125</v>
      </c>
      <c r="E168" s="590">
        <v>13748</v>
      </c>
      <c r="F168" s="589">
        <v>13748</v>
      </c>
      <c r="G168" s="591">
        <f t="shared" si="3"/>
        <v>100</v>
      </c>
    </row>
    <row r="169" spans="1:7" x14ac:dyDescent="0.2">
      <c r="A169" s="586">
        <v>3112</v>
      </c>
      <c r="B169" s="587">
        <v>5336</v>
      </c>
      <c r="C169" s="588" t="s">
        <v>162</v>
      </c>
      <c r="D169" s="589">
        <v>0</v>
      </c>
      <c r="E169" s="590">
        <v>112837.451</v>
      </c>
      <c r="F169" s="589">
        <v>112837.447</v>
      </c>
      <c r="G169" s="591">
        <f t="shared" si="3"/>
        <v>99.999996455077664</v>
      </c>
    </row>
    <row r="170" spans="1:7" s="598" customFormat="1" x14ac:dyDescent="0.2">
      <c r="A170" s="593">
        <v>3112</v>
      </c>
      <c r="B170" s="594"/>
      <c r="C170" s="595" t="s">
        <v>173</v>
      </c>
      <c r="D170" s="570">
        <v>12125</v>
      </c>
      <c r="E170" s="596">
        <v>133414.52299999999</v>
      </c>
      <c r="F170" s="570">
        <v>133414.519</v>
      </c>
      <c r="G170" s="597">
        <f t="shared" si="3"/>
        <v>99.999997001825676</v>
      </c>
    </row>
    <row r="171" spans="1:7" s="598" customFormat="1" x14ac:dyDescent="0.2">
      <c r="A171" s="599"/>
      <c r="B171" s="607"/>
      <c r="C171" s="601" t="s">
        <v>2738</v>
      </c>
      <c r="D171" s="602"/>
      <c r="E171" s="603"/>
      <c r="F171" s="602"/>
      <c r="G171" s="604"/>
    </row>
    <row r="172" spans="1:7" x14ac:dyDescent="0.2">
      <c r="A172" s="586">
        <v>3113</v>
      </c>
      <c r="B172" s="605">
        <v>5212</v>
      </c>
      <c r="C172" s="588" t="s">
        <v>3247</v>
      </c>
      <c r="D172" s="606">
        <v>0</v>
      </c>
      <c r="E172" s="590">
        <v>4970.7460000000001</v>
      </c>
      <c r="F172" s="606">
        <v>4970.7460000000001</v>
      </c>
      <c r="G172" s="591">
        <f t="shared" si="3"/>
        <v>100</v>
      </c>
    </row>
    <row r="173" spans="1:7" x14ac:dyDescent="0.2">
      <c r="A173" s="586">
        <v>3113</v>
      </c>
      <c r="B173" s="587">
        <v>5213</v>
      </c>
      <c r="C173" s="588" t="s">
        <v>3252</v>
      </c>
      <c r="D173" s="589">
        <v>0</v>
      </c>
      <c r="E173" s="590">
        <v>109495.524</v>
      </c>
      <c r="F173" s="589">
        <v>109495.524</v>
      </c>
      <c r="G173" s="591">
        <f t="shared" si="3"/>
        <v>100</v>
      </c>
    </row>
    <row r="174" spans="1:7" x14ac:dyDescent="0.2">
      <c r="A174" s="586">
        <v>3113</v>
      </c>
      <c r="B174" s="587">
        <v>5222</v>
      </c>
      <c r="C174" s="588" t="s">
        <v>132</v>
      </c>
      <c r="D174" s="589">
        <v>0</v>
      </c>
      <c r="E174" s="590">
        <v>15902.1</v>
      </c>
      <c r="F174" s="589">
        <v>15902.1</v>
      </c>
      <c r="G174" s="591">
        <f t="shared" si="3"/>
        <v>100</v>
      </c>
    </row>
    <row r="175" spans="1:7" x14ac:dyDescent="0.2">
      <c r="A175" s="586">
        <v>3113</v>
      </c>
      <c r="B175" s="587">
        <v>5331</v>
      </c>
      <c r="C175" s="588" t="s">
        <v>139</v>
      </c>
      <c r="D175" s="589">
        <v>7910</v>
      </c>
      <c r="E175" s="590">
        <v>7995.9</v>
      </c>
      <c r="F175" s="589">
        <v>7995.9</v>
      </c>
      <c r="G175" s="591">
        <f t="shared" si="3"/>
        <v>100</v>
      </c>
    </row>
    <row r="176" spans="1:7" x14ac:dyDescent="0.2">
      <c r="A176" s="586">
        <v>3113</v>
      </c>
      <c r="B176" s="587">
        <v>5336</v>
      </c>
      <c r="C176" s="588" t="s">
        <v>162</v>
      </c>
      <c r="D176" s="589">
        <v>0</v>
      </c>
      <c r="E176" s="590">
        <v>64164.72</v>
      </c>
      <c r="F176" s="589">
        <v>64164.718999999997</v>
      </c>
      <c r="G176" s="591">
        <f t="shared" si="3"/>
        <v>99.999998441511153</v>
      </c>
    </row>
    <row r="177" spans="1:7" x14ac:dyDescent="0.2">
      <c r="A177" s="586">
        <v>3113</v>
      </c>
      <c r="B177" s="587">
        <v>5339</v>
      </c>
      <c r="C177" s="588" t="s">
        <v>160</v>
      </c>
      <c r="D177" s="589">
        <v>0</v>
      </c>
      <c r="E177" s="590">
        <v>7470310.8700000001</v>
      </c>
      <c r="F177" s="589">
        <v>7470310.8681199998</v>
      </c>
      <c r="G177" s="591">
        <f t="shared" si="3"/>
        <v>99.999999974833713</v>
      </c>
    </row>
    <row r="178" spans="1:7" s="598" customFormat="1" x14ac:dyDescent="0.2">
      <c r="A178" s="593">
        <v>3113</v>
      </c>
      <c r="B178" s="594"/>
      <c r="C178" s="595" t="s">
        <v>174</v>
      </c>
      <c r="D178" s="570">
        <v>7910</v>
      </c>
      <c r="E178" s="596">
        <v>7672839.8600000003</v>
      </c>
      <c r="F178" s="570">
        <v>7672839.8571199998</v>
      </c>
      <c r="G178" s="597">
        <f t="shared" si="3"/>
        <v>99.999999962464997</v>
      </c>
    </row>
    <row r="179" spans="1:7" s="598" customFormat="1" x14ac:dyDescent="0.2">
      <c r="A179" s="599"/>
      <c r="B179" s="607"/>
      <c r="C179" s="601" t="s">
        <v>2738</v>
      </c>
      <c r="D179" s="602"/>
      <c r="E179" s="603"/>
      <c r="F179" s="602"/>
      <c r="G179" s="604"/>
    </row>
    <row r="180" spans="1:7" x14ac:dyDescent="0.2">
      <c r="A180" s="586">
        <v>3114</v>
      </c>
      <c r="B180" s="605">
        <v>5042</v>
      </c>
      <c r="C180" s="588" t="s">
        <v>169</v>
      </c>
      <c r="D180" s="606">
        <v>0</v>
      </c>
      <c r="E180" s="590">
        <v>60</v>
      </c>
      <c r="F180" s="606">
        <v>0</v>
      </c>
      <c r="G180" s="591">
        <f t="shared" si="3"/>
        <v>0</v>
      </c>
    </row>
    <row r="181" spans="1:7" x14ac:dyDescent="0.2">
      <c r="A181" s="586">
        <v>3114</v>
      </c>
      <c r="B181" s="587">
        <v>5123</v>
      </c>
      <c r="C181" s="588" t="s">
        <v>151</v>
      </c>
      <c r="D181" s="589">
        <v>0</v>
      </c>
      <c r="E181" s="590">
        <v>5</v>
      </c>
      <c r="F181" s="589">
        <v>1.331</v>
      </c>
      <c r="G181" s="591">
        <f t="shared" si="3"/>
        <v>26.619999999999997</v>
      </c>
    </row>
    <row r="182" spans="1:7" x14ac:dyDescent="0.2">
      <c r="A182" s="586">
        <v>3114</v>
      </c>
      <c r="B182" s="587">
        <v>5137</v>
      </c>
      <c r="C182" s="588" t="s">
        <v>1088</v>
      </c>
      <c r="D182" s="589">
        <v>0</v>
      </c>
      <c r="E182" s="590">
        <v>810</v>
      </c>
      <c r="F182" s="589">
        <v>394.52977000000004</v>
      </c>
      <c r="G182" s="591">
        <f t="shared" si="3"/>
        <v>48.707379012345683</v>
      </c>
    </row>
    <row r="183" spans="1:7" x14ac:dyDescent="0.2">
      <c r="A183" s="586">
        <v>3114</v>
      </c>
      <c r="B183" s="587">
        <v>5139</v>
      </c>
      <c r="C183" s="588" t="s">
        <v>129</v>
      </c>
      <c r="D183" s="589">
        <v>0</v>
      </c>
      <c r="E183" s="590">
        <v>110</v>
      </c>
      <c r="F183" s="589">
        <v>78.420339999999996</v>
      </c>
      <c r="G183" s="591">
        <f t="shared" si="3"/>
        <v>71.291218181818181</v>
      </c>
    </row>
    <row r="184" spans="1:7" x14ac:dyDescent="0.2">
      <c r="A184" s="586">
        <v>3114</v>
      </c>
      <c r="B184" s="587">
        <v>5167</v>
      </c>
      <c r="C184" s="588" t="s">
        <v>156</v>
      </c>
      <c r="D184" s="589">
        <v>0</v>
      </c>
      <c r="E184" s="590">
        <v>66.13</v>
      </c>
      <c r="F184" s="589">
        <v>62.448099999999997</v>
      </c>
      <c r="G184" s="591">
        <f t="shared" si="3"/>
        <v>94.432330258581587</v>
      </c>
    </row>
    <row r="185" spans="1:7" x14ac:dyDescent="0.2">
      <c r="A185" s="586">
        <v>3114</v>
      </c>
      <c r="B185" s="587">
        <v>5171</v>
      </c>
      <c r="C185" s="588" t="s">
        <v>158</v>
      </c>
      <c r="D185" s="589">
        <v>0</v>
      </c>
      <c r="E185" s="590">
        <v>113</v>
      </c>
      <c r="F185" s="589">
        <v>112.167</v>
      </c>
      <c r="G185" s="591">
        <f t="shared" si="3"/>
        <v>99.262831858407083</v>
      </c>
    </row>
    <row r="186" spans="1:7" x14ac:dyDescent="0.2">
      <c r="A186" s="586">
        <v>3114</v>
      </c>
      <c r="B186" s="587">
        <v>5213</v>
      </c>
      <c r="C186" s="588" t="s">
        <v>3252</v>
      </c>
      <c r="D186" s="589">
        <v>0</v>
      </c>
      <c r="E186" s="590">
        <v>96563.17</v>
      </c>
      <c r="F186" s="589">
        <v>96563.17</v>
      </c>
      <c r="G186" s="591">
        <f t="shared" si="3"/>
        <v>100</v>
      </c>
    </row>
    <row r="187" spans="1:7" x14ac:dyDescent="0.2">
      <c r="A187" s="586">
        <v>3114</v>
      </c>
      <c r="B187" s="587">
        <v>5331</v>
      </c>
      <c r="C187" s="588" t="s">
        <v>139</v>
      </c>
      <c r="D187" s="589">
        <v>74003</v>
      </c>
      <c r="E187" s="590">
        <v>94199.384999999995</v>
      </c>
      <c r="F187" s="589">
        <v>90047.816929999986</v>
      </c>
      <c r="G187" s="591">
        <f t="shared" si="3"/>
        <v>95.592786439104657</v>
      </c>
    </row>
    <row r="188" spans="1:7" x14ac:dyDescent="0.2">
      <c r="A188" s="586">
        <v>3114</v>
      </c>
      <c r="B188" s="587">
        <v>5336</v>
      </c>
      <c r="C188" s="588" t="s">
        <v>162</v>
      </c>
      <c r="D188" s="589">
        <v>0</v>
      </c>
      <c r="E188" s="590">
        <v>594875.79700000002</v>
      </c>
      <c r="F188" s="589">
        <v>594875.77899999998</v>
      </c>
      <c r="G188" s="591">
        <f t="shared" si="3"/>
        <v>99.999996974158279</v>
      </c>
    </row>
    <row r="189" spans="1:7" x14ac:dyDescent="0.2">
      <c r="A189" s="586">
        <v>3114</v>
      </c>
      <c r="B189" s="587">
        <v>5339</v>
      </c>
      <c r="C189" s="588" t="s">
        <v>160</v>
      </c>
      <c r="D189" s="589">
        <v>0</v>
      </c>
      <c r="E189" s="590">
        <v>35488.26</v>
      </c>
      <c r="F189" s="589">
        <v>35488.26</v>
      </c>
      <c r="G189" s="591">
        <f t="shared" si="3"/>
        <v>100</v>
      </c>
    </row>
    <row r="190" spans="1:7" s="598" customFormat="1" x14ac:dyDescent="0.2">
      <c r="A190" s="593">
        <v>3114</v>
      </c>
      <c r="B190" s="594"/>
      <c r="C190" s="595" t="s">
        <v>176</v>
      </c>
      <c r="D190" s="570">
        <v>74003</v>
      </c>
      <c r="E190" s="596">
        <v>822290.74199999997</v>
      </c>
      <c r="F190" s="570">
        <v>817623.92214000004</v>
      </c>
      <c r="G190" s="597">
        <f t="shared" si="3"/>
        <v>99.432461096588639</v>
      </c>
    </row>
    <row r="191" spans="1:7" s="598" customFormat="1" x14ac:dyDescent="0.2">
      <c r="A191" s="599"/>
      <c r="B191" s="607"/>
      <c r="C191" s="601" t="s">
        <v>2738</v>
      </c>
      <c r="D191" s="602"/>
      <c r="E191" s="603"/>
      <c r="F191" s="602"/>
      <c r="G191" s="604"/>
    </row>
    <row r="192" spans="1:7" x14ac:dyDescent="0.2">
      <c r="A192" s="586">
        <v>3117</v>
      </c>
      <c r="B192" s="605">
        <v>5212</v>
      </c>
      <c r="C192" s="588" t="s">
        <v>3247</v>
      </c>
      <c r="D192" s="606">
        <v>0</v>
      </c>
      <c r="E192" s="590">
        <v>6954.9650000000001</v>
      </c>
      <c r="F192" s="606">
        <v>6954.9650000000001</v>
      </c>
      <c r="G192" s="591">
        <f t="shared" si="3"/>
        <v>100</v>
      </c>
    </row>
    <row r="193" spans="1:7" x14ac:dyDescent="0.2">
      <c r="A193" s="586">
        <v>3117</v>
      </c>
      <c r="B193" s="587">
        <v>5213</v>
      </c>
      <c r="C193" s="588" t="s">
        <v>3252</v>
      </c>
      <c r="D193" s="589">
        <v>0</v>
      </c>
      <c r="E193" s="590">
        <v>8106.6689999999999</v>
      </c>
      <c r="F193" s="589">
        <v>8106.6689999999999</v>
      </c>
      <c r="G193" s="591">
        <f t="shared" si="3"/>
        <v>100</v>
      </c>
    </row>
    <row r="194" spans="1:7" x14ac:dyDescent="0.2">
      <c r="A194" s="586">
        <v>3117</v>
      </c>
      <c r="B194" s="587">
        <v>5339</v>
      </c>
      <c r="C194" s="588" t="s">
        <v>160</v>
      </c>
      <c r="D194" s="589">
        <v>0</v>
      </c>
      <c r="E194" s="590">
        <v>658517.38500000001</v>
      </c>
      <c r="F194" s="589">
        <v>658517.38500000001</v>
      </c>
      <c r="G194" s="591">
        <f t="shared" si="3"/>
        <v>100</v>
      </c>
    </row>
    <row r="195" spans="1:7" s="598" customFormat="1" x14ac:dyDescent="0.2">
      <c r="A195" s="593">
        <v>3117</v>
      </c>
      <c r="B195" s="594"/>
      <c r="C195" s="595" t="s">
        <v>177</v>
      </c>
      <c r="D195" s="570">
        <v>0</v>
      </c>
      <c r="E195" s="596">
        <v>673579.01899999997</v>
      </c>
      <c r="F195" s="570">
        <v>673579.01899999997</v>
      </c>
      <c r="G195" s="597">
        <f t="shared" si="3"/>
        <v>100</v>
      </c>
    </row>
    <row r="196" spans="1:7" s="598" customFormat="1" x14ac:dyDescent="0.2">
      <c r="A196" s="599"/>
      <c r="B196" s="607"/>
      <c r="C196" s="601" t="s">
        <v>2738</v>
      </c>
      <c r="D196" s="602"/>
      <c r="E196" s="603"/>
      <c r="F196" s="602"/>
      <c r="G196" s="604"/>
    </row>
    <row r="197" spans="1:7" x14ac:dyDescent="0.2">
      <c r="A197" s="586">
        <v>3121</v>
      </c>
      <c r="B197" s="605">
        <v>5137</v>
      </c>
      <c r="C197" s="588" t="s">
        <v>1088</v>
      </c>
      <c r="D197" s="606">
        <v>0</v>
      </c>
      <c r="E197" s="590">
        <v>1553</v>
      </c>
      <c r="F197" s="606">
        <v>1257.7647299999999</v>
      </c>
      <c r="G197" s="591">
        <f t="shared" si="3"/>
        <v>80.989358016741789</v>
      </c>
    </row>
    <row r="198" spans="1:7" x14ac:dyDescent="0.2">
      <c r="A198" s="586">
        <v>3121</v>
      </c>
      <c r="B198" s="587">
        <v>5139</v>
      </c>
      <c r="C198" s="588" t="s">
        <v>129</v>
      </c>
      <c r="D198" s="589">
        <v>0</v>
      </c>
      <c r="E198" s="590">
        <v>15</v>
      </c>
      <c r="F198" s="589">
        <v>12.69374</v>
      </c>
      <c r="G198" s="591">
        <f t="shared" si="3"/>
        <v>84.624933333333331</v>
      </c>
    </row>
    <row r="199" spans="1:7" x14ac:dyDescent="0.2">
      <c r="A199" s="586">
        <v>3121</v>
      </c>
      <c r="B199" s="587">
        <v>5167</v>
      </c>
      <c r="C199" s="588" t="s">
        <v>156</v>
      </c>
      <c r="D199" s="589">
        <v>0</v>
      </c>
      <c r="E199" s="590">
        <v>19.82</v>
      </c>
      <c r="F199" s="589">
        <v>17.174719999999997</v>
      </c>
      <c r="G199" s="591">
        <f t="shared" si="3"/>
        <v>86.653481331987877</v>
      </c>
    </row>
    <row r="200" spans="1:7" x14ac:dyDescent="0.2">
      <c r="A200" s="586">
        <v>3121</v>
      </c>
      <c r="B200" s="587">
        <v>5169</v>
      </c>
      <c r="C200" s="588" t="s">
        <v>130</v>
      </c>
      <c r="D200" s="589">
        <v>0</v>
      </c>
      <c r="E200" s="590">
        <v>462</v>
      </c>
      <c r="F200" s="589">
        <v>246.15466000000001</v>
      </c>
      <c r="G200" s="591">
        <f t="shared" si="3"/>
        <v>53.280229437229444</v>
      </c>
    </row>
    <row r="201" spans="1:7" x14ac:dyDescent="0.2">
      <c r="A201" s="586">
        <v>3121</v>
      </c>
      <c r="B201" s="587">
        <v>5171</v>
      </c>
      <c r="C201" s="588" t="s">
        <v>158</v>
      </c>
      <c r="D201" s="589">
        <v>0</v>
      </c>
      <c r="E201" s="590">
        <v>85</v>
      </c>
      <c r="F201" s="589">
        <v>84.7</v>
      </c>
      <c r="G201" s="591">
        <f t="shared" si="3"/>
        <v>99.647058823529406</v>
      </c>
    </row>
    <row r="202" spans="1:7" x14ac:dyDescent="0.2">
      <c r="A202" s="586">
        <v>3121</v>
      </c>
      <c r="B202" s="587">
        <v>5213</v>
      </c>
      <c r="C202" s="588" t="s">
        <v>3252</v>
      </c>
      <c r="D202" s="589">
        <v>0</v>
      </c>
      <c r="E202" s="590">
        <v>105669.76300000001</v>
      </c>
      <c r="F202" s="589">
        <v>105669.76300000001</v>
      </c>
      <c r="G202" s="591">
        <f t="shared" si="3"/>
        <v>100</v>
      </c>
    </row>
    <row r="203" spans="1:7" x14ac:dyDescent="0.2">
      <c r="A203" s="586">
        <v>3121</v>
      </c>
      <c r="B203" s="587">
        <v>5331</v>
      </c>
      <c r="C203" s="588" t="s">
        <v>139</v>
      </c>
      <c r="D203" s="589">
        <v>158072</v>
      </c>
      <c r="E203" s="590">
        <v>175729.58100000001</v>
      </c>
      <c r="F203" s="589">
        <v>172611.68578</v>
      </c>
      <c r="G203" s="591">
        <f t="shared" si="3"/>
        <v>98.225742528800538</v>
      </c>
    </row>
    <row r="204" spans="1:7" x14ac:dyDescent="0.2">
      <c r="A204" s="586">
        <v>3121</v>
      </c>
      <c r="B204" s="587">
        <v>5336</v>
      </c>
      <c r="C204" s="588" t="s">
        <v>162</v>
      </c>
      <c r="D204" s="589">
        <v>0</v>
      </c>
      <c r="E204" s="590">
        <v>1072750.939</v>
      </c>
      <c r="F204" s="589">
        <v>1072750.9182099998</v>
      </c>
      <c r="G204" s="591">
        <f t="shared" si="3"/>
        <v>99.999998061991889</v>
      </c>
    </row>
    <row r="205" spans="1:7" x14ac:dyDescent="0.2">
      <c r="A205" s="586">
        <v>3121</v>
      </c>
      <c r="B205" s="587">
        <v>5339</v>
      </c>
      <c r="C205" s="588" t="s">
        <v>160</v>
      </c>
      <c r="D205" s="589">
        <v>0</v>
      </c>
      <c r="E205" s="590">
        <v>13329.541999999999</v>
      </c>
      <c r="F205" s="589">
        <v>13329.541999999999</v>
      </c>
      <c r="G205" s="591">
        <f t="shared" si="3"/>
        <v>100</v>
      </c>
    </row>
    <row r="206" spans="1:7" s="598" customFormat="1" x14ac:dyDescent="0.2">
      <c r="A206" s="612">
        <v>3121</v>
      </c>
      <c r="B206" s="594"/>
      <c r="C206" s="613" t="s">
        <v>72</v>
      </c>
      <c r="D206" s="570">
        <v>158072</v>
      </c>
      <c r="E206" s="614">
        <v>1369614.645</v>
      </c>
      <c r="F206" s="570">
        <v>1365980.3968399998</v>
      </c>
      <c r="G206" s="615">
        <f t="shared" si="3"/>
        <v>99.734651774258722</v>
      </c>
    </row>
    <row r="207" spans="1:7" s="598" customFormat="1" x14ac:dyDescent="0.2">
      <c r="A207" s="599"/>
      <c r="B207" s="607"/>
      <c r="C207" s="601" t="s">
        <v>2738</v>
      </c>
      <c r="D207" s="602"/>
      <c r="E207" s="603"/>
      <c r="F207" s="602"/>
      <c r="G207" s="604"/>
    </row>
    <row r="208" spans="1:7" x14ac:dyDescent="0.2">
      <c r="A208" s="586">
        <v>3122</v>
      </c>
      <c r="B208" s="605">
        <v>5137</v>
      </c>
      <c r="C208" s="588" t="s">
        <v>1088</v>
      </c>
      <c r="D208" s="606">
        <v>1905</v>
      </c>
      <c r="E208" s="590">
        <v>994.39</v>
      </c>
      <c r="F208" s="606">
        <v>969.4660100000001</v>
      </c>
      <c r="G208" s="591">
        <f t="shared" si="3"/>
        <v>97.49353975804263</v>
      </c>
    </row>
    <row r="209" spans="1:7" x14ac:dyDescent="0.2">
      <c r="A209" s="586">
        <v>3122</v>
      </c>
      <c r="B209" s="587">
        <v>5139</v>
      </c>
      <c r="C209" s="588" t="s">
        <v>129</v>
      </c>
      <c r="D209" s="589">
        <v>0</v>
      </c>
      <c r="E209" s="590">
        <v>67.599999999999994</v>
      </c>
      <c r="F209" s="589">
        <v>61.468300000000006</v>
      </c>
      <c r="G209" s="591">
        <f t="shared" si="3"/>
        <v>90.929437869822507</v>
      </c>
    </row>
    <row r="210" spans="1:7" x14ac:dyDescent="0.2">
      <c r="A210" s="586">
        <v>3122</v>
      </c>
      <c r="B210" s="587">
        <v>5172</v>
      </c>
      <c r="C210" s="588" t="s">
        <v>3259</v>
      </c>
      <c r="D210" s="589">
        <v>0</v>
      </c>
      <c r="E210" s="590">
        <v>38.479999999999997</v>
      </c>
      <c r="F210" s="589">
        <v>38.46931</v>
      </c>
      <c r="G210" s="591">
        <f t="shared" si="3"/>
        <v>99.972219334719341</v>
      </c>
    </row>
    <row r="211" spans="1:7" x14ac:dyDescent="0.2">
      <c r="A211" s="586">
        <v>3122</v>
      </c>
      <c r="B211" s="587">
        <v>5213</v>
      </c>
      <c r="C211" s="588" t="s">
        <v>3252</v>
      </c>
      <c r="D211" s="589">
        <v>0</v>
      </c>
      <c r="E211" s="590">
        <v>351761.79200000002</v>
      </c>
      <c r="F211" s="589">
        <v>351761.79200000002</v>
      </c>
      <c r="G211" s="591">
        <f t="shared" si="3"/>
        <v>100</v>
      </c>
    </row>
    <row r="212" spans="1:7" x14ac:dyDescent="0.2">
      <c r="A212" s="586">
        <v>3122</v>
      </c>
      <c r="B212" s="587">
        <v>5331</v>
      </c>
      <c r="C212" s="588" t="s">
        <v>139</v>
      </c>
      <c r="D212" s="589">
        <v>145596</v>
      </c>
      <c r="E212" s="590">
        <v>156221.42499999999</v>
      </c>
      <c r="F212" s="589">
        <v>156221.42215</v>
      </c>
      <c r="G212" s="591">
        <f t="shared" si="3"/>
        <v>99.999998175666377</v>
      </c>
    </row>
    <row r="213" spans="1:7" x14ac:dyDescent="0.2">
      <c r="A213" s="586">
        <v>3122</v>
      </c>
      <c r="B213" s="587">
        <v>5336</v>
      </c>
      <c r="C213" s="588" t="s">
        <v>162</v>
      </c>
      <c r="D213" s="589">
        <v>0</v>
      </c>
      <c r="E213" s="590">
        <v>866923.44099999999</v>
      </c>
      <c r="F213" s="589">
        <v>866923.42737000005</v>
      </c>
      <c r="G213" s="591">
        <f t="shared" si="3"/>
        <v>99.999998427773519</v>
      </c>
    </row>
    <row r="214" spans="1:7" x14ac:dyDescent="0.2">
      <c r="A214" s="586">
        <v>3122</v>
      </c>
      <c r="B214" s="587">
        <v>5339</v>
      </c>
      <c r="C214" s="588" t="s">
        <v>160</v>
      </c>
      <c r="D214" s="589">
        <v>0</v>
      </c>
      <c r="E214" s="590">
        <v>11066.656000000001</v>
      </c>
      <c r="F214" s="589">
        <v>11066.656000000001</v>
      </c>
      <c r="G214" s="591">
        <f t="shared" si="3"/>
        <v>100</v>
      </c>
    </row>
    <row r="215" spans="1:7" s="598" customFormat="1" x14ac:dyDescent="0.2">
      <c r="A215" s="593">
        <v>3122</v>
      </c>
      <c r="B215" s="594"/>
      <c r="C215" s="595" t="s">
        <v>73</v>
      </c>
      <c r="D215" s="570">
        <v>147501</v>
      </c>
      <c r="E215" s="596">
        <v>1387073.784</v>
      </c>
      <c r="F215" s="570">
        <v>1387042.7011399998</v>
      </c>
      <c r="G215" s="597">
        <f t="shared" si="3"/>
        <v>99.997759105509829</v>
      </c>
    </row>
    <row r="216" spans="1:7" s="598" customFormat="1" x14ac:dyDescent="0.2">
      <c r="A216" s="599"/>
      <c r="B216" s="607"/>
      <c r="C216" s="601" t="s">
        <v>2738</v>
      </c>
      <c r="D216" s="602"/>
      <c r="E216" s="603"/>
      <c r="F216" s="602"/>
      <c r="G216" s="604"/>
    </row>
    <row r="217" spans="1:7" x14ac:dyDescent="0.2">
      <c r="A217" s="586">
        <v>3123</v>
      </c>
      <c r="B217" s="605">
        <v>5213</v>
      </c>
      <c r="C217" s="588" t="s">
        <v>3252</v>
      </c>
      <c r="D217" s="606">
        <v>0</v>
      </c>
      <c r="E217" s="590">
        <v>57526.845999999998</v>
      </c>
      <c r="F217" s="606">
        <v>57526.845999999998</v>
      </c>
      <c r="G217" s="591">
        <f t="shared" si="3"/>
        <v>100</v>
      </c>
    </row>
    <row r="218" spans="1:7" s="598" customFormat="1" x14ac:dyDescent="0.2">
      <c r="A218" s="593">
        <v>3123</v>
      </c>
      <c r="B218" s="594"/>
      <c r="C218" s="595" t="s">
        <v>74</v>
      </c>
      <c r="D218" s="570">
        <v>0</v>
      </c>
      <c r="E218" s="596">
        <v>57526.845999999998</v>
      </c>
      <c r="F218" s="570">
        <v>57526.845999999998</v>
      </c>
      <c r="G218" s="597">
        <f t="shared" si="3"/>
        <v>100</v>
      </c>
    </row>
    <row r="219" spans="1:7" s="598" customFormat="1" x14ac:dyDescent="0.2">
      <c r="A219" s="599"/>
      <c r="B219" s="607"/>
      <c r="C219" s="601" t="s">
        <v>2738</v>
      </c>
      <c r="D219" s="602"/>
      <c r="E219" s="603"/>
      <c r="F219" s="602"/>
      <c r="G219" s="604"/>
    </row>
    <row r="220" spans="1:7" x14ac:dyDescent="0.2">
      <c r="A220" s="586">
        <v>3124</v>
      </c>
      <c r="B220" s="605">
        <v>5331</v>
      </c>
      <c r="C220" s="588" t="s">
        <v>139</v>
      </c>
      <c r="D220" s="606">
        <v>23246</v>
      </c>
      <c r="E220" s="590">
        <v>24030</v>
      </c>
      <c r="F220" s="606">
        <v>24030</v>
      </c>
      <c r="G220" s="591">
        <f t="shared" si="3"/>
        <v>100</v>
      </c>
    </row>
    <row r="221" spans="1:7" x14ac:dyDescent="0.2">
      <c r="A221" s="586">
        <v>3124</v>
      </c>
      <c r="B221" s="587">
        <v>5336</v>
      </c>
      <c r="C221" s="588" t="s">
        <v>162</v>
      </c>
      <c r="D221" s="589">
        <v>0</v>
      </c>
      <c r="E221" s="590">
        <v>156865.20800000001</v>
      </c>
      <c r="F221" s="589">
        <v>156865.20399999997</v>
      </c>
      <c r="G221" s="591">
        <f t="shared" si="3"/>
        <v>99.999997450040013</v>
      </c>
    </row>
    <row r="222" spans="1:7" s="598" customFormat="1" x14ac:dyDescent="0.2">
      <c r="A222" s="593">
        <v>3124</v>
      </c>
      <c r="B222" s="594"/>
      <c r="C222" s="595" t="s">
        <v>178</v>
      </c>
      <c r="D222" s="570">
        <v>23246</v>
      </c>
      <c r="E222" s="596">
        <v>180895.20800000001</v>
      </c>
      <c r="F222" s="570">
        <v>180895.20399999997</v>
      </c>
      <c r="G222" s="597">
        <f t="shared" si="3"/>
        <v>99.999997788775005</v>
      </c>
    </row>
    <row r="223" spans="1:7" s="598" customFormat="1" x14ac:dyDescent="0.2">
      <c r="A223" s="599"/>
      <c r="B223" s="607"/>
      <c r="C223" s="601" t="s">
        <v>2738</v>
      </c>
      <c r="D223" s="602"/>
      <c r="E223" s="603"/>
      <c r="F223" s="602"/>
      <c r="G223" s="604"/>
    </row>
    <row r="224" spans="1:7" x14ac:dyDescent="0.2">
      <c r="A224" s="586">
        <v>3125</v>
      </c>
      <c r="B224" s="605">
        <v>5169</v>
      </c>
      <c r="C224" s="588" t="s">
        <v>130</v>
      </c>
      <c r="D224" s="606">
        <v>0</v>
      </c>
      <c r="E224" s="590">
        <v>200</v>
      </c>
      <c r="F224" s="606">
        <v>150.64500000000001</v>
      </c>
      <c r="G224" s="591">
        <f t="shared" si="3"/>
        <v>75.322500000000005</v>
      </c>
    </row>
    <row r="225" spans="1:7" x14ac:dyDescent="0.2">
      <c r="A225" s="586">
        <v>3125</v>
      </c>
      <c r="B225" s="587">
        <v>5213</v>
      </c>
      <c r="C225" s="588" t="s">
        <v>3252</v>
      </c>
      <c r="D225" s="589">
        <v>0</v>
      </c>
      <c r="E225" s="590">
        <v>1463.287</v>
      </c>
      <c r="F225" s="589">
        <v>1463.287</v>
      </c>
      <c r="G225" s="591">
        <f t="shared" ref="G225:G299" si="5">F225/E225*100</f>
        <v>100</v>
      </c>
    </row>
    <row r="226" spans="1:7" x14ac:dyDescent="0.2">
      <c r="A226" s="586">
        <v>3125</v>
      </c>
      <c r="B226" s="587">
        <v>5221</v>
      </c>
      <c r="C226" s="588" t="s">
        <v>145</v>
      </c>
      <c r="D226" s="589">
        <v>0</v>
      </c>
      <c r="E226" s="590">
        <v>2582.1170000000002</v>
      </c>
      <c r="F226" s="589">
        <v>2582.1170000000002</v>
      </c>
      <c r="G226" s="591">
        <f t="shared" si="5"/>
        <v>100</v>
      </c>
    </row>
    <row r="227" spans="1:7" x14ac:dyDescent="0.2">
      <c r="A227" s="586">
        <v>3125</v>
      </c>
      <c r="B227" s="587">
        <v>5331</v>
      </c>
      <c r="C227" s="588" t="s">
        <v>139</v>
      </c>
      <c r="D227" s="589">
        <v>29149</v>
      </c>
      <c r="E227" s="590">
        <v>38088.839999999997</v>
      </c>
      <c r="F227" s="589">
        <v>36998.447469999999</v>
      </c>
      <c r="G227" s="591">
        <f t="shared" si="5"/>
        <v>97.137238808007808</v>
      </c>
    </row>
    <row r="228" spans="1:7" s="598" customFormat="1" x14ac:dyDescent="0.2">
      <c r="A228" s="593">
        <v>3125</v>
      </c>
      <c r="B228" s="594"/>
      <c r="C228" s="595" t="s">
        <v>179</v>
      </c>
      <c r="D228" s="570">
        <v>29149</v>
      </c>
      <c r="E228" s="596">
        <v>42334.243999999999</v>
      </c>
      <c r="F228" s="570">
        <v>41194.496469999998</v>
      </c>
      <c r="G228" s="597">
        <f t="shared" si="5"/>
        <v>97.307740915368655</v>
      </c>
    </row>
    <row r="229" spans="1:7" s="598" customFormat="1" x14ac:dyDescent="0.2">
      <c r="A229" s="599"/>
      <c r="B229" s="607"/>
      <c r="C229" s="601" t="s">
        <v>2738</v>
      </c>
      <c r="D229" s="602"/>
      <c r="E229" s="603"/>
      <c r="F229" s="602"/>
      <c r="G229" s="604"/>
    </row>
    <row r="230" spans="1:7" x14ac:dyDescent="0.2">
      <c r="A230" s="586">
        <v>3126</v>
      </c>
      <c r="B230" s="605">
        <v>5331</v>
      </c>
      <c r="C230" s="588" t="s">
        <v>139</v>
      </c>
      <c r="D230" s="606">
        <v>11401</v>
      </c>
      <c r="E230" s="590">
        <v>12906</v>
      </c>
      <c r="F230" s="606">
        <v>10906</v>
      </c>
      <c r="G230" s="591">
        <f t="shared" si="5"/>
        <v>84.503331783666511</v>
      </c>
    </row>
    <row r="231" spans="1:7" x14ac:dyDescent="0.2">
      <c r="A231" s="586">
        <v>3126</v>
      </c>
      <c r="B231" s="587">
        <v>5336</v>
      </c>
      <c r="C231" s="588" t="s">
        <v>162</v>
      </c>
      <c r="D231" s="589">
        <v>0</v>
      </c>
      <c r="E231" s="590">
        <v>109063.19500000001</v>
      </c>
      <c r="F231" s="589">
        <v>109063.194</v>
      </c>
      <c r="G231" s="591">
        <f t="shared" si="5"/>
        <v>99.999999083100406</v>
      </c>
    </row>
    <row r="232" spans="1:7" s="598" customFormat="1" x14ac:dyDescent="0.2">
      <c r="A232" s="593">
        <v>3126</v>
      </c>
      <c r="B232" s="594"/>
      <c r="C232" s="595" t="s">
        <v>180</v>
      </c>
      <c r="D232" s="570">
        <v>11401</v>
      </c>
      <c r="E232" s="596">
        <v>121969.19500000001</v>
      </c>
      <c r="F232" s="570">
        <v>119969.194</v>
      </c>
      <c r="G232" s="597">
        <f t="shared" si="5"/>
        <v>98.360240878854697</v>
      </c>
    </row>
    <row r="233" spans="1:7" s="598" customFormat="1" x14ac:dyDescent="0.2">
      <c r="A233" s="599"/>
      <c r="B233" s="607"/>
      <c r="C233" s="601" t="s">
        <v>2738</v>
      </c>
      <c r="D233" s="602"/>
      <c r="E233" s="603"/>
      <c r="F233" s="602"/>
      <c r="G233" s="604"/>
    </row>
    <row r="234" spans="1:7" x14ac:dyDescent="0.2">
      <c r="A234" s="586">
        <v>3127</v>
      </c>
      <c r="B234" s="605">
        <v>5136</v>
      </c>
      <c r="C234" s="588" t="s">
        <v>3261</v>
      </c>
      <c r="D234" s="606">
        <v>0</v>
      </c>
      <c r="E234" s="590">
        <v>27.38</v>
      </c>
      <c r="F234" s="606">
        <v>4.1879999999999997</v>
      </c>
      <c r="G234" s="591">
        <f t="shared" si="5"/>
        <v>15.295836376917457</v>
      </c>
    </row>
    <row r="235" spans="1:7" x14ac:dyDescent="0.2">
      <c r="A235" s="586">
        <v>3127</v>
      </c>
      <c r="B235" s="587">
        <v>5137</v>
      </c>
      <c r="C235" s="588" t="s">
        <v>1088</v>
      </c>
      <c r="D235" s="589">
        <v>0</v>
      </c>
      <c r="E235" s="590">
        <v>3120.2</v>
      </c>
      <c r="F235" s="589">
        <v>2161.4374899999998</v>
      </c>
      <c r="G235" s="591">
        <f t="shared" si="5"/>
        <v>69.272402089609642</v>
      </c>
    </row>
    <row r="236" spans="1:7" x14ac:dyDescent="0.2">
      <c r="A236" s="586">
        <v>3127</v>
      </c>
      <c r="B236" s="587">
        <v>5139</v>
      </c>
      <c r="C236" s="588" t="s">
        <v>129</v>
      </c>
      <c r="D236" s="589">
        <v>0</v>
      </c>
      <c r="E236" s="590">
        <v>487.8</v>
      </c>
      <c r="F236" s="589">
        <v>459.09218000000004</v>
      </c>
      <c r="G236" s="591">
        <f t="shared" si="5"/>
        <v>94.114838048380491</v>
      </c>
    </row>
    <row r="237" spans="1:7" x14ac:dyDescent="0.2">
      <c r="A237" s="586">
        <v>3127</v>
      </c>
      <c r="B237" s="587">
        <v>5167</v>
      </c>
      <c r="C237" s="588" t="s">
        <v>156</v>
      </c>
      <c r="D237" s="589">
        <v>0</v>
      </c>
      <c r="E237" s="590">
        <v>15.3</v>
      </c>
      <c r="F237" s="589">
        <v>2.1498699999999999</v>
      </c>
      <c r="G237" s="591">
        <f t="shared" si="5"/>
        <v>14.05143790849673</v>
      </c>
    </row>
    <row r="238" spans="1:7" x14ac:dyDescent="0.2">
      <c r="A238" s="586">
        <v>3127</v>
      </c>
      <c r="B238" s="587">
        <v>5169</v>
      </c>
      <c r="C238" s="588" t="s">
        <v>130</v>
      </c>
      <c r="D238" s="589">
        <v>0</v>
      </c>
      <c r="E238" s="590">
        <v>250</v>
      </c>
      <c r="F238" s="589">
        <v>0</v>
      </c>
      <c r="G238" s="591">
        <f t="shared" si="5"/>
        <v>0</v>
      </c>
    </row>
    <row r="239" spans="1:7" x14ac:dyDescent="0.2">
      <c r="A239" s="586">
        <v>3127</v>
      </c>
      <c r="B239" s="587">
        <v>5171</v>
      </c>
      <c r="C239" s="588" t="s">
        <v>158</v>
      </c>
      <c r="D239" s="589">
        <v>0</v>
      </c>
      <c r="E239" s="590">
        <v>150</v>
      </c>
      <c r="F239" s="589">
        <v>139.29520000000002</v>
      </c>
      <c r="G239" s="591">
        <f t="shared" si="5"/>
        <v>92.863466666666682</v>
      </c>
    </row>
    <row r="240" spans="1:7" x14ac:dyDescent="0.2">
      <c r="A240" s="586">
        <v>3127</v>
      </c>
      <c r="B240" s="587">
        <v>5172</v>
      </c>
      <c r="C240" s="588" t="s">
        <v>3259</v>
      </c>
      <c r="D240" s="589">
        <v>0</v>
      </c>
      <c r="E240" s="590">
        <v>100</v>
      </c>
      <c r="F240" s="589">
        <v>0</v>
      </c>
      <c r="G240" s="591">
        <f t="shared" si="5"/>
        <v>0</v>
      </c>
    </row>
    <row r="241" spans="1:7" x14ac:dyDescent="0.2">
      <c r="A241" s="586">
        <v>3127</v>
      </c>
      <c r="B241" s="587">
        <v>5213</v>
      </c>
      <c r="C241" s="588" t="s">
        <v>3252</v>
      </c>
      <c r="D241" s="589">
        <v>0</v>
      </c>
      <c r="E241" s="590">
        <v>276511.78899999999</v>
      </c>
      <c r="F241" s="589">
        <v>276511.78899999999</v>
      </c>
      <c r="G241" s="591">
        <f t="shared" si="5"/>
        <v>100</v>
      </c>
    </row>
    <row r="242" spans="1:7" x14ac:dyDescent="0.2">
      <c r="A242" s="586">
        <v>3127</v>
      </c>
      <c r="B242" s="587">
        <v>5221</v>
      </c>
      <c r="C242" s="588" t="s">
        <v>145</v>
      </c>
      <c r="D242" s="589">
        <v>0</v>
      </c>
      <c r="E242" s="590">
        <v>57438.150999999998</v>
      </c>
      <c r="F242" s="589">
        <v>57438.150999999998</v>
      </c>
      <c r="G242" s="591">
        <f t="shared" si="5"/>
        <v>100</v>
      </c>
    </row>
    <row r="243" spans="1:7" x14ac:dyDescent="0.2">
      <c r="A243" s="586">
        <v>3127</v>
      </c>
      <c r="B243" s="587">
        <v>5331</v>
      </c>
      <c r="C243" s="588" t="s">
        <v>139</v>
      </c>
      <c r="D243" s="589">
        <v>460527</v>
      </c>
      <c r="E243" s="590">
        <v>502009.26199999999</v>
      </c>
      <c r="F243" s="589">
        <v>499772.41362000001</v>
      </c>
      <c r="G243" s="591">
        <f t="shared" si="5"/>
        <v>99.554420894330036</v>
      </c>
    </row>
    <row r="244" spans="1:7" x14ac:dyDescent="0.2">
      <c r="A244" s="586">
        <v>3127</v>
      </c>
      <c r="B244" s="587">
        <v>5336</v>
      </c>
      <c r="C244" s="588" t="s">
        <v>162</v>
      </c>
      <c r="D244" s="589">
        <v>0</v>
      </c>
      <c r="E244" s="590">
        <v>2013272.5859999999</v>
      </c>
      <c r="F244" s="589">
        <v>2013272.5587900002</v>
      </c>
      <c r="G244" s="591">
        <f t="shared" si="5"/>
        <v>99.999998648469173</v>
      </c>
    </row>
    <row r="245" spans="1:7" s="598" customFormat="1" x14ac:dyDescent="0.2">
      <c r="A245" s="612">
        <v>3127</v>
      </c>
      <c r="B245" s="594"/>
      <c r="C245" s="613" t="s">
        <v>2737</v>
      </c>
      <c r="D245" s="570">
        <v>460527</v>
      </c>
      <c r="E245" s="614">
        <v>2853382.4679999999</v>
      </c>
      <c r="F245" s="570">
        <v>2849761.0751499999</v>
      </c>
      <c r="G245" s="615">
        <f t="shared" si="5"/>
        <v>99.873084211786775</v>
      </c>
    </row>
    <row r="246" spans="1:7" s="598" customFormat="1" x14ac:dyDescent="0.2">
      <c r="A246" s="599"/>
      <c r="B246" s="607"/>
      <c r="C246" s="601" t="s">
        <v>2738</v>
      </c>
      <c r="D246" s="602"/>
      <c r="E246" s="603"/>
      <c r="F246" s="602"/>
      <c r="G246" s="604"/>
    </row>
    <row r="247" spans="1:7" x14ac:dyDescent="0.2">
      <c r="A247" s="586">
        <v>3133</v>
      </c>
      <c r="B247" s="605">
        <v>5331</v>
      </c>
      <c r="C247" s="588" t="s">
        <v>139</v>
      </c>
      <c r="D247" s="606">
        <v>117821</v>
      </c>
      <c r="E247" s="590">
        <v>131505.28</v>
      </c>
      <c r="F247" s="606">
        <v>130617.62196999999</v>
      </c>
      <c r="G247" s="591">
        <f t="shared" si="5"/>
        <v>99.325001984711179</v>
      </c>
    </row>
    <row r="248" spans="1:7" x14ac:dyDescent="0.2">
      <c r="A248" s="586">
        <v>3133</v>
      </c>
      <c r="B248" s="587">
        <v>5336</v>
      </c>
      <c r="C248" s="588" t="s">
        <v>162</v>
      </c>
      <c r="D248" s="589">
        <v>0</v>
      </c>
      <c r="E248" s="590">
        <v>287144.45299999998</v>
      </c>
      <c r="F248" s="589">
        <v>287144.45299999998</v>
      </c>
      <c r="G248" s="591">
        <f t="shared" si="5"/>
        <v>100</v>
      </c>
    </row>
    <row r="249" spans="1:7" s="598" customFormat="1" x14ac:dyDescent="0.2">
      <c r="A249" s="593">
        <v>3133</v>
      </c>
      <c r="B249" s="594"/>
      <c r="C249" s="595" t="s">
        <v>181</v>
      </c>
      <c r="D249" s="570">
        <v>117821</v>
      </c>
      <c r="E249" s="596">
        <v>418649.73300000001</v>
      </c>
      <c r="F249" s="570">
        <v>417762.07497000002</v>
      </c>
      <c r="G249" s="597">
        <f t="shared" si="5"/>
        <v>99.787971194048282</v>
      </c>
    </row>
    <row r="250" spans="1:7" s="598" customFormat="1" x14ac:dyDescent="0.2">
      <c r="A250" s="599"/>
      <c r="B250" s="607"/>
      <c r="C250" s="601" t="s">
        <v>2738</v>
      </c>
      <c r="D250" s="602"/>
      <c r="E250" s="603"/>
      <c r="F250" s="602"/>
      <c r="G250" s="604"/>
    </row>
    <row r="251" spans="1:7" x14ac:dyDescent="0.2">
      <c r="A251" s="586">
        <v>3141</v>
      </c>
      <c r="B251" s="605">
        <v>5021</v>
      </c>
      <c r="C251" s="588" t="s">
        <v>148</v>
      </c>
      <c r="D251" s="606">
        <v>0</v>
      </c>
      <c r="E251" s="590">
        <v>30</v>
      </c>
      <c r="F251" s="606">
        <v>28</v>
      </c>
      <c r="G251" s="591">
        <f t="shared" si="5"/>
        <v>93.333333333333329</v>
      </c>
    </row>
    <row r="252" spans="1:7" x14ac:dyDescent="0.2">
      <c r="A252" s="586">
        <v>3141</v>
      </c>
      <c r="B252" s="587">
        <v>5169</v>
      </c>
      <c r="C252" s="588" t="s">
        <v>130</v>
      </c>
      <c r="D252" s="589">
        <v>0</v>
      </c>
      <c r="E252" s="590">
        <v>200</v>
      </c>
      <c r="F252" s="589">
        <v>0</v>
      </c>
      <c r="G252" s="591">
        <f t="shared" si="5"/>
        <v>0</v>
      </c>
    </row>
    <row r="253" spans="1:7" x14ac:dyDescent="0.2">
      <c r="A253" s="586">
        <v>3141</v>
      </c>
      <c r="B253" s="587">
        <v>5212</v>
      </c>
      <c r="C253" s="588" t="s">
        <v>3247</v>
      </c>
      <c r="D253" s="589">
        <v>0</v>
      </c>
      <c r="E253" s="590">
        <v>300.01100000000002</v>
      </c>
      <c r="F253" s="589">
        <v>300.01100000000002</v>
      </c>
      <c r="G253" s="591">
        <f t="shared" si="5"/>
        <v>100</v>
      </c>
    </row>
    <row r="254" spans="1:7" x14ac:dyDescent="0.2">
      <c r="A254" s="586">
        <v>3141</v>
      </c>
      <c r="B254" s="587">
        <v>5213</v>
      </c>
      <c r="C254" s="588" t="s">
        <v>3252</v>
      </c>
      <c r="D254" s="589">
        <v>0</v>
      </c>
      <c r="E254" s="590">
        <v>19956.064999999999</v>
      </c>
      <c r="F254" s="589">
        <v>19956.048419999999</v>
      </c>
      <c r="G254" s="591">
        <f t="shared" si="5"/>
        <v>99.999916917488491</v>
      </c>
    </row>
    <row r="255" spans="1:7" x14ac:dyDescent="0.2">
      <c r="A255" s="586">
        <v>3141</v>
      </c>
      <c r="B255" s="587">
        <v>5221</v>
      </c>
      <c r="C255" s="588" t="s">
        <v>145</v>
      </c>
      <c r="D255" s="589">
        <v>0</v>
      </c>
      <c r="E255" s="590">
        <v>921.15</v>
      </c>
      <c r="F255" s="589">
        <v>921.15</v>
      </c>
      <c r="G255" s="591">
        <f t="shared" si="5"/>
        <v>100</v>
      </c>
    </row>
    <row r="256" spans="1:7" x14ac:dyDescent="0.2">
      <c r="A256" s="586">
        <v>3141</v>
      </c>
      <c r="B256" s="587">
        <v>5222</v>
      </c>
      <c r="C256" s="588" t="s">
        <v>132</v>
      </c>
      <c r="D256" s="589">
        <v>0</v>
      </c>
      <c r="E256" s="590">
        <v>611.72699999999998</v>
      </c>
      <c r="F256" s="589">
        <v>611.72699999999998</v>
      </c>
      <c r="G256" s="591">
        <f t="shared" si="5"/>
        <v>100</v>
      </c>
    </row>
    <row r="257" spans="1:7" x14ac:dyDescent="0.2">
      <c r="A257" s="586">
        <v>3141</v>
      </c>
      <c r="B257" s="587">
        <v>5223</v>
      </c>
      <c r="C257" s="588" t="s">
        <v>135</v>
      </c>
      <c r="D257" s="589">
        <v>0</v>
      </c>
      <c r="E257" s="590">
        <v>243.98</v>
      </c>
      <c r="F257" s="589">
        <v>243.9487</v>
      </c>
      <c r="G257" s="591">
        <f t="shared" si="5"/>
        <v>99.987171079596692</v>
      </c>
    </row>
    <row r="258" spans="1:7" x14ac:dyDescent="0.2">
      <c r="A258" s="586">
        <v>3141</v>
      </c>
      <c r="B258" s="587">
        <v>5321</v>
      </c>
      <c r="C258" s="588" t="s">
        <v>136</v>
      </c>
      <c r="D258" s="589">
        <v>0</v>
      </c>
      <c r="E258" s="590">
        <v>26946.63</v>
      </c>
      <c r="F258" s="589">
        <v>11137.633679999997</v>
      </c>
      <c r="G258" s="591">
        <f t="shared" si="5"/>
        <v>41.332195083392605</v>
      </c>
    </row>
    <row r="259" spans="1:7" x14ac:dyDescent="0.2">
      <c r="A259" s="586">
        <v>3141</v>
      </c>
      <c r="B259" s="587">
        <v>5331</v>
      </c>
      <c r="C259" s="588" t="s">
        <v>139</v>
      </c>
      <c r="D259" s="589">
        <v>60747</v>
      </c>
      <c r="E259" s="590">
        <v>58941.01</v>
      </c>
      <c r="F259" s="589">
        <v>58940.740080000003</v>
      </c>
      <c r="G259" s="591">
        <f t="shared" si="5"/>
        <v>99.999542050602798</v>
      </c>
    </row>
    <row r="260" spans="1:7" x14ac:dyDescent="0.2">
      <c r="A260" s="586">
        <v>3141</v>
      </c>
      <c r="B260" s="587">
        <v>5332</v>
      </c>
      <c r="C260" s="588" t="s">
        <v>3255</v>
      </c>
      <c r="D260" s="589">
        <v>0</v>
      </c>
      <c r="E260" s="590">
        <v>212.678</v>
      </c>
      <c r="F260" s="589">
        <v>212.678</v>
      </c>
      <c r="G260" s="591">
        <f t="shared" si="5"/>
        <v>100</v>
      </c>
    </row>
    <row r="261" spans="1:7" x14ac:dyDescent="0.2">
      <c r="A261" s="586">
        <v>3141</v>
      </c>
      <c r="B261" s="587">
        <v>5336</v>
      </c>
      <c r="C261" s="588" t="s">
        <v>162</v>
      </c>
      <c r="D261" s="589">
        <v>0</v>
      </c>
      <c r="E261" s="590">
        <v>178426.64799999999</v>
      </c>
      <c r="F261" s="589">
        <v>178424.50234000004</v>
      </c>
      <c r="G261" s="591">
        <f t="shared" si="5"/>
        <v>99.998797455411506</v>
      </c>
    </row>
    <row r="262" spans="1:7" x14ac:dyDescent="0.2">
      <c r="A262" s="586">
        <v>3141</v>
      </c>
      <c r="B262" s="587">
        <v>5339</v>
      </c>
      <c r="C262" s="588" t="s">
        <v>160</v>
      </c>
      <c r="D262" s="589">
        <v>0</v>
      </c>
      <c r="E262" s="590">
        <v>993700.27300000004</v>
      </c>
      <c r="F262" s="589">
        <v>993700.27300000004</v>
      </c>
      <c r="G262" s="591">
        <f t="shared" si="5"/>
        <v>100</v>
      </c>
    </row>
    <row r="263" spans="1:7" s="598" customFormat="1" x14ac:dyDescent="0.2">
      <c r="A263" s="593">
        <v>3141</v>
      </c>
      <c r="B263" s="594"/>
      <c r="C263" s="595" t="s">
        <v>182</v>
      </c>
      <c r="D263" s="570">
        <v>60747</v>
      </c>
      <c r="E263" s="596">
        <v>1280490.172</v>
      </c>
      <c r="F263" s="570">
        <v>1264476.7122200001</v>
      </c>
      <c r="G263" s="597">
        <f t="shared" si="5"/>
        <v>98.749427357572884</v>
      </c>
    </row>
    <row r="264" spans="1:7" s="598" customFormat="1" x14ac:dyDescent="0.2">
      <c r="A264" s="599"/>
      <c r="B264" s="607"/>
      <c r="C264" s="601" t="s">
        <v>2738</v>
      </c>
      <c r="D264" s="602"/>
      <c r="E264" s="603"/>
      <c r="F264" s="602"/>
      <c r="G264" s="604"/>
    </row>
    <row r="265" spans="1:7" x14ac:dyDescent="0.2">
      <c r="A265" s="586">
        <v>3143</v>
      </c>
      <c r="B265" s="605">
        <v>5212</v>
      </c>
      <c r="C265" s="588" t="s">
        <v>3247</v>
      </c>
      <c r="D265" s="606">
        <v>0</v>
      </c>
      <c r="E265" s="590">
        <v>2467.7640000000001</v>
      </c>
      <c r="F265" s="606">
        <v>2467.7640000000001</v>
      </c>
      <c r="G265" s="591">
        <f t="shared" si="5"/>
        <v>100</v>
      </c>
    </row>
    <row r="266" spans="1:7" x14ac:dyDescent="0.2">
      <c r="A266" s="586">
        <v>3143</v>
      </c>
      <c r="B266" s="587">
        <v>5213</v>
      </c>
      <c r="C266" s="588" t="s">
        <v>3252</v>
      </c>
      <c r="D266" s="589">
        <v>0</v>
      </c>
      <c r="E266" s="590">
        <v>29502.76</v>
      </c>
      <c r="F266" s="589">
        <v>29502.76</v>
      </c>
      <c r="G266" s="591">
        <f t="shared" si="5"/>
        <v>100</v>
      </c>
    </row>
    <row r="267" spans="1:7" x14ac:dyDescent="0.2">
      <c r="A267" s="586">
        <v>3143</v>
      </c>
      <c r="B267" s="587">
        <v>5222</v>
      </c>
      <c r="C267" s="588" t="s">
        <v>132</v>
      </c>
      <c r="D267" s="589">
        <v>0</v>
      </c>
      <c r="E267" s="590">
        <v>2857.4409999999998</v>
      </c>
      <c r="F267" s="589">
        <v>2857.4409999999998</v>
      </c>
      <c r="G267" s="591">
        <f t="shared" si="5"/>
        <v>100</v>
      </c>
    </row>
    <row r="268" spans="1:7" x14ac:dyDescent="0.2">
      <c r="A268" s="586">
        <v>3143</v>
      </c>
      <c r="B268" s="587">
        <v>5331</v>
      </c>
      <c r="C268" s="588" t="s">
        <v>139</v>
      </c>
      <c r="D268" s="589">
        <v>3902</v>
      </c>
      <c r="E268" s="590">
        <v>3902</v>
      </c>
      <c r="F268" s="589">
        <v>3902</v>
      </c>
      <c r="G268" s="591">
        <f t="shared" si="5"/>
        <v>100</v>
      </c>
    </row>
    <row r="269" spans="1:7" x14ac:dyDescent="0.2">
      <c r="A269" s="586">
        <v>3143</v>
      </c>
      <c r="B269" s="587">
        <v>5336</v>
      </c>
      <c r="C269" s="588" t="s">
        <v>162</v>
      </c>
      <c r="D269" s="589">
        <v>0</v>
      </c>
      <c r="E269" s="590">
        <v>62021.408000000003</v>
      </c>
      <c r="F269" s="589">
        <v>62021.408000000003</v>
      </c>
      <c r="G269" s="591">
        <f t="shared" si="5"/>
        <v>100</v>
      </c>
    </row>
    <row r="270" spans="1:7" x14ac:dyDescent="0.2">
      <c r="A270" s="586">
        <v>3143</v>
      </c>
      <c r="B270" s="587">
        <v>5339</v>
      </c>
      <c r="C270" s="588" t="s">
        <v>160</v>
      </c>
      <c r="D270" s="589">
        <v>0</v>
      </c>
      <c r="E270" s="590">
        <v>791043.94400000002</v>
      </c>
      <c r="F270" s="589">
        <v>791043.94400000002</v>
      </c>
      <c r="G270" s="591">
        <f t="shared" si="5"/>
        <v>100</v>
      </c>
    </row>
    <row r="271" spans="1:7" s="598" customFormat="1" x14ac:dyDescent="0.2">
      <c r="A271" s="593">
        <v>3143</v>
      </c>
      <c r="B271" s="594"/>
      <c r="C271" s="595" t="s">
        <v>183</v>
      </c>
      <c r="D271" s="570">
        <v>3902</v>
      </c>
      <c r="E271" s="596">
        <v>891795.31700000004</v>
      </c>
      <c r="F271" s="570">
        <v>891795.31700000004</v>
      </c>
      <c r="G271" s="597">
        <f t="shared" si="5"/>
        <v>100</v>
      </c>
    </row>
    <row r="272" spans="1:7" s="598" customFormat="1" x14ac:dyDescent="0.2">
      <c r="A272" s="599"/>
      <c r="B272" s="607"/>
      <c r="C272" s="601" t="s">
        <v>2738</v>
      </c>
      <c r="D272" s="602"/>
      <c r="E272" s="603"/>
      <c r="F272" s="602"/>
      <c r="G272" s="604"/>
    </row>
    <row r="273" spans="1:7" x14ac:dyDescent="0.2">
      <c r="A273" s="586">
        <v>3145</v>
      </c>
      <c r="B273" s="605">
        <v>5331</v>
      </c>
      <c r="C273" s="588" t="s">
        <v>139</v>
      </c>
      <c r="D273" s="606">
        <v>1531</v>
      </c>
      <c r="E273" s="590">
        <v>1531</v>
      </c>
      <c r="F273" s="606">
        <v>1531</v>
      </c>
      <c r="G273" s="591">
        <f t="shared" si="5"/>
        <v>100</v>
      </c>
    </row>
    <row r="274" spans="1:7" x14ac:dyDescent="0.2">
      <c r="A274" s="586">
        <v>3145</v>
      </c>
      <c r="B274" s="587">
        <v>5336</v>
      </c>
      <c r="C274" s="588" t="s">
        <v>162</v>
      </c>
      <c r="D274" s="589">
        <v>0</v>
      </c>
      <c r="E274" s="590">
        <v>12548.78</v>
      </c>
      <c r="F274" s="589">
        <v>12548.78</v>
      </c>
      <c r="G274" s="591">
        <f t="shared" si="5"/>
        <v>100</v>
      </c>
    </row>
    <row r="275" spans="1:7" s="598" customFormat="1" x14ac:dyDescent="0.2">
      <c r="A275" s="593">
        <v>3145</v>
      </c>
      <c r="B275" s="594"/>
      <c r="C275" s="595" t="s">
        <v>184</v>
      </c>
      <c r="D275" s="570">
        <v>1531</v>
      </c>
      <c r="E275" s="596">
        <v>14079.78</v>
      </c>
      <c r="F275" s="570">
        <v>14079.78</v>
      </c>
      <c r="G275" s="597">
        <f t="shared" si="5"/>
        <v>100</v>
      </c>
    </row>
    <row r="276" spans="1:7" s="598" customFormat="1" x14ac:dyDescent="0.2">
      <c r="A276" s="599"/>
      <c r="B276" s="607"/>
      <c r="C276" s="601" t="s">
        <v>2738</v>
      </c>
      <c r="D276" s="602"/>
      <c r="E276" s="603"/>
      <c r="F276" s="602"/>
      <c r="G276" s="604"/>
    </row>
    <row r="277" spans="1:7" x14ac:dyDescent="0.2">
      <c r="A277" s="586">
        <v>3146</v>
      </c>
      <c r="B277" s="605">
        <v>5221</v>
      </c>
      <c r="C277" s="588" t="s">
        <v>145</v>
      </c>
      <c r="D277" s="606">
        <v>0</v>
      </c>
      <c r="E277" s="590">
        <v>3535.0210000000002</v>
      </c>
      <c r="F277" s="606">
        <v>3535.0210000000002</v>
      </c>
      <c r="G277" s="591">
        <f t="shared" si="5"/>
        <v>100</v>
      </c>
    </row>
    <row r="278" spans="1:7" x14ac:dyDescent="0.2">
      <c r="A278" s="586">
        <v>3146</v>
      </c>
      <c r="B278" s="587">
        <v>5331</v>
      </c>
      <c r="C278" s="588" t="s">
        <v>139</v>
      </c>
      <c r="D278" s="589">
        <v>14852</v>
      </c>
      <c r="E278" s="590">
        <v>13835</v>
      </c>
      <c r="F278" s="589">
        <v>13835</v>
      </c>
      <c r="G278" s="591">
        <f t="shared" si="5"/>
        <v>100</v>
      </c>
    </row>
    <row r="279" spans="1:7" x14ac:dyDescent="0.2">
      <c r="A279" s="586">
        <v>3146</v>
      </c>
      <c r="B279" s="587">
        <v>5336</v>
      </c>
      <c r="C279" s="588" t="s">
        <v>162</v>
      </c>
      <c r="D279" s="589">
        <v>0</v>
      </c>
      <c r="E279" s="590">
        <v>204318.28700000001</v>
      </c>
      <c r="F279" s="589">
        <v>204318.285</v>
      </c>
      <c r="G279" s="591">
        <f t="shared" si="5"/>
        <v>99.999999021135082</v>
      </c>
    </row>
    <row r="280" spans="1:7" s="598" customFormat="1" x14ac:dyDescent="0.2">
      <c r="A280" s="593">
        <v>3146</v>
      </c>
      <c r="B280" s="594"/>
      <c r="C280" s="595" t="s">
        <v>185</v>
      </c>
      <c r="D280" s="570">
        <v>14852</v>
      </c>
      <c r="E280" s="596">
        <v>221688.30799999999</v>
      </c>
      <c r="F280" s="570">
        <v>221688.30600000001</v>
      </c>
      <c r="G280" s="597">
        <f t="shared" si="5"/>
        <v>99.999999097832443</v>
      </c>
    </row>
    <row r="281" spans="1:7" s="598" customFormat="1" x14ac:dyDescent="0.2">
      <c r="A281" s="599"/>
      <c r="B281" s="607"/>
      <c r="C281" s="601" t="s">
        <v>2738</v>
      </c>
      <c r="D281" s="602"/>
      <c r="E281" s="603"/>
      <c r="F281" s="602"/>
      <c r="G281" s="604"/>
    </row>
    <row r="282" spans="1:7" x14ac:dyDescent="0.2">
      <c r="A282" s="586">
        <v>3147</v>
      </c>
      <c r="B282" s="605">
        <v>5213</v>
      </c>
      <c r="C282" s="588" t="s">
        <v>3252</v>
      </c>
      <c r="D282" s="606">
        <v>0</v>
      </c>
      <c r="E282" s="590">
        <v>1025.9670000000001</v>
      </c>
      <c r="F282" s="606">
        <v>1025.9670000000001</v>
      </c>
      <c r="G282" s="591">
        <f t="shared" si="5"/>
        <v>100</v>
      </c>
    </row>
    <row r="283" spans="1:7" x14ac:dyDescent="0.2">
      <c r="A283" s="586">
        <v>3147</v>
      </c>
      <c r="B283" s="587">
        <v>5221</v>
      </c>
      <c r="C283" s="588" t="s">
        <v>145</v>
      </c>
      <c r="D283" s="589">
        <v>0</v>
      </c>
      <c r="E283" s="590">
        <v>971.80799999999999</v>
      </c>
      <c r="F283" s="589">
        <v>971.80799999999999</v>
      </c>
      <c r="G283" s="591">
        <f t="shared" si="5"/>
        <v>100</v>
      </c>
    </row>
    <row r="284" spans="1:7" x14ac:dyDescent="0.2">
      <c r="A284" s="586">
        <v>3147</v>
      </c>
      <c r="B284" s="587">
        <v>5331</v>
      </c>
      <c r="C284" s="588" t="s">
        <v>139</v>
      </c>
      <c r="D284" s="589">
        <v>29834</v>
      </c>
      <c r="E284" s="590">
        <v>28853</v>
      </c>
      <c r="F284" s="589">
        <v>28853</v>
      </c>
      <c r="G284" s="591">
        <f t="shared" si="5"/>
        <v>100</v>
      </c>
    </row>
    <row r="285" spans="1:7" x14ac:dyDescent="0.2">
      <c r="A285" s="586">
        <v>3147</v>
      </c>
      <c r="B285" s="587">
        <v>5336</v>
      </c>
      <c r="C285" s="588" t="s">
        <v>162</v>
      </c>
      <c r="D285" s="589">
        <v>0</v>
      </c>
      <c r="E285" s="590">
        <v>78142.350000000006</v>
      </c>
      <c r="F285" s="589">
        <v>78142.350000000006</v>
      </c>
      <c r="G285" s="591">
        <f t="shared" si="5"/>
        <v>100</v>
      </c>
    </row>
    <row r="286" spans="1:7" s="598" customFormat="1" x14ac:dyDescent="0.2">
      <c r="A286" s="612">
        <v>3147</v>
      </c>
      <c r="B286" s="594"/>
      <c r="C286" s="613" t="s">
        <v>186</v>
      </c>
      <c r="D286" s="570">
        <v>29834</v>
      </c>
      <c r="E286" s="614">
        <v>108993.125</v>
      </c>
      <c r="F286" s="570">
        <v>108993.125</v>
      </c>
      <c r="G286" s="615">
        <f t="shared" si="5"/>
        <v>100</v>
      </c>
    </row>
    <row r="287" spans="1:7" s="598" customFormat="1" x14ac:dyDescent="0.2">
      <c r="A287" s="599"/>
      <c r="B287" s="607"/>
      <c r="C287" s="601" t="s">
        <v>2738</v>
      </c>
      <c r="D287" s="602"/>
      <c r="E287" s="603"/>
      <c r="F287" s="602"/>
      <c r="G287" s="604"/>
    </row>
    <row r="288" spans="1:7" x14ac:dyDescent="0.2">
      <c r="A288" s="586">
        <v>3149</v>
      </c>
      <c r="B288" s="605">
        <v>5331</v>
      </c>
      <c r="C288" s="588" t="s">
        <v>139</v>
      </c>
      <c r="D288" s="606">
        <v>5744</v>
      </c>
      <c r="E288" s="590">
        <v>8176.95</v>
      </c>
      <c r="F288" s="606">
        <v>8176.95</v>
      </c>
      <c r="G288" s="591">
        <f t="shared" si="5"/>
        <v>100</v>
      </c>
    </row>
    <row r="289" spans="1:7" s="598" customFormat="1" x14ac:dyDescent="0.2">
      <c r="A289" s="593">
        <v>3149</v>
      </c>
      <c r="B289" s="594"/>
      <c r="C289" s="595" t="s">
        <v>187</v>
      </c>
      <c r="D289" s="570">
        <v>5744</v>
      </c>
      <c r="E289" s="596">
        <v>8176.95</v>
      </c>
      <c r="F289" s="570">
        <v>8176.95</v>
      </c>
      <c r="G289" s="597">
        <f t="shared" si="5"/>
        <v>100</v>
      </c>
    </row>
    <row r="290" spans="1:7" s="598" customFormat="1" x14ac:dyDescent="0.2">
      <c r="A290" s="599"/>
      <c r="B290" s="607"/>
      <c r="C290" s="601" t="s">
        <v>2738</v>
      </c>
      <c r="D290" s="602"/>
      <c r="E290" s="603"/>
      <c r="F290" s="602"/>
      <c r="G290" s="604"/>
    </row>
    <row r="291" spans="1:7" x14ac:dyDescent="0.2">
      <c r="A291" s="586">
        <v>3150</v>
      </c>
      <c r="B291" s="605">
        <v>5212</v>
      </c>
      <c r="C291" s="588" t="s">
        <v>3247</v>
      </c>
      <c r="D291" s="606">
        <v>0</v>
      </c>
      <c r="E291" s="590">
        <v>12148.035</v>
      </c>
      <c r="F291" s="606">
        <v>12148.035</v>
      </c>
      <c r="G291" s="591">
        <f t="shared" si="5"/>
        <v>100</v>
      </c>
    </row>
    <row r="292" spans="1:7" x14ac:dyDescent="0.2">
      <c r="A292" s="586">
        <v>3150</v>
      </c>
      <c r="B292" s="587">
        <v>5213</v>
      </c>
      <c r="C292" s="588" t="s">
        <v>3252</v>
      </c>
      <c r="D292" s="589">
        <v>0</v>
      </c>
      <c r="E292" s="590">
        <v>111108.21</v>
      </c>
      <c r="F292" s="589">
        <v>111108.21</v>
      </c>
      <c r="G292" s="591">
        <f t="shared" si="5"/>
        <v>100</v>
      </c>
    </row>
    <row r="293" spans="1:7" x14ac:dyDescent="0.2">
      <c r="A293" s="586">
        <v>3150</v>
      </c>
      <c r="B293" s="587">
        <v>5331</v>
      </c>
      <c r="C293" s="588" t="s">
        <v>139</v>
      </c>
      <c r="D293" s="589">
        <v>10119</v>
      </c>
      <c r="E293" s="590">
        <v>9937</v>
      </c>
      <c r="F293" s="589">
        <v>9437</v>
      </c>
      <c r="G293" s="591">
        <f t="shared" si="5"/>
        <v>94.968300291838574</v>
      </c>
    </row>
    <row r="294" spans="1:7" x14ac:dyDescent="0.2">
      <c r="A294" s="586">
        <v>3150</v>
      </c>
      <c r="B294" s="587">
        <v>5336</v>
      </c>
      <c r="C294" s="588" t="s">
        <v>162</v>
      </c>
      <c r="D294" s="589">
        <v>0</v>
      </c>
      <c r="E294" s="590">
        <v>56082.703999999998</v>
      </c>
      <c r="F294" s="589">
        <v>56082.703999999998</v>
      </c>
      <c r="G294" s="591">
        <f t="shared" si="5"/>
        <v>100</v>
      </c>
    </row>
    <row r="295" spans="1:7" s="598" customFormat="1" x14ac:dyDescent="0.2">
      <c r="A295" s="593">
        <v>3150</v>
      </c>
      <c r="B295" s="594"/>
      <c r="C295" s="595" t="s">
        <v>188</v>
      </c>
      <c r="D295" s="570">
        <v>10119</v>
      </c>
      <c r="E295" s="596">
        <v>189275.94899999999</v>
      </c>
      <c r="F295" s="570">
        <v>188775.94899999999</v>
      </c>
      <c r="G295" s="597">
        <f t="shared" si="5"/>
        <v>99.735835428303673</v>
      </c>
    </row>
    <row r="296" spans="1:7" s="598" customFormat="1" x14ac:dyDescent="0.2">
      <c r="A296" s="599"/>
      <c r="B296" s="607"/>
      <c r="C296" s="601" t="s">
        <v>2738</v>
      </c>
      <c r="D296" s="602"/>
      <c r="E296" s="603"/>
      <c r="F296" s="602"/>
      <c r="G296" s="604"/>
    </row>
    <row r="297" spans="1:7" x14ac:dyDescent="0.2">
      <c r="A297" s="586">
        <v>3231</v>
      </c>
      <c r="B297" s="605">
        <v>5137</v>
      </c>
      <c r="C297" s="588" t="s">
        <v>1088</v>
      </c>
      <c r="D297" s="606">
        <v>0</v>
      </c>
      <c r="E297" s="590">
        <v>49.04</v>
      </c>
      <c r="F297" s="606">
        <v>49.025570000000002</v>
      </c>
      <c r="G297" s="591">
        <f t="shared" si="5"/>
        <v>99.970575040783032</v>
      </c>
    </row>
    <row r="298" spans="1:7" x14ac:dyDescent="0.2">
      <c r="A298" s="586">
        <v>3231</v>
      </c>
      <c r="B298" s="587">
        <v>5167</v>
      </c>
      <c r="C298" s="588" t="s">
        <v>156</v>
      </c>
      <c r="D298" s="589">
        <v>0</v>
      </c>
      <c r="E298" s="590">
        <v>2.56</v>
      </c>
      <c r="F298" s="589">
        <v>2.55552</v>
      </c>
      <c r="G298" s="591">
        <f t="shared" si="5"/>
        <v>99.825000000000003</v>
      </c>
    </row>
    <row r="299" spans="1:7" x14ac:dyDescent="0.2">
      <c r="A299" s="586">
        <v>3231</v>
      </c>
      <c r="B299" s="587">
        <v>5169</v>
      </c>
      <c r="C299" s="588" t="s">
        <v>130</v>
      </c>
      <c r="D299" s="589">
        <v>0</v>
      </c>
      <c r="E299" s="590">
        <v>150</v>
      </c>
      <c r="F299" s="589">
        <v>0</v>
      </c>
      <c r="G299" s="591">
        <f t="shared" si="5"/>
        <v>0</v>
      </c>
    </row>
    <row r="300" spans="1:7" x14ac:dyDescent="0.2">
      <c r="A300" s="586">
        <v>3231</v>
      </c>
      <c r="B300" s="587">
        <v>5213</v>
      </c>
      <c r="C300" s="588" t="s">
        <v>3252</v>
      </c>
      <c r="D300" s="589">
        <v>0</v>
      </c>
      <c r="E300" s="590">
        <v>47372.76</v>
      </c>
      <c r="F300" s="589">
        <v>47372.76</v>
      </c>
      <c r="G300" s="591">
        <f t="shared" ref="G300:G368" si="6">F300/E300*100</f>
        <v>100</v>
      </c>
    </row>
    <row r="301" spans="1:7" x14ac:dyDescent="0.2">
      <c r="A301" s="586">
        <v>3231</v>
      </c>
      <c r="B301" s="587">
        <v>5221</v>
      </c>
      <c r="C301" s="588" t="s">
        <v>145</v>
      </c>
      <c r="D301" s="589">
        <v>0</v>
      </c>
      <c r="E301" s="590">
        <v>20100.286</v>
      </c>
      <c r="F301" s="589">
        <v>20100.286</v>
      </c>
      <c r="G301" s="591">
        <f t="shared" si="6"/>
        <v>100</v>
      </c>
    </row>
    <row r="302" spans="1:7" x14ac:dyDescent="0.2">
      <c r="A302" s="586">
        <v>3231</v>
      </c>
      <c r="B302" s="587">
        <v>5331</v>
      </c>
      <c r="C302" s="588" t="s">
        <v>139</v>
      </c>
      <c r="D302" s="589">
        <v>20160</v>
      </c>
      <c r="E302" s="590">
        <v>48619.93</v>
      </c>
      <c r="F302" s="589">
        <v>27301.309370000003</v>
      </c>
      <c r="G302" s="591">
        <f t="shared" si="6"/>
        <v>56.15250653384323</v>
      </c>
    </row>
    <row r="303" spans="1:7" x14ac:dyDescent="0.2">
      <c r="A303" s="586">
        <v>3231</v>
      </c>
      <c r="B303" s="587">
        <v>5336</v>
      </c>
      <c r="C303" s="588" t="s">
        <v>162</v>
      </c>
      <c r="D303" s="589">
        <v>0</v>
      </c>
      <c r="E303" s="590">
        <v>726721.61399999994</v>
      </c>
      <c r="F303" s="589">
        <v>726721.59699999995</v>
      </c>
      <c r="G303" s="591">
        <f t="shared" si="6"/>
        <v>99.999997660727345</v>
      </c>
    </row>
    <row r="304" spans="1:7" x14ac:dyDescent="0.2">
      <c r="A304" s="586">
        <v>3231</v>
      </c>
      <c r="B304" s="587">
        <v>5339</v>
      </c>
      <c r="C304" s="588" t="s">
        <v>160</v>
      </c>
      <c r="D304" s="589">
        <v>0</v>
      </c>
      <c r="E304" s="590">
        <v>105758.41899999999</v>
      </c>
      <c r="F304" s="589">
        <v>105758.41899999999</v>
      </c>
      <c r="G304" s="591">
        <f t="shared" si="6"/>
        <v>100</v>
      </c>
    </row>
    <row r="305" spans="1:7" s="598" customFormat="1" x14ac:dyDescent="0.2">
      <c r="A305" s="593">
        <v>3231</v>
      </c>
      <c r="B305" s="594"/>
      <c r="C305" s="595" t="s">
        <v>189</v>
      </c>
      <c r="D305" s="570">
        <v>20160</v>
      </c>
      <c r="E305" s="596">
        <v>948774.60900000005</v>
      </c>
      <c r="F305" s="570">
        <v>927305.95246000006</v>
      </c>
      <c r="G305" s="597">
        <f t="shared" si="6"/>
        <v>97.737222693740961</v>
      </c>
    </row>
    <row r="306" spans="1:7" s="598" customFormat="1" x14ac:dyDescent="0.2">
      <c r="A306" s="599"/>
      <c r="B306" s="607"/>
      <c r="C306" s="601" t="s">
        <v>2738</v>
      </c>
      <c r="D306" s="602"/>
      <c r="E306" s="603"/>
      <c r="F306" s="602"/>
      <c r="G306" s="604"/>
    </row>
    <row r="307" spans="1:7" x14ac:dyDescent="0.2">
      <c r="A307" s="586">
        <v>3233</v>
      </c>
      <c r="B307" s="605">
        <v>5213</v>
      </c>
      <c r="C307" s="588" t="s">
        <v>3252</v>
      </c>
      <c r="D307" s="606">
        <v>0</v>
      </c>
      <c r="E307" s="590">
        <v>866.82399999999996</v>
      </c>
      <c r="F307" s="606">
        <v>866.82399999999996</v>
      </c>
      <c r="G307" s="591">
        <f t="shared" si="6"/>
        <v>100</v>
      </c>
    </row>
    <row r="308" spans="1:7" x14ac:dyDescent="0.2">
      <c r="A308" s="586">
        <v>3233</v>
      </c>
      <c r="B308" s="587">
        <v>5339</v>
      </c>
      <c r="C308" s="588" t="s">
        <v>160</v>
      </c>
      <c r="D308" s="589">
        <v>0</v>
      </c>
      <c r="E308" s="590">
        <v>206801.984</v>
      </c>
      <c r="F308" s="589">
        <v>206801.984</v>
      </c>
      <c r="G308" s="591">
        <f t="shared" si="6"/>
        <v>100</v>
      </c>
    </row>
    <row r="309" spans="1:7" s="598" customFormat="1" x14ac:dyDescent="0.2">
      <c r="A309" s="593">
        <v>3233</v>
      </c>
      <c r="B309" s="594"/>
      <c r="C309" s="595" t="s">
        <v>190</v>
      </c>
      <c r="D309" s="570">
        <v>0</v>
      </c>
      <c r="E309" s="596">
        <v>207668.80799999999</v>
      </c>
      <c r="F309" s="570">
        <v>207668.80799999999</v>
      </c>
      <c r="G309" s="597">
        <f t="shared" si="6"/>
        <v>100</v>
      </c>
    </row>
    <row r="310" spans="1:7" s="598" customFormat="1" x14ac:dyDescent="0.2">
      <c r="A310" s="599"/>
      <c r="B310" s="607"/>
      <c r="C310" s="601" t="s">
        <v>2738</v>
      </c>
      <c r="D310" s="602"/>
      <c r="E310" s="603"/>
      <c r="F310" s="602"/>
      <c r="G310" s="604"/>
    </row>
    <row r="311" spans="1:7" x14ac:dyDescent="0.2">
      <c r="A311" s="586">
        <v>3239</v>
      </c>
      <c r="B311" s="605">
        <v>5331</v>
      </c>
      <c r="C311" s="588" t="s">
        <v>139</v>
      </c>
      <c r="D311" s="606">
        <v>0</v>
      </c>
      <c r="E311" s="590">
        <v>180</v>
      </c>
      <c r="F311" s="606">
        <v>180</v>
      </c>
      <c r="G311" s="591">
        <f t="shared" si="6"/>
        <v>100</v>
      </c>
    </row>
    <row r="312" spans="1:7" s="598" customFormat="1" x14ac:dyDescent="0.2">
      <c r="A312" s="593">
        <v>3239</v>
      </c>
      <c r="B312" s="594"/>
      <c r="C312" s="595" t="s">
        <v>3262</v>
      </c>
      <c r="D312" s="570">
        <v>0</v>
      </c>
      <c r="E312" s="596">
        <v>180</v>
      </c>
      <c r="F312" s="570">
        <v>180</v>
      </c>
      <c r="G312" s="597">
        <f t="shared" si="6"/>
        <v>100</v>
      </c>
    </row>
    <row r="313" spans="1:7" s="598" customFormat="1" x14ac:dyDescent="0.2">
      <c r="A313" s="599"/>
      <c r="B313" s="607"/>
      <c r="C313" s="601" t="s">
        <v>2738</v>
      </c>
      <c r="D313" s="602"/>
      <c r="E313" s="603"/>
      <c r="F313" s="602"/>
      <c r="G313" s="604"/>
    </row>
    <row r="314" spans="1:7" x14ac:dyDescent="0.2">
      <c r="A314" s="586">
        <v>3291</v>
      </c>
      <c r="B314" s="605">
        <v>5167</v>
      </c>
      <c r="C314" s="588" t="s">
        <v>156</v>
      </c>
      <c r="D314" s="606">
        <v>0</v>
      </c>
      <c r="E314" s="590">
        <v>15</v>
      </c>
      <c r="F314" s="606">
        <v>13.5</v>
      </c>
      <c r="G314" s="591">
        <f t="shared" si="6"/>
        <v>90</v>
      </c>
    </row>
    <row r="315" spans="1:7" x14ac:dyDescent="0.2">
      <c r="A315" s="586">
        <v>3291</v>
      </c>
      <c r="B315" s="587">
        <v>5493</v>
      </c>
      <c r="C315" s="588" t="s">
        <v>133</v>
      </c>
      <c r="D315" s="589">
        <v>0</v>
      </c>
      <c r="E315" s="590">
        <v>210</v>
      </c>
      <c r="F315" s="589">
        <v>210</v>
      </c>
      <c r="G315" s="591">
        <f t="shared" si="6"/>
        <v>100</v>
      </c>
    </row>
    <row r="316" spans="1:7" s="598" customFormat="1" x14ac:dyDescent="0.2">
      <c r="A316" s="593">
        <v>3291</v>
      </c>
      <c r="B316" s="594"/>
      <c r="C316" s="595" t="s">
        <v>191</v>
      </c>
      <c r="D316" s="570">
        <v>0</v>
      </c>
      <c r="E316" s="596">
        <v>225</v>
      </c>
      <c r="F316" s="570">
        <v>223.5</v>
      </c>
      <c r="G316" s="597">
        <f t="shared" si="6"/>
        <v>99.333333333333329</v>
      </c>
    </row>
    <row r="317" spans="1:7" s="598" customFormat="1" x14ac:dyDescent="0.2">
      <c r="A317" s="599"/>
      <c r="B317" s="607"/>
      <c r="C317" s="601" t="s">
        <v>2738</v>
      </c>
      <c r="D317" s="602"/>
      <c r="E317" s="603"/>
      <c r="F317" s="602"/>
      <c r="G317" s="604"/>
    </row>
    <row r="318" spans="1:7" x14ac:dyDescent="0.2">
      <c r="A318" s="586">
        <v>3299</v>
      </c>
      <c r="B318" s="605">
        <v>5011</v>
      </c>
      <c r="C318" s="588" t="s">
        <v>147</v>
      </c>
      <c r="D318" s="606">
        <v>0</v>
      </c>
      <c r="E318" s="590">
        <v>3105.39</v>
      </c>
      <c r="F318" s="606">
        <v>2840.0756500000007</v>
      </c>
      <c r="G318" s="591">
        <f t="shared" si="6"/>
        <v>91.456327546620571</v>
      </c>
    </row>
    <row r="319" spans="1:7" x14ac:dyDescent="0.2">
      <c r="A319" s="586">
        <v>3299</v>
      </c>
      <c r="B319" s="587">
        <v>5021</v>
      </c>
      <c r="C319" s="588" t="s">
        <v>148</v>
      </c>
      <c r="D319" s="589">
        <v>0</v>
      </c>
      <c r="E319" s="590">
        <v>1880</v>
      </c>
      <c r="F319" s="589">
        <v>1668.0125</v>
      </c>
      <c r="G319" s="591">
        <f t="shared" si="6"/>
        <v>88.724069148936167</v>
      </c>
    </row>
    <row r="320" spans="1:7" x14ac:dyDescent="0.2">
      <c r="A320" s="586">
        <v>3299</v>
      </c>
      <c r="B320" s="587">
        <v>5031</v>
      </c>
      <c r="C320" s="588" t="s">
        <v>149</v>
      </c>
      <c r="D320" s="589">
        <v>0</v>
      </c>
      <c r="E320" s="590">
        <v>977.64</v>
      </c>
      <c r="F320" s="589">
        <v>822.303</v>
      </c>
      <c r="G320" s="591">
        <f t="shared" si="6"/>
        <v>84.111022462256045</v>
      </c>
    </row>
    <row r="321" spans="1:7" x14ac:dyDescent="0.2">
      <c r="A321" s="586">
        <v>3299</v>
      </c>
      <c r="B321" s="587">
        <v>5032</v>
      </c>
      <c r="C321" s="588" t="s">
        <v>150</v>
      </c>
      <c r="D321" s="589">
        <v>0</v>
      </c>
      <c r="E321" s="590">
        <v>327.47000000000003</v>
      </c>
      <c r="F321" s="589">
        <v>298.40199999999993</v>
      </c>
      <c r="G321" s="591">
        <f t="shared" si="6"/>
        <v>91.123461691147256</v>
      </c>
    </row>
    <row r="322" spans="1:7" ht="25.5" x14ac:dyDescent="0.2">
      <c r="A322" s="586">
        <v>3299</v>
      </c>
      <c r="B322" s="587">
        <v>5038</v>
      </c>
      <c r="C322" s="588" t="s">
        <v>3258</v>
      </c>
      <c r="D322" s="589">
        <v>0</v>
      </c>
      <c r="E322" s="590">
        <v>16.63</v>
      </c>
      <c r="F322" s="589">
        <v>13.853</v>
      </c>
      <c r="G322" s="591">
        <f t="shared" si="6"/>
        <v>83.301262778111848</v>
      </c>
    </row>
    <row r="323" spans="1:7" x14ac:dyDescent="0.2">
      <c r="A323" s="586">
        <v>3299</v>
      </c>
      <c r="B323" s="587">
        <v>5041</v>
      </c>
      <c r="C323" s="588" t="s">
        <v>141</v>
      </c>
      <c r="D323" s="589">
        <v>0</v>
      </c>
      <c r="E323" s="590">
        <v>2006.92</v>
      </c>
      <c r="F323" s="589">
        <v>256.92</v>
      </c>
      <c r="G323" s="591">
        <f t="shared" si="6"/>
        <v>12.801706096904711</v>
      </c>
    </row>
    <row r="324" spans="1:7" x14ac:dyDescent="0.2">
      <c r="A324" s="586">
        <v>3299</v>
      </c>
      <c r="B324" s="587">
        <v>5042</v>
      </c>
      <c r="C324" s="588" t="s">
        <v>169</v>
      </c>
      <c r="D324" s="589">
        <v>8366</v>
      </c>
      <c r="E324" s="590">
        <v>6715</v>
      </c>
      <c r="F324" s="589">
        <v>6707.5012900000002</v>
      </c>
      <c r="G324" s="591">
        <f t="shared" si="6"/>
        <v>99.888328965003723</v>
      </c>
    </row>
    <row r="325" spans="1:7" x14ac:dyDescent="0.2">
      <c r="A325" s="586">
        <v>3299</v>
      </c>
      <c r="B325" s="587">
        <v>5136</v>
      </c>
      <c r="C325" s="588" t="s">
        <v>3261</v>
      </c>
      <c r="D325" s="589">
        <v>0</v>
      </c>
      <c r="E325" s="590">
        <v>5</v>
      </c>
      <c r="F325" s="589">
        <v>0</v>
      </c>
      <c r="G325" s="591">
        <f t="shared" si="6"/>
        <v>0</v>
      </c>
    </row>
    <row r="326" spans="1:7" x14ac:dyDescent="0.2">
      <c r="A326" s="586">
        <v>3299</v>
      </c>
      <c r="B326" s="587">
        <v>5137</v>
      </c>
      <c r="C326" s="588" t="s">
        <v>1088</v>
      </c>
      <c r="D326" s="589">
        <v>3000</v>
      </c>
      <c r="E326" s="590">
        <v>1040</v>
      </c>
      <c r="F326" s="589">
        <v>0</v>
      </c>
      <c r="G326" s="591">
        <f t="shared" si="6"/>
        <v>0</v>
      </c>
    </row>
    <row r="327" spans="1:7" x14ac:dyDescent="0.2">
      <c r="A327" s="586">
        <v>3299</v>
      </c>
      <c r="B327" s="587">
        <v>5139</v>
      </c>
      <c r="C327" s="588" t="s">
        <v>129</v>
      </c>
      <c r="D327" s="589">
        <v>40</v>
      </c>
      <c r="E327" s="590">
        <v>423.87</v>
      </c>
      <c r="F327" s="589">
        <v>240.65803</v>
      </c>
      <c r="G327" s="591">
        <f t="shared" si="6"/>
        <v>56.77637719111992</v>
      </c>
    </row>
    <row r="328" spans="1:7" x14ac:dyDescent="0.2">
      <c r="A328" s="586">
        <v>3299</v>
      </c>
      <c r="B328" s="587">
        <v>5162</v>
      </c>
      <c r="C328" s="588" t="s">
        <v>192</v>
      </c>
      <c r="D328" s="589">
        <v>0</v>
      </c>
      <c r="E328" s="590">
        <v>44.5</v>
      </c>
      <c r="F328" s="589">
        <v>30.677499999999995</v>
      </c>
      <c r="G328" s="591">
        <f t="shared" si="6"/>
        <v>68.938202247191001</v>
      </c>
    </row>
    <row r="329" spans="1:7" x14ac:dyDescent="0.2">
      <c r="A329" s="586">
        <v>3299</v>
      </c>
      <c r="B329" s="587">
        <v>5164</v>
      </c>
      <c r="C329" s="588" t="s">
        <v>143</v>
      </c>
      <c r="D329" s="589">
        <v>45</v>
      </c>
      <c r="E329" s="590">
        <v>193.1</v>
      </c>
      <c r="F329" s="589">
        <v>113.92047999999998</v>
      </c>
      <c r="G329" s="591">
        <f t="shared" si="6"/>
        <v>58.995587778353176</v>
      </c>
    </row>
    <row r="330" spans="1:7" x14ac:dyDescent="0.2">
      <c r="A330" s="586">
        <v>3299</v>
      </c>
      <c r="B330" s="587">
        <v>5167</v>
      </c>
      <c r="C330" s="588" t="s">
        <v>156</v>
      </c>
      <c r="D330" s="589">
        <v>0</v>
      </c>
      <c r="E330" s="590">
        <v>451.49</v>
      </c>
      <c r="F330" s="589">
        <v>327.23750000000001</v>
      </c>
      <c r="G330" s="591">
        <f t="shared" si="6"/>
        <v>72.47945690934462</v>
      </c>
    </row>
    <row r="331" spans="1:7" x14ac:dyDescent="0.2">
      <c r="A331" s="586">
        <v>3299</v>
      </c>
      <c r="B331" s="587">
        <v>5168</v>
      </c>
      <c r="C331" s="588" t="s">
        <v>157</v>
      </c>
      <c r="D331" s="589">
        <v>1890</v>
      </c>
      <c r="E331" s="590">
        <v>1912.2639999999999</v>
      </c>
      <c r="F331" s="589">
        <v>1398.33185</v>
      </c>
      <c r="G331" s="591">
        <f t="shared" si="6"/>
        <v>73.124414306811204</v>
      </c>
    </row>
    <row r="332" spans="1:7" x14ac:dyDescent="0.2">
      <c r="A332" s="586">
        <v>3299</v>
      </c>
      <c r="B332" s="587">
        <v>5169</v>
      </c>
      <c r="C332" s="588" t="s">
        <v>130</v>
      </c>
      <c r="D332" s="589">
        <v>12038</v>
      </c>
      <c r="E332" s="590">
        <v>24413.483</v>
      </c>
      <c r="F332" s="589">
        <v>1766.0799999999997</v>
      </c>
      <c r="G332" s="591">
        <f t="shared" si="6"/>
        <v>7.2340353893788931</v>
      </c>
    </row>
    <row r="333" spans="1:7" x14ac:dyDescent="0.2">
      <c r="A333" s="586">
        <v>3299</v>
      </c>
      <c r="B333" s="587">
        <v>5173</v>
      </c>
      <c r="C333" s="588" t="s">
        <v>144</v>
      </c>
      <c r="D333" s="589">
        <v>0</v>
      </c>
      <c r="E333" s="590">
        <v>1184.4100000000001</v>
      </c>
      <c r="F333" s="589">
        <v>680.50983999999994</v>
      </c>
      <c r="G333" s="591">
        <f t="shared" si="6"/>
        <v>57.455597301610069</v>
      </c>
    </row>
    <row r="334" spans="1:7" x14ac:dyDescent="0.2">
      <c r="A334" s="586">
        <v>3299</v>
      </c>
      <c r="B334" s="587">
        <v>5175</v>
      </c>
      <c r="C334" s="588" t="s">
        <v>131</v>
      </c>
      <c r="D334" s="589">
        <v>207</v>
      </c>
      <c r="E334" s="590">
        <v>688.28399999999999</v>
      </c>
      <c r="F334" s="589">
        <v>502.51015000000001</v>
      </c>
      <c r="G334" s="591">
        <f t="shared" si="6"/>
        <v>73.009128499282269</v>
      </c>
    </row>
    <row r="335" spans="1:7" x14ac:dyDescent="0.2">
      <c r="A335" s="586">
        <v>3299</v>
      </c>
      <c r="B335" s="587">
        <v>5179</v>
      </c>
      <c r="C335" s="588" t="s">
        <v>159</v>
      </c>
      <c r="D335" s="589">
        <v>2000</v>
      </c>
      <c r="E335" s="590">
        <v>2000</v>
      </c>
      <c r="F335" s="589">
        <v>2000</v>
      </c>
      <c r="G335" s="591">
        <f t="shared" si="6"/>
        <v>100</v>
      </c>
    </row>
    <row r="336" spans="1:7" x14ac:dyDescent="0.2">
      <c r="A336" s="586">
        <v>3299</v>
      </c>
      <c r="B336" s="587">
        <v>5194</v>
      </c>
      <c r="C336" s="588" t="s">
        <v>3251</v>
      </c>
      <c r="D336" s="589">
        <v>30</v>
      </c>
      <c r="E336" s="590">
        <v>12</v>
      </c>
      <c r="F336" s="589">
        <v>12</v>
      </c>
      <c r="G336" s="591">
        <f t="shared" si="6"/>
        <v>100</v>
      </c>
    </row>
    <row r="337" spans="1:7" x14ac:dyDescent="0.2">
      <c r="A337" s="586">
        <v>3299</v>
      </c>
      <c r="B337" s="587">
        <v>5212</v>
      </c>
      <c r="C337" s="588" t="s">
        <v>3247</v>
      </c>
      <c r="D337" s="589">
        <v>0</v>
      </c>
      <c r="E337" s="590">
        <v>58.7</v>
      </c>
      <c r="F337" s="589">
        <v>58.683999999999997</v>
      </c>
      <c r="G337" s="591">
        <f t="shared" si="6"/>
        <v>99.972742759795565</v>
      </c>
    </row>
    <row r="338" spans="1:7" x14ac:dyDescent="0.2">
      <c r="A338" s="586">
        <v>3299</v>
      </c>
      <c r="B338" s="587">
        <v>5213</v>
      </c>
      <c r="C338" s="588" t="s">
        <v>3252</v>
      </c>
      <c r="D338" s="589">
        <v>0</v>
      </c>
      <c r="E338" s="590">
        <v>2891.68</v>
      </c>
      <c r="F338" s="589">
        <v>2891.5210000000002</v>
      </c>
      <c r="G338" s="591">
        <f t="shared" si="6"/>
        <v>99.994501466275679</v>
      </c>
    </row>
    <row r="339" spans="1:7" x14ac:dyDescent="0.2">
      <c r="A339" s="586">
        <v>3299</v>
      </c>
      <c r="B339" s="587">
        <v>5221</v>
      </c>
      <c r="C339" s="588" t="s">
        <v>145</v>
      </c>
      <c r="D339" s="589">
        <v>0</v>
      </c>
      <c r="E339" s="590">
        <v>11747.65</v>
      </c>
      <c r="F339" s="589">
        <v>11732.632</v>
      </c>
      <c r="G339" s="591">
        <f t="shared" si="6"/>
        <v>99.872161666375831</v>
      </c>
    </row>
    <row r="340" spans="1:7" x14ac:dyDescent="0.2">
      <c r="A340" s="586">
        <v>3299</v>
      </c>
      <c r="B340" s="587">
        <v>5222</v>
      </c>
      <c r="C340" s="588" t="s">
        <v>132</v>
      </c>
      <c r="D340" s="589">
        <v>15500</v>
      </c>
      <c r="E340" s="590">
        <v>33655.21</v>
      </c>
      <c r="F340" s="589">
        <v>33525.143510000009</v>
      </c>
      <c r="G340" s="591">
        <f t="shared" si="6"/>
        <v>99.613532377305063</v>
      </c>
    </row>
    <row r="341" spans="1:7" x14ac:dyDescent="0.2">
      <c r="A341" s="586">
        <v>3299</v>
      </c>
      <c r="B341" s="587">
        <v>5229</v>
      </c>
      <c r="C341" s="588" t="s">
        <v>3257</v>
      </c>
      <c r="D341" s="589">
        <v>733</v>
      </c>
      <c r="E341" s="590">
        <v>2355</v>
      </c>
      <c r="F341" s="589">
        <v>1705</v>
      </c>
      <c r="G341" s="591">
        <f t="shared" si="6"/>
        <v>72.399150743099781</v>
      </c>
    </row>
    <row r="342" spans="1:7" x14ac:dyDescent="0.2">
      <c r="A342" s="586">
        <v>3299</v>
      </c>
      <c r="B342" s="587">
        <v>5321</v>
      </c>
      <c r="C342" s="588" t="s">
        <v>136</v>
      </c>
      <c r="D342" s="589">
        <v>3500</v>
      </c>
      <c r="E342" s="590">
        <v>7677.009</v>
      </c>
      <c r="F342" s="589">
        <v>6151.9160000000002</v>
      </c>
      <c r="G342" s="591">
        <f t="shared" si="6"/>
        <v>80.134281463002068</v>
      </c>
    </row>
    <row r="343" spans="1:7" x14ac:dyDescent="0.2">
      <c r="A343" s="586">
        <v>3299</v>
      </c>
      <c r="B343" s="587">
        <v>5331</v>
      </c>
      <c r="C343" s="588" t="s">
        <v>139</v>
      </c>
      <c r="D343" s="589">
        <v>121381</v>
      </c>
      <c r="E343" s="590">
        <v>21704.955999999998</v>
      </c>
      <c r="F343" s="589">
        <v>15985.853979999998</v>
      </c>
      <c r="G343" s="591">
        <f t="shared" si="6"/>
        <v>73.650708990149525</v>
      </c>
    </row>
    <row r="344" spans="1:7" x14ac:dyDescent="0.2">
      <c r="A344" s="586">
        <v>3299</v>
      </c>
      <c r="B344" s="587">
        <v>5332</v>
      </c>
      <c r="C344" s="588" t="s">
        <v>3255</v>
      </c>
      <c r="D344" s="589">
        <v>0</v>
      </c>
      <c r="E344" s="590">
        <v>7600</v>
      </c>
      <c r="F344" s="589">
        <v>7600</v>
      </c>
      <c r="G344" s="591">
        <f t="shared" si="6"/>
        <v>100</v>
      </c>
    </row>
    <row r="345" spans="1:7" x14ac:dyDescent="0.2">
      <c r="A345" s="586">
        <v>3299</v>
      </c>
      <c r="B345" s="587">
        <v>5336</v>
      </c>
      <c r="C345" s="588" t="s">
        <v>162</v>
      </c>
      <c r="D345" s="589">
        <v>0</v>
      </c>
      <c r="E345" s="590">
        <v>63431.8</v>
      </c>
      <c r="F345" s="589">
        <v>58890.381779999996</v>
      </c>
      <c r="G345" s="591">
        <f t="shared" si="6"/>
        <v>92.840470836394346</v>
      </c>
    </row>
    <row r="346" spans="1:7" x14ac:dyDescent="0.2">
      <c r="A346" s="586">
        <v>3299</v>
      </c>
      <c r="B346" s="587">
        <v>5493</v>
      </c>
      <c r="C346" s="588" t="s">
        <v>133</v>
      </c>
      <c r="D346" s="589">
        <v>0</v>
      </c>
      <c r="E346" s="590">
        <v>440</v>
      </c>
      <c r="F346" s="589">
        <v>400</v>
      </c>
      <c r="G346" s="591">
        <f t="shared" si="6"/>
        <v>90.909090909090907</v>
      </c>
    </row>
    <row r="347" spans="1:7" x14ac:dyDescent="0.2">
      <c r="A347" s="586">
        <v>3299</v>
      </c>
      <c r="B347" s="587">
        <v>5494</v>
      </c>
      <c r="C347" s="588" t="s">
        <v>3263</v>
      </c>
      <c r="D347" s="589">
        <v>353</v>
      </c>
      <c r="E347" s="590">
        <v>353</v>
      </c>
      <c r="F347" s="589">
        <v>347</v>
      </c>
      <c r="G347" s="591">
        <f t="shared" si="6"/>
        <v>98.300283286118983</v>
      </c>
    </row>
    <row r="348" spans="1:7" x14ac:dyDescent="0.2">
      <c r="A348" s="586">
        <v>3299</v>
      </c>
      <c r="B348" s="587">
        <v>5532</v>
      </c>
      <c r="C348" s="588" t="s">
        <v>208</v>
      </c>
      <c r="D348" s="589">
        <v>0</v>
      </c>
      <c r="E348" s="590">
        <v>455.4</v>
      </c>
      <c r="F348" s="589">
        <v>455.38309999999996</v>
      </c>
      <c r="G348" s="591">
        <f t="shared" si="6"/>
        <v>99.996288976723761</v>
      </c>
    </row>
    <row r="349" spans="1:7" x14ac:dyDescent="0.2">
      <c r="A349" s="586">
        <v>3299</v>
      </c>
      <c r="B349" s="587">
        <v>5651</v>
      </c>
      <c r="C349" s="588" t="s">
        <v>175</v>
      </c>
      <c r="D349" s="589">
        <v>0</v>
      </c>
      <c r="E349" s="590">
        <v>28568.407999999999</v>
      </c>
      <c r="F349" s="589">
        <v>10376.366690000001</v>
      </c>
      <c r="G349" s="591">
        <f t="shared" si="6"/>
        <v>36.321123284153607</v>
      </c>
    </row>
    <row r="350" spans="1:7" x14ac:dyDescent="0.2">
      <c r="A350" s="586">
        <v>3299</v>
      </c>
      <c r="B350" s="587">
        <v>5901</v>
      </c>
      <c r="C350" s="588" t="s">
        <v>261</v>
      </c>
      <c r="D350" s="589">
        <v>0</v>
      </c>
      <c r="E350" s="590">
        <v>42596</v>
      </c>
      <c r="F350" s="589">
        <v>0</v>
      </c>
      <c r="G350" s="591">
        <f t="shared" si="6"/>
        <v>0</v>
      </c>
    </row>
    <row r="351" spans="1:7" s="598" customFormat="1" x14ac:dyDescent="0.2">
      <c r="A351" s="593">
        <v>3299</v>
      </c>
      <c r="B351" s="594"/>
      <c r="C351" s="595" t="s">
        <v>75</v>
      </c>
      <c r="D351" s="570">
        <v>169083</v>
      </c>
      <c r="E351" s="596">
        <v>270932.26400000002</v>
      </c>
      <c r="F351" s="570">
        <v>169798.87484999999</v>
      </c>
      <c r="G351" s="597">
        <f t="shared" si="6"/>
        <v>62.672076165133284</v>
      </c>
    </row>
    <row r="352" spans="1:7" s="598" customFormat="1" x14ac:dyDescent="0.2">
      <c r="A352" s="599"/>
      <c r="B352" s="607"/>
      <c r="C352" s="601" t="s">
        <v>2738</v>
      </c>
      <c r="D352" s="602"/>
      <c r="E352" s="603"/>
      <c r="F352" s="602"/>
      <c r="G352" s="604"/>
    </row>
    <row r="353" spans="1:7" x14ac:dyDescent="0.2">
      <c r="A353" s="586">
        <v>3311</v>
      </c>
      <c r="B353" s="605">
        <v>5213</v>
      </c>
      <c r="C353" s="588" t="s">
        <v>3252</v>
      </c>
      <c r="D353" s="606">
        <v>2000</v>
      </c>
      <c r="E353" s="590">
        <v>5459.1</v>
      </c>
      <c r="F353" s="606">
        <v>5459.1</v>
      </c>
      <c r="G353" s="591">
        <f t="shared" si="6"/>
        <v>100</v>
      </c>
    </row>
    <row r="354" spans="1:7" x14ac:dyDescent="0.2">
      <c r="A354" s="586">
        <v>3311</v>
      </c>
      <c r="B354" s="587">
        <v>5221</v>
      </c>
      <c r="C354" s="588" t="s">
        <v>145</v>
      </c>
      <c r="D354" s="589">
        <v>0</v>
      </c>
      <c r="E354" s="590">
        <v>200</v>
      </c>
      <c r="F354" s="589">
        <v>200</v>
      </c>
      <c r="G354" s="591">
        <f t="shared" si="6"/>
        <v>100</v>
      </c>
    </row>
    <row r="355" spans="1:7" x14ac:dyDescent="0.2">
      <c r="A355" s="586">
        <v>3311</v>
      </c>
      <c r="B355" s="587">
        <v>5222</v>
      </c>
      <c r="C355" s="588" t="s">
        <v>132</v>
      </c>
      <c r="D355" s="589">
        <v>0</v>
      </c>
      <c r="E355" s="590">
        <v>3265</v>
      </c>
      <c r="F355" s="589">
        <v>3265</v>
      </c>
      <c r="G355" s="591">
        <f t="shared" si="6"/>
        <v>100</v>
      </c>
    </row>
    <row r="356" spans="1:7" x14ac:dyDescent="0.2">
      <c r="A356" s="586">
        <v>3311</v>
      </c>
      <c r="B356" s="587">
        <v>5321</v>
      </c>
      <c r="C356" s="588" t="s">
        <v>136</v>
      </c>
      <c r="D356" s="589">
        <v>7000</v>
      </c>
      <c r="E356" s="590">
        <v>14489.6</v>
      </c>
      <c r="F356" s="589">
        <v>14488.2</v>
      </c>
      <c r="G356" s="591">
        <f t="shared" si="6"/>
        <v>99.990337897526501</v>
      </c>
    </row>
    <row r="357" spans="1:7" x14ac:dyDescent="0.2">
      <c r="A357" s="586">
        <v>3311</v>
      </c>
      <c r="B357" s="587">
        <v>5331</v>
      </c>
      <c r="C357" s="588" t="s">
        <v>139</v>
      </c>
      <c r="D357" s="589">
        <v>76736</v>
      </c>
      <c r="E357" s="590">
        <v>72677</v>
      </c>
      <c r="F357" s="589">
        <v>72677</v>
      </c>
      <c r="G357" s="591">
        <f t="shared" si="6"/>
        <v>100</v>
      </c>
    </row>
    <row r="358" spans="1:7" x14ac:dyDescent="0.2">
      <c r="A358" s="586">
        <v>3311</v>
      </c>
      <c r="B358" s="587">
        <v>5336</v>
      </c>
      <c r="C358" s="588" t="s">
        <v>162</v>
      </c>
      <c r="D358" s="589">
        <v>0</v>
      </c>
      <c r="E358" s="590">
        <v>8356</v>
      </c>
      <c r="F358" s="589">
        <v>8356</v>
      </c>
      <c r="G358" s="591">
        <f t="shared" si="6"/>
        <v>100</v>
      </c>
    </row>
    <row r="359" spans="1:7" x14ac:dyDescent="0.2">
      <c r="A359" s="586">
        <v>3311</v>
      </c>
      <c r="B359" s="587">
        <v>5901</v>
      </c>
      <c r="C359" s="588" t="s">
        <v>261</v>
      </c>
      <c r="D359" s="589">
        <v>0</v>
      </c>
      <c r="E359" s="590">
        <v>4569</v>
      </c>
      <c r="F359" s="589">
        <v>0</v>
      </c>
      <c r="G359" s="591">
        <f t="shared" si="6"/>
        <v>0</v>
      </c>
    </row>
    <row r="360" spans="1:7" s="598" customFormat="1" x14ac:dyDescent="0.2">
      <c r="A360" s="593">
        <v>3311</v>
      </c>
      <c r="B360" s="594"/>
      <c r="C360" s="595" t="s">
        <v>76</v>
      </c>
      <c r="D360" s="570">
        <v>85736</v>
      </c>
      <c r="E360" s="596">
        <v>109015.7</v>
      </c>
      <c r="F360" s="570">
        <v>104445.3</v>
      </c>
      <c r="G360" s="597">
        <f t="shared" si="6"/>
        <v>95.807576339921681</v>
      </c>
    </row>
    <row r="361" spans="1:7" s="598" customFormat="1" x14ac:dyDescent="0.2">
      <c r="A361" s="599"/>
      <c r="B361" s="607"/>
      <c r="C361" s="601" t="s">
        <v>2738</v>
      </c>
      <c r="D361" s="602"/>
      <c r="E361" s="603"/>
      <c r="F361" s="602"/>
      <c r="G361" s="604"/>
    </row>
    <row r="362" spans="1:7" x14ac:dyDescent="0.2">
      <c r="A362" s="586">
        <v>3312</v>
      </c>
      <c r="B362" s="605">
        <v>5212</v>
      </c>
      <c r="C362" s="588" t="s">
        <v>3247</v>
      </c>
      <c r="D362" s="606">
        <v>0</v>
      </c>
      <c r="E362" s="590">
        <v>250</v>
      </c>
      <c r="F362" s="606">
        <v>250</v>
      </c>
      <c r="G362" s="591">
        <f t="shared" si="6"/>
        <v>100</v>
      </c>
    </row>
    <row r="363" spans="1:7" x14ac:dyDescent="0.2">
      <c r="A363" s="586">
        <v>3312</v>
      </c>
      <c r="B363" s="587">
        <v>5213</v>
      </c>
      <c r="C363" s="588" t="s">
        <v>3252</v>
      </c>
      <c r="D363" s="589">
        <v>0</v>
      </c>
      <c r="E363" s="590">
        <v>12736.6</v>
      </c>
      <c r="F363" s="589">
        <v>12536.6</v>
      </c>
      <c r="G363" s="591">
        <f t="shared" si="6"/>
        <v>98.429722217860345</v>
      </c>
    </row>
    <row r="364" spans="1:7" x14ac:dyDescent="0.2">
      <c r="A364" s="586">
        <v>3312</v>
      </c>
      <c r="B364" s="587">
        <v>5221</v>
      </c>
      <c r="C364" s="588" t="s">
        <v>145</v>
      </c>
      <c r="D364" s="589">
        <v>0</v>
      </c>
      <c r="E364" s="590">
        <v>5000</v>
      </c>
      <c r="F364" s="589">
        <v>5000</v>
      </c>
      <c r="G364" s="591">
        <f t="shared" si="6"/>
        <v>100</v>
      </c>
    </row>
    <row r="365" spans="1:7" x14ac:dyDescent="0.2">
      <c r="A365" s="586">
        <v>3312</v>
      </c>
      <c r="B365" s="587">
        <v>5222</v>
      </c>
      <c r="C365" s="588" t="s">
        <v>132</v>
      </c>
      <c r="D365" s="589">
        <v>0</v>
      </c>
      <c r="E365" s="590">
        <v>6837</v>
      </c>
      <c r="F365" s="589">
        <v>6837</v>
      </c>
      <c r="G365" s="591">
        <f t="shared" si="6"/>
        <v>100</v>
      </c>
    </row>
    <row r="366" spans="1:7" x14ac:dyDescent="0.2">
      <c r="A366" s="586">
        <v>3312</v>
      </c>
      <c r="B366" s="587">
        <v>5223</v>
      </c>
      <c r="C366" s="588" t="s">
        <v>135</v>
      </c>
      <c r="D366" s="589">
        <v>0</v>
      </c>
      <c r="E366" s="590">
        <v>130</v>
      </c>
      <c r="F366" s="589">
        <v>130</v>
      </c>
      <c r="G366" s="591">
        <f t="shared" si="6"/>
        <v>100</v>
      </c>
    </row>
    <row r="367" spans="1:7" x14ac:dyDescent="0.2">
      <c r="A367" s="586">
        <v>3312</v>
      </c>
      <c r="B367" s="587">
        <v>5321</v>
      </c>
      <c r="C367" s="588" t="s">
        <v>136</v>
      </c>
      <c r="D367" s="589">
        <v>1000</v>
      </c>
      <c r="E367" s="590">
        <v>5862</v>
      </c>
      <c r="F367" s="589">
        <v>5862</v>
      </c>
      <c r="G367" s="591">
        <f t="shared" si="6"/>
        <v>100</v>
      </c>
    </row>
    <row r="368" spans="1:7" x14ac:dyDescent="0.2">
      <c r="A368" s="586">
        <v>3312</v>
      </c>
      <c r="B368" s="587">
        <v>5331</v>
      </c>
      <c r="C368" s="588" t="s">
        <v>139</v>
      </c>
      <c r="D368" s="589">
        <v>0</v>
      </c>
      <c r="E368" s="590">
        <v>213</v>
      </c>
      <c r="F368" s="589">
        <v>213</v>
      </c>
      <c r="G368" s="591">
        <f t="shared" si="6"/>
        <v>100</v>
      </c>
    </row>
    <row r="369" spans="1:7" x14ac:dyDescent="0.2">
      <c r="A369" s="586">
        <v>3312</v>
      </c>
      <c r="B369" s="587">
        <v>5336</v>
      </c>
      <c r="C369" s="588" t="s">
        <v>162</v>
      </c>
      <c r="D369" s="589">
        <v>0</v>
      </c>
      <c r="E369" s="590">
        <v>74</v>
      </c>
      <c r="F369" s="589">
        <v>74</v>
      </c>
      <c r="G369" s="591">
        <f t="shared" ref="G369:G436" si="7">F369/E369*100</f>
        <v>100</v>
      </c>
    </row>
    <row r="370" spans="1:7" x14ac:dyDescent="0.2">
      <c r="A370" s="586">
        <v>3312</v>
      </c>
      <c r="B370" s="587">
        <v>5493</v>
      </c>
      <c r="C370" s="588" t="s">
        <v>133</v>
      </c>
      <c r="D370" s="589">
        <v>0</v>
      </c>
      <c r="E370" s="590">
        <v>381.5</v>
      </c>
      <c r="F370" s="589">
        <v>381.5</v>
      </c>
      <c r="G370" s="591">
        <f t="shared" si="7"/>
        <v>100</v>
      </c>
    </row>
    <row r="371" spans="1:7" s="598" customFormat="1" x14ac:dyDescent="0.2">
      <c r="A371" s="593">
        <v>3312</v>
      </c>
      <c r="B371" s="594"/>
      <c r="C371" s="595" t="s">
        <v>194</v>
      </c>
      <c r="D371" s="570">
        <v>1000</v>
      </c>
      <c r="E371" s="596">
        <v>31484.1</v>
      </c>
      <c r="F371" s="570">
        <v>31284.1</v>
      </c>
      <c r="G371" s="597">
        <f t="shared" si="7"/>
        <v>99.364758719480633</v>
      </c>
    </row>
    <row r="372" spans="1:7" s="598" customFormat="1" x14ac:dyDescent="0.2">
      <c r="A372" s="599"/>
      <c r="B372" s="607"/>
      <c r="C372" s="601" t="s">
        <v>2738</v>
      </c>
      <c r="D372" s="602"/>
      <c r="E372" s="603"/>
      <c r="F372" s="602"/>
      <c r="G372" s="604"/>
    </row>
    <row r="373" spans="1:7" x14ac:dyDescent="0.2">
      <c r="A373" s="586">
        <v>3313</v>
      </c>
      <c r="B373" s="605">
        <v>5213</v>
      </c>
      <c r="C373" s="588" t="s">
        <v>3252</v>
      </c>
      <c r="D373" s="606">
        <v>825</v>
      </c>
      <c r="E373" s="590">
        <v>4370</v>
      </c>
      <c r="F373" s="606">
        <v>3545</v>
      </c>
      <c r="G373" s="591">
        <f t="shared" si="7"/>
        <v>81.121281464530895</v>
      </c>
    </row>
    <row r="374" spans="1:7" x14ac:dyDescent="0.2">
      <c r="A374" s="586">
        <v>3313</v>
      </c>
      <c r="B374" s="587">
        <v>5221</v>
      </c>
      <c r="C374" s="588" t="s">
        <v>145</v>
      </c>
      <c r="D374" s="589">
        <v>0</v>
      </c>
      <c r="E374" s="590">
        <v>450</v>
      </c>
      <c r="F374" s="589">
        <v>450</v>
      </c>
      <c r="G374" s="591">
        <f t="shared" si="7"/>
        <v>100</v>
      </c>
    </row>
    <row r="375" spans="1:7" x14ac:dyDescent="0.2">
      <c r="A375" s="586">
        <v>3313</v>
      </c>
      <c r="B375" s="587">
        <v>5222</v>
      </c>
      <c r="C375" s="588" t="s">
        <v>132</v>
      </c>
      <c r="D375" s="589">
        <v>0</v>
      </c>
      <c r="E375" s="590">
        <v>600</v>
      </c>
      <c r="F375" s="589">
        <v>600</v>
      </c>
      <c r="G375" s="591">
        <f t="shared" si="7"/>
        <v>100</v>
      </c>
    </row>
    <row r="376" spans="1:7" x14ac:dyDescent="0.2">
      <c r="A376" s="586">
        <v>3313</v>
      </c>
      <c r="B376" s="587">
        <v>5332</v>
      </c>
      <c r="C376" s="588" t="s">
        <v>3255</v>
      </c>
      <c r="D376" s="589">
        <v>0</v>
      </c>
      <c r="E376" s="590">
        <v>1085</v>
      </c>
      <c r="F376" s="589">
        <v>1085</v>
      </c>
      <c r="G376" s="591">
        <f t="shared" si="7"/>
        <v>100</v>
      </c>
    </row>
    <row r="377" spans="1:7" x14ac:dyDescent="0.2">
      <c r="A377" s="586">
        <v>3313</v>
      </c>
      <c r="B377" s="587">
        <v>5493</v>
      </c>
      <c r="C377" s="588" t="s">
        <v>133</v>
      </c>
      <c r="D377" s="589">
        <v>0</v>
      </c>
      <c r="E377" s="590">
        <v>50</v>
      </c>
      <c r="F377" s="589">
        <v>50</v>
      </c>
      <c r="G377" s="591">
        <f t="shared" si="7"/>
        <v>100</v>
      </c>
    </row>
    <row r="378" spans="1:7" s="598" customFormat="1" x14ac:dyDescent="0.2">
      <c r="A378" s="593">
        <v>3313</v>
      </c>
      <c r="B378" s="594"/>
      <c r="C378" s="595" t="s">
        <v>195</v>
      </c>
      <c r="D378" s="570">
        <v>825</v>
      </c>
      <c r="E378" s="596">
        <v>6555</v>
      </c>
      <c r="F378" s="570">
        <v>5730</v>
      </c>
      <c r="G378" s="597">
        <f t="shared" si="7"/>
        <v>87.414187643020597</v>
      </c>
    </row>
    <row r="379" spans="1:7" s="598" customFormat="1" x14ac:dyDescent="0.2">
      <c r="A379" s="599"/>
      <c r="B379" s="607"/>
      <c r="C379" s="601" t="s">
        <v>2738</v>
      </c>
      <c r="D379" s="602"/>
      <c r="E379" s="603"/>
      <c r="F379" s="602"/>
      <c r="G379" s="604"/>
    </row>
    <row r="380" spans="1:7" x14ac:dyDescent="0.2">
      <c r="A380" s="586">
        <v>3314</v>
      </c>
      <c r="B380" s="605">
        <v>5011</v>
      </c>
      <c r="C380" s="588" t="s">
        <v>147</v>
      </c>
      <c r="D380" s="606">
        <v>0</v>
      </c>
      <c r="E380" s="590">
        <v>2448.77</v>
      </c>
      <c r="F380" s="606">
        <v>2448.75</v>
      </c>
      <c r="G380" s="591">
        <f t="shared" si="7"/>
        <v>99.999183263434304</v>
      </c>
    </row>
    <row r="381" spans="1:7" x14ac:dyDescent="0.2">
      <c r="A381" s="586">
        <v>3314</v>
      </c>
      <c r="B381" s="587">
        <v>5031</v>
      </c>
      <c r="C381" s="588" t="s">
        <v>149</v>
      </c>
      <c r="D381" s="589">
        <v>0</v>
      </c>
      <c r="E381" s="590">
        <v>607.30999999999995</v>
      </c>
      <c r="F381" s="589">
        <v>607.29</v>
      </c>
      <c r="G381" s="591">
        <f t="shared" si="7"/>
        <v>99.996706788954569</v>
      </c>
    </row>
    <row r="382" spans="1:7" x14ac:dyDescent="0.2">
      <c r="A382" s="586">
        <v>3314</v>
      </c>
      <c r="B382" s="587">
        <v>5032</v>
      </c>
      <c r="C382" s="588" t="s">
        <v>150</v>
      </c>
      <c r="D382" s="589">
        <v>0</v>
      </c>
      <c r="E382" s="590">
        <v>220.41</v>
      </c>
      <c r="F382" s="589">
        <v>220.39</v>
      </c>
      <c r="G382" s="591">
        <f t="shared" si="7"/>
        <v>99.990926001542576</v>
      </c>
    </row>
    <row r="383" spans="1:7" x14ac:dyDescent="0.2">
      <c r="A383" s="586">
        <v>3314</v>
      </c>
      <c r="B383" s="587">
        <v>5137</v>
      </c>
      <c r="C383" s="588" t="s">
        <v>1088</v>
      </c>
      <c r="D383" s="589">
        <v>0</v>
      </c>
      <c r="E383" s="590">
        <v>60</v>
      </c>
      <c r="F383" s="589">
        <v>51.719999999999992</v>
      </c>
      <c r="G383" s="591">
        <f t="shared" si="7"/>
        <v>86.199999999999989</v>
      </c>
    </row>
    <row r="384" spans="1:7" x14ac:dyDescent="0.2">
      <c r="A384" s="586">
        <v>3314</v>
      </c>
      <c r="B384" s="587">
        <v>5139</v>
      </c>
      <c r="C384" s="588" t="s">
        <v>129</v>
      </c>
      <c r="D384" s="589">
        <v>0</v>
      </c>
      <c r="E384" s="590">
        <v>20</v>
      </c>
      <c r="F384" s="589">
        <v>3.618000000000051E-2</v>
      </c>
      <c r="G384" s="591">
        <f t="shared" si="7"/>
        <v>0.18090000000000253</v>
      </c>
    </row>
    <row r="385" spans="1:7" x14ac:dyDescent="0.2">
      <c r="A385" s="586">
        <v>3314</v>
      </c>
      <c r="B385" s="587">
        <v>5166</v>
      </c>
      <c r="C385" s="588" t="s">
        <v>155</v>
      </c>
      <c r="D385" s="589">
        <v>0</v>
      </c>
      <c r="E385" s="590">
        <v>500.09</v>
      </c>
      <c r="F385" s="589">
        <v>238.12799999999999</v>
      </c>
      <c r="G385" s="591">
        <f t="shared" si="7"/>
        <v>47.61702893479174</v>
      </c>
    </row>
    <row r="386" spans="1:7" x14ac:dyDescent="0.2">
      <c r="A386" s="586">
        <v>3314</v>
      </c>
      <c r="B386" s="587">
        <v>5169</v>
      </c>
      <c r="C386" s="588" t="s">
        <v>130</v>
      </c>
      <c r="D386" s="589">
        <v>0</v>
      </c>
      <c r="E386" s="590">
        <v>5197.51</v>
      </c>
      <c r="F386" s="589">
        <v>603.79</v>
      </c>
      <c r="G386" s="591">
        <f t="shared" si="7"/>
        <v>11.616908865976207</v>
      </c>
    </row>
    <row r="387" spans="1:7" x14ac:dyDescent="0.2">
      <c r="A387" s="586">
        <v>3314</v>
      </c>
      <c r="B387" s="587">
        <v>5175</v>
      </c>
      <c r="C387" s="588" t="s">
        <v>131</v>
      </c>
      <c r="D387" s="589">
        <v>0</v>
      </c>
      <c r="E387" s="590">
        <v>50</v>
      </c>
      <c r="F387" s="589">
        <v>15.82582</v>
      </c>
      <c r="G387" s="591">
        <f t="shared" si="7"/>
        <v>31.651640000000004</v>
      </c>
    </row>
    <row r="388" spans="1:7" x14ac:dyDescent="0.2">
      <c r="A388" s="586">
        <v>3314</v>
      </c>
      <c r="B388" s="587">
        <v>5321</v>
      </c>
      <c r="C388" s="588" t="s">
        <v>136</v>
      </c>
      <c r="D388" s="589">
        <v>22750</v>
      </c>
      <c r="E388" s="590">
        <v>22750</v>
      </c>
      <c r="F388" s="589">
        <v>22750</v>
      </c>
      <c r="G388" s="591">
        <f t="shared" si="7"/>
        <v>100</v>
      </c>
    </row>
    <row r="389" spans="1:7" x14ac:dyDescent="0.2">
      <c r="A389" s="586">
        <v>3314</v>
      </c>
      <c r="B389" s="587">
        <v>5331</v>
      </c>
      <c r="C389" s="588" t="s">
        <v>139</v>
      </c>
      <c r="D389" s="589">
        <v>58413</v>
      </c>
      <c r="E389" s="590">
        <v>58021</v>
      </c>
      <c r="F389" s="589">
        <v>58021</v>
      </c>
      <c r="G389" s="591">
        <f t="shared" si="7"/>
        <v>100</v>
      </c>
    </row>
    <row r="390" spans="1:7" x14ac:dyDescent="0.2">
      <c r="A390" s="586">
        <v>3314</v>
      </c>
      <c r="B390" s="587">
        <v>5336</v>
      </c>
      <c r="C390" s="588" t="s">
        <v>162</v>
      </c>
      <c r="D390" s="589">
        <v>0</v>
      </c>
      <c r="E390" s="590">
        <v>808.21</v>
      </c>
      <c r="F390" s="589">
        <v>808.21</v>
      </c>
      <c r="G390" s="591">
        <f t="shared" si="7"/>
        <v>100</v>
      </c>
    </row>
    <row r="391" spans="1:7" x14ac:dyDescent="0.2">
      <c r="A391" s="586">
        <v>3314</v>
      </c>
      <c r="B391" s="587">
        <v>5901</v>
      </c>
      <c r="C391" s="588" t="s">
        <v>261</v>
      </c>
      <c r="D391" s="589">
        <v>0</v>
      </c>
      <c r="E391" s="590">
        <v>692</v>
      </c>
      <c r="F391" s="589">
        <v>0</v>
      </c>
      <c r="G391" s="591">
        <f t="shared" si="7"/>
        <v>0</v>
      </c>
    </row>
    <row r="392" spans="1:7" s="598" customFormat="1" x14ac:dyDescent="0.2">
      <c r="A392" s="593">
        <v>3314</v>
      </c>
      <c r="B392" s="594"/>
      <c r="C392" s="595" t="s">
        <v>196</v>
      </c>
      <c r="D392" s="570">
        <v>81163</v>
      </c>
      <c r="E392" s="596">
        <v>91375.3</v>
      </c>
      <c r="F392" s="570">
        <v>85765.14</v>
      </c>
      <c r="G392" s="597">
        <f t="shared" si="7"/>
        <v>93.860310171348274</v>
      </c>
    </row>
    <row r="393" spans="1:7" s="598" customFormat="1" x14ac:dyDescent="0.2">
      <c r="A393" s="599"/>
      <c r="B393" s="607"/>
      <c r="C393" s="601" t="s">
        <v>2738</v>
      </c>
      <c r="D393" s="602"/>
      <c r="E393" s="603"/>
      <c r="F393" s="602"/>
      <c r="G393" s="604"/>
    </row>
    <row r="394" spans="1:7" x14ac:dyDescent="0.2">
      <c r="A394" s="586">
        <v>3315</v>
      </c>
      <c r="B394" s="605">
        <v>5167</v>
      </c>
      <c r="C394" s="588" t="s">
        <v>156</v>
      </c>
      <c r="D394" s="606">
        <v>142</v>
      </c>
      <c r="E394" s="590">
        <v>0</v>
      </c>
      <c r="F394" s="606">
        <v>0</v>
      </c>
      <c r="G394" s="553" t="s">
        <v>2900</v>
      </c>
    </row>
    <row r="395" spans="1:7" x14ac:dyDescent="0.2">
      <c r="A395" s="586">
        <v>3315</v>
      </c>
      <c r="B395" s="587">
        <v>5168</v>
      </c>
      <c r="C395" s="588" t="s">
        <v>157</v>
      </c>
      <c r="D395" s="589">
        <v>1167</v>
      </c>
      <c r="E395" s="590">
        <v>2179.4</v>
      </c>
      <c r="F395" s="589">
        <v>1355.29438</v>
      </c>
      <c r="G395" s="591">
        <f t="shared" si="7"/>
        <v>62.186582545654765</v>
      </c>
    </row>
    <row r="396" spans="1:7" x14ac:dyDescent="0.2">
      <c r="A396" s="586">
        <v>3315</v>
      </c>
      <c r="B396" s="587">
        <v>5169</v>
      </c>
      <c r="C396" s="588" t="s">
        <v>130</v>
      </c>
      <c r="D396" s="589">
        <v>500</v>
      </c>
      <c r="E396" s="590">
        <v>583</v>
      </c>
      <c r="F396" s="589">
        <v>0</v>
      </c>
      <c r="G396" s="591">
        <f t="shared" si="7"/>
        <v>0</v>
      </c>
    </row>
    <row r="397" spans="1:7" x14ac:dyDescent="0.2">
      <c r="A397" s="586">
        <v>3315</v>
      </c>
      <c r="B397" s="587">
        <v>5331</v>
      </c>
      <c r="C397" s="588" t="s">
        <v>139</v>
      </c>
      <c r="D397" s="589">
        <v>221644</v>
      </c>
      <c r="E397" s="590">
        <v>202054.93</v>
      </c>
      <c r="F397" s="589">
        <v>193850.38</v>
      </c>
      <c r="G397" s="591">
        <f t="shared" si="7"/>
        <v>95.939445773483484</v>
      </c>
    </row>
    <row r="398" spans="1:7" x14ac:dyDescent="0.2">
      <c r="A398" s="586">
        <v>3315</v>
      </c>
      <c r="B398" s="587">
        <v>5336</v>
      </c>
      <c r="C398" s="588" t="s">
        <v>162</v>
      </c>
      <c r="D398" s="589">
        <v>0</v>
      </c>
      <c r="E398" s="590">
        <v>1557.653</v>
      </c>
      <c r="F398" s="589">
        <v>1557.6528900000001</v>
      </c>
      <c r="G398" s="591">
        <f t="shared" si="7"/>
        <v>99.999992938093413</v>
      </c>
    </row>
    <row r="399" spans="1:7" x14ac:dyDescent="0.2">
      <c r="A399" s="586">
        <v>3315</v>
      </c>
      <c r="B399" s="587">
        <v>5901</v>
      </c>
      <c r="C399" s="588" t="s">
        <v>261</v>
      </c>
      <c r="D399" s="589">
        <v>0</v>
      </c>
      <c r="E399" s="590">
        <v>12305</v>
      </c>
      <c r="F399" s="589">
        <v>0</v>
      </c>
      <c r="G399" s="591">
        <f t="shared" si="7"/>
        <v>0</v>
      </c>
    </row>
    <row r="400" spans="1:7" s="598" customFormat="1" x14ac:dyDescent="0.2">
      <c r="A400" s="593">
        <v>3315</v>
      </c>
      <c r="B400" s="594"/>
      <c r="C400" s="595" t="s">
        <v>197</v>
      </c>
      <c r="D400" s="570">
        <v>223453</v>
      </c>
      <c r="E400" s="596">
        <v>218679.98300000001</v>
      </c>
      <c r="F400" s="570">
        <v>196763.32726999998</v>
      </c>
      <c r="G400" s="597">
        <f t="shared" si="7"/>
        <v>89.977749481533465</v>
      </c>
    </row>
    <row r="401" spans="1:7" s="598" customFormat="1" x14ac:dyDescent="0.2">
      <c r="A401" s="599"/>
      <c r="B401" s="607"/>
      <c r="C401" s="601" t="s">
        <v>2738</v>
      </c>
      <c r="D401" s="602"/>
      <c r="E401" s="603"/>
      <c r="F401" s="602"/>
      <c r="G401" s="604"/>
    </row>
    <row r="402" spans="1:7" x14ac:dyDescent="0.2">
      <c r="A402" s="586">
        <v>3316</v>
      </c>
      <c r="B402" s="605">
        <v>5213</v>
      </c>
      <c r="C402" s="588" t="s">
        <v>3252</v>
      </c>
      <c r="D402" s="606">
        <v>0</v>
      </c>
      <c r="E402" s="590">
        <v>290</v>
      </c>
      <c r="F402" s="606">
        <v>290</v>
      </c>
      <c r="G402" s="591">
        <f t="shared" si="7"/>
        <v>100</v>
      </c>
    </row>
    <row r="403" spans="1:7" x14ac:dyDescent="0.2">
      <c r="A403" s="586">
        <v>3316</v>
      </c>
      <c r="B403" s="587">
        <v>5222</v>
      </c>
      <c r="C403" s="588" t="s">
        <v>132</v>
      </c>
      <c r="D403" s="589">
        <v>0</v>
      </c>
      <c r="E403" s="590">
        <v>211.1</v>
      </c>
      <c r="F403" s="589">
        <v>211.1</v>
      </c>
      <c r="G403" s="591">
        <f t="shared" si="7"/>
        <v>100</v>
      </c>
    </row>
    <row r="404" spans="1:7" x14ac:dyDescent="0.2">
      <c r="A404" s="586">
        <v>3316</v>
      </c>
      <c r="B404" s="587">
        <v>5321</v>
      </c>
      <c r="C404" s="588" t="s">
        <v>136</v>
      </c>
      <c r="D404" s="589">
        <v>0</v>
      </c>
      <c r="E404" s="590">
        <v>400</v>
      </c>
      <c r="F404" s="589">
        <v>400</v>
      </c>
      <c r="G404" s="591">
        <f t="shared" si="7"/>
        <v>100</v>
      </c>
    </row>
    <row r="405" spans="1:7" x14ac:dyDescent="0.2">
      <c r="A405" s="586">
        <v>3316</v>
      </c>
      <c r="B405" s="587">
        <v>5492</v>
      </c>
      <c r="C405" s="588" t="s">
        <v>3264</v>
      </c>
      <c r="D405" s="589">
        <v>0</v>
      </c>
      <c r="E405" s="590">
        <v>10</v>
      </c>
      <c r="F405" s="589">
        <v>10</v>
      </c>
      <c r="G405" s="591">
        <f t="shared" si="7"/>
        <v>100</v>
      </c>
    </row>
    <row r="406" spans="1:7" x14ac:dyDescent="0.2">
      <c r="A406" s="586">
        <v>3316</v>
      </c>
      <c r="B406" s="587">
        <v>5493</v>
      </c>
      <c r="C406" s="588" t="s">
        <v>133</v>
      </c>
      <c r="D406" s="589">
        <v>0</v>
      </c>
      <c r="E406" s="590">
        <v>257</v>
      </c>
      <c r="F406" s="589">
        <v>257</v>
      </c>
      <c r="G406" s="591">
        <f t="shared" si="7"/>
        <v>100</v>
      </c>
    </row>
    <row r="407" spans="1:7" s="598" customFormat="1" x14ac:dyDescent="0.2">
      <c r="A407" s="593">
        <v>3316</v>
      </c>
      <c r="B407" s="594"/>
      <c r="C407" s="595" t="s">
        <v>198</v>
      </c>
      <c r="D407" s="570">
        <v>0</v>
      </c>
      <c r="E407" s="596">
        <v>1168.0999999999999</v>
      </c>
      <c r="F407" s="570">
        <v>1168.0999999999999</v>
      </c>
      <c r="G407" s="597">
        <f t="shared" si="7"/>
        <v>100</v>
      </c>
    </row>
    <row r="408" spans="1:7" s="598" customFormat="1" x14ac:dyDescent="0.2">
      <c r="A408" s="599"/>
      <c r="B408" s="607"/>
      <c r="C408" s="601" t="s">
        <v>2738</v>
      </c>
      <c r="D408" s="602"/>
      <c r="E408" s="603"/>
      <c r="F408" s="602"/>
      <c r="G408" s="604"/>
    </row>
    <row r="409" spans="1:7" x14ac:dyDescent="0.2">
      <c r="A409" s="586">
        <v>3317</v>
      </c>
      <c r="B409" s="605">
        <v>5213</v>
      </c>
      <c r="C409" s="588" t="s">
        <v>3252</v>
      </c>
      <c r="D409" s="606">
        <v>0</v>
      </c>
      <c r="E409" s="590">
        <v>196</v>
      </c>
      <c r="F409" s="606">
        <v>196</v>
      </c>
      <c r="G409" s="591">
        <f t="shared" si="7"/>
        <v>100</v>
      </c>
    </row>
    <row r="410" spans="1:7" x14ac:dyDescent="0.2">
      <c r="A410" s="586">
        <v>3317</v>
      </c>
      <c r="B410" s="587">
        <v>5222</v>
      </c>
      <c r="C410" s="588" t="s">
        <v>132</v>
      </c>
      <c r="D410" s="589">
        <v>0</v>
      </c>
      <c r="E410" s="590">
        <v>299</v>
      </c>
      <c r="F410" s="589">
        <v>299</v>
      </c>
      <c r="G410" s="591">
        <f t="shared" si="7"/>
        <v>100</v>
      </c>
    </row>
    <row r="411" spans="1:7" x14ac:dyDescent="0.2">
      <c r="A411" s="586">
        <v>3317</v>
      </c>
      <c r="B411" s="587">
        <v>5321</v>
      </c>
      <c r="C411" s="588" t="s">
        <v>136</v>
      </c>
      <c r="D411" s="589">
        <v>0</v>
      </c>
      <c r="E411" s="590">
        <v>898</v>
      </c>
      <c r="F411" s="589">
        <v>898</v>
      </c>
      <c r="G411" s="591">
        <f t="shared" si="7"/>
        <v>100</v>
      </c>
    </row>
    <row r="412" spans="1:7" x14ac:dyDescent="0.2">
      <c r="A412" s="586">
        <v>3317</v>
      </c>
      <c r="B412" s="587">
        <v>5339</v>
      </c>
      <c r="C412" s="588" t="s">
        <v>160</v>
      </c>
      <c r="D412" s="589">
        <v>0</v>
      </c>
      <c r="E412" s="590">
        <v>200</v>
      </c>
      <c r="F412" s="589">
        <v>200</v>
      </c>
      <c r="G412" s="591">
        <f t="shared" si="7"/>
        <v>100</v>
      </c>
    </row>
    <row r="413" spans="1:7" s="598" customFormat="1" x14ac:dyDescent="0.2">
      <c r="A413" s="593">
        <v>3317</v>
      </c>
      <c r="B413" s="594"/>
      <c r="C413" s="595" t="s">
        <v>77</v>
      </c>
      <c r="D413" s="570">
        <v>0</v>
      </c>
      <c r="E413" s="596">
        <v>1593</v>
      </c>
      <c r="F413" s="570">
        <v>1593</v>
      </c>
      <c r="G413" s="597">
        <f t="shared" si="7"/>
        <v>100</v>
      </c>
    </row>
    <row r="414" spans="1:7" s="598" customFormat="1" x14ac:dyDescent="0.2">
      <c r="A414" s="599"/>
      <c r="B414" s="607"/>
      <c r="C414" s="601" t="s">
        <v>2738</v>
      </c>
      <c r="D414" s="602"/>
      <c r="E414" s="603"/>
      <c r="F414" s="602"/>
      <c r="G414" s="604"/>
    </row>
    <row r="415" spans="1:7" x14ac:dyDescent="0.2">
      <c r="A415" s="586">
        <v>3319</v>
      </c>
      <c r="B415" s="605">
        <v>5041</v>
      </c>
      <c r="C415" s="588" t="s">
        <v>141</v>
      </c>
      <c r="D415" s="606">
        <v>550</v>
      </c>
      <c r="E415" s="590">
        <v>267.75</v>
      </c>
      <c r="F415" s="606">
        <v>266.83999999999997</v>
      </c>
      <c r="G415" s="591">
        <f t="shared" si="7"/>
        <v>99.66013071895425</v>
      </c>
    </row>
    <row r="416" spans="1:7" x14ac:dyDescent="0.2">
      <c r="A416" s="586">
        <v>3319</v>
      </c>
      <c r="B416" s="587">
        <v>5042</v>
      </c>
      <c r="C416" s="588" t="s">
        <v>169</v>
      </c>
      <c r="D416" s="589">
        <v>3</v>
      </c>
      <c r="E416" s="590">
        <v>3</v>
      </c>
      <c r="F416" s="589">
        <v>2.0569999999999999</v>
      </c>
      <c r="G416" s="591">
        <f t="shared" si="7"/>
        <v>68.566666666666663</v>
      </c>
    </row>
    <row r="417" spans="1:7" x14ac:dyDescent="0.2">
      <c r="A417" s="586">
        <v>3319</v>
      </c>
      <c r="B417" s="587">
        <v>5139</v>
      </c>
      <c r="C417" s="588" t="s">
        <v>129</v>
      </c>
      <c r="D417" s="589">
        <v>850</v>
      </c>
      <c r="E417" s="590">
        <v>441.83</v>
      </c>
      <c r="F417" s="589">
        <v>441.82490000000001</v>
      </c>
      <c r="G417" s="591">
        <f t="shared" si="7"/>
        <v>99.998845709888428</v>
      </c>
    </row>
    <row r="418" spans="1:7" x14ac:dyDescent="0.2">
      <c r="A418" s="586">
        <v>3319</v>
      </c>
      <c r="B418" s="587">
        <v>5166</v>
      </c>
      <c r="C418" s="588" t="s">
        <v>155</v>
      </c>
      <c r="D418" s="589">
        <v>1010</v>
      </c>
      <c r="E418" s="590">
        <v>0</v>
      </c>
      <c r="F418" s="589">
        <v>0</v>
      </c>
      <c r="G418" s="553" t="s">
        <v>2900</v>
      </c>
    </row>
    <row r="419" spans="1:7" x14ac:dyDescent="0.2">
      <c r="A419" s="586">
        <v>3319</v>
      </c>
      <c r="B419" s="587">
        <v>5167</v>
      </c>
      <c r="C419" s="588" t="s">
        <v>156</v>
      </c>
      <c r="D419" s="589">
        <v>200</v>
      </c>
      <c r="E419" s="590">
        <v>0</v>
      </c>
      <c r="F419" s="589">
        <v>0</v>
      </c>
      <c r="G419" s="553" t="s">
        <v>2900</v>
      </c>
    </row>
    <row r="420" spans="1:7" x14ac:dyDescent="0.2">
      <c r="A420" s="586">
        <v>3319</v>
      </c>
      <c r="B420" s="587">
        <v>5168</v>
      </c>
      <c r="C420" s="588" t="s">
        <v>157</v>
      </c>
      <c r="D420" s="589">
        <v>148</v>
      </c>
      <c r="E420" s="590">
        <v>148</v>
      </c>
      <c r="F420" s="589">
        <v>93.599469999999997</v>
      </c>
      <c r="G420" s="591">
        <f t="shared" si="7"/>
        <v>63.242885135135133</v>
      </c>
    </row>
    <row r="421" spans="1:7" x14ac:dyDescent="0.2">
      <c r="A421" s="586">
        <v>3319</v>
      </c>
      <c r="B421" s="587">
        <v>5169</v>
      </c>
      <c r="C421" s="588" t="s">
        <v>130</v>
      </c>
      <c r="D421" s="589">
        <v>1250</v>
      </c>
      <c r="E421" s="590">
        <v>390.11</v>
      </c>
      <c r="F421" s="589">
        <v>334.71449999999999</v>
      </c>
      <c r="G421" s="591">
        <f t="shared" si="7"/>
        <v>85.800030760554719</v>
      </c>
    </row>
    <row r="422" spans="1:7" x14ac:dyDescent="0.2">
      <c r="A422" s="586">
        <v>3319</v>
      </c>
      <c r="B422" s="587">
        <v>5175</v>
      </c>
      <c r="C422" s="588" t="s">
        <v>131</v>
      </c>
      <c r="D422" s="589">
        <v>60</v>
      </c>
      <c r="E422" s="590">
        <v>0</v>
      </c>
      <c r="F422" s="589">
        <v>0</v>
      </c>
      <c r="G422" s="553" t="s">
        <v>2900</v>
      </c>
    </row>
    <row r="423" spans="1:7" x14ac:dyDescent="0.2">
      <c r="A423" s="586">
        <v>3319</v>
      </c>
      <c r="B423" s="587">
        <v>5212</v>
      </c>
      <c r="C423" s="588" t="s">
        <v>3247</v>
      </c>
      <c r="D423" s="589">
        <v>0</v>
      </c>
      <c r="E423" s="590">
        <v>2590.9</v>
      </c>
      <c r="F423" s="589">
        <v>2590.9</v>
      </c>
      <c r="G423" s="591">
        <f t="shared" si="7"/>
        <v>100</v>
      </c>
    </row>
    <row r="424" spans="1:7" x14ac:dyDescent="0.2">
      <c r="A424" s="586">
        <v>3319</v>
      </c>
      <c r="B424" s="587">
        <v>5213</v>
      </c>
      <c r="C424" s="588" t="s">
        <v>3252</v>
      </c>
      <c r="D424" s="589">
        <v>0</v>
      </c>
      <c r="E424" s="590">
        <v>5544.25</v>
      </c>
      <c r="F424" s="589">
        <v>5463.848</v>
      </c>
      <c r="G424" s="591">
        <f t="shared" si="7"/>
        <v>98.549812869188798</v>
      </c>
    </row>
    <row r="425" spans="1:7" x14ac:dyDescent="0.2">
      <c r="A425" s="586">
        <v>3319</v>
      </c>
      <c r="B425" s="587">
        <v>5221</v>
      </c>
      <c r="C425" s="588" t="s">
        <v>145</v>
      </c>
      <c r="D425" s="589">
        <v>0</v>
      </c>
      <c r="E425" s="590">
        <v>1049</v>
      </c>
      <c r="F425" s="589">
        <v>1049</v>
      </c>
      <c r="G425" s="591">
        <f t="shared" si="7"/>
        <v>100</v>
      </c>
    </row>
    <row r="426" spans="1:7" x14ac:dyDescent="0.2">
      <c r="A426" s="586">
        <v>3319</v>
      </c>
      <c r="B426" s="587">
        <v>5222</v>
      </c>
      <c r="C426" s="588" t="s">
        <v>132</v>
      </c>
      <c r="D426" s="589">
        <v>0</v>
      </c>
      <c r="E426" s="590">
        <v>15552.5</v>
      </c>
      <c r="F426" s="589">
        <v>15369.654</v>
      </c>
      <c r="G426" s="591">
        <f t="shared" si="7"/>
        <v>98.824330493489796</v>
      </c>
    </row>
    <row r="427" spans="1:7" x14ac:dyDescent="0.2">
      <c r="A427" s="586">
        <v>3319</v>
      </c>
      <c r="B427" s="587">
        <v>5223</v>
      </c>
      <c r="C427" s="588" t="s">
        <v>135</v>
      </c>
      <c r="D427" s="589">
        <v>0</v>
      </c>
      <c r="E427" s="590">
        <v>1914</v>
      </c>
      <c r="F427" s="589">
        <v>1914</v>
      </c>
      <c r="G427" s="591">
        <f t="shared" si="7"/>
        <v>100</v>
      </c>
    </row>
    <row r="428" spans="1:7" x14ac:dyDescent="0.2">
      <c r="A428" s="586">
        <v>3319</v>
      </c>
      <c r="B428" s="587">
        <v>5229</v>
      </c>
      <c r="C428" s="588" t="s">
        <v>3257</v>
      </c>
      <c r="D428" s="589">
        <v>59482</v>
      </c>
      <c r="E428" s="590">
        <v>1</v>
      </c>
      <c r="F428" s="589">
        <v>0</v>
      </c>
      <c r="G428" s="591">
        <f t="shared" si="7"/>
        <v>0</v>
      </c>
    </row>
    <row r="429" spans="1:7" x14ac:dyDescent="0.2">
      <c r="A429" s="586">
        <v>3319</v>
      </c>
      <c r="B429" s="587">
        <v>5321</v>
      </c>
      <c r="C429" s="588" t="s">
        <v>136</v>
      </c>
      <c r="D429" s="589">
        <v>0</v>
      </c>
      <c r="E429" s="590">
        <v>5593.9</v>
      </c>
      <c r="F429" s="589">
        <v>5593.8029999999999</v>
      </c>
      <c r="G429" s="591">
        <f t="shared" si="7"/>
        <v>99.998265968286887</v>
      </c>
    </row>
    <row r="430" spans="1:7" x14ac:dyDescent="0.2">
      <c r="A430" s="586">
        <v>3319</v>
      </c>
      <c r="B430" s="587">
        <v>5329</v>
      </c>
      <c r="C430" s="588" t="s">
        <v>3254</v>
      </c>
      <c r="D430" s="589">
        <v>0</v>
      </c>
      <c r="E430" s="590">
        <v>100</v>
      </c>
      <c r="F430" s="589">
        <v>100</v>
      </c>
      <c r="G430" s="591">
        <f t="shared" si="7"/>
        <v>100</v>
      </c>
    </row>
    <row r="431" spans="1:7" x14ac:dyDescent="0.2">
      <c r="A431" s="586">
        <v>3319</v>
      </c>
      <c r="B431" s="587">
        <v>5331</v>
      </c>
      <c r="C431" s="588" t="s">
        <v>139</v>
      </c>
      <c r="D431" s="589">
        <v>0</v>
      </c>
      <c r="E431" s="590">
        <v>1400</v>
      </c>
      <c r="F431" s="589">
        <v>1400</v>
      </c>
      <c r="G431" s="591">
        <f t="shared" si="7"/>
        <v>100</v>
      </c>
    </row>
    <row r="432" spans="1:7" x14ac:dyDescent="0.2">
      <c r="A432" s="586">
        <v>3319</v>
      </c>
      <c r="B432" s="587">
        <v>5332</v>
      </c>
      <c r="C432" s="588" t="s">
        <v>3255</v>
      </c>
      <c r="D432" s="589">
        <v>0</v>
      </c>
      <c r="E432" s="590">
        <v>419</v>
      </c>
      <c r="F432" s="589">
        <v>419</v>
      </c>
      <c r="G432" s="591">
        <f t="shared" si="7"/>
        <v>100</v>
      </c>
    </row>
    <row r="433" spans="1:7" x14ac:dyDescent="0.2">
      <c r="A433" s="586">
        <v>3319</v>
      </c>
      <c r="B433" s="587">
        <v>5336</v>
      </c>
      <c r="C433" s="588" t="s">
        <v>162</v>
      </c>
      <c r="D433" s="589">
        <v>0</v>
      </c>
      <c r="E433" s="590">
        <v>428.4</v>
      </c>
      <c r="F433" s="589">
        <v>428.4</v>
      </c>
      <c r="G433" s="591">
        <f t="shared" si="7"/>
        <v>100</v>
      </c>
    </row>
    <row r="434" spans="1:7" x14ac:dyDescent="0.2">
      <c r="A434" s="586">
        <v>3319</v>
      </c>
      <c r="B434" s="587">
        <v>5339</v>
      </c>
      <c r="C434" s="588" t="s">
        <v>160</v>
      </c>
      <c r="D434" s="589">
        <v>0</v>
      </c>
      <c r="E434" s="590">
        <v>1250</v>
      </c>
      <c r="F434" s="589">
        <v>1250</v>
      </c>
      <c r="G434" s="591">
        <f t="shared" si="7"/>
        <v>100</v>
      </c>
    </row>
    <row r="435" spans="1:7" x14ac:dyDescent="0.2">
      <c r="A435" s="586">
        <v>3319</v>
      </c>
      <c r="B435" s="587">
        <v>5493</v>
      </c>
      <c r="C435" s="588" t="s">
        <v>133</v>
      </c>
      <c r="D435" s="589">
        <v>0</v>
      </c>
      <c r="E435" s="590">
        <v>1209.5</v>
      </c>
      <c r="F435" s="589">
        <v>1044.5</v>
      </c>
      <c r="G435" s="591">
        <f t="shared" si="7"/>
        <v>86.357999173212079</v>
      </c>
    </row>
    <row r="436" spans="1:7" x14ac:dyDescent="0.2">
      <c r="A436" s="586">
        <v>3319</v>
      </c>
      <c r="B436" s="587">
        <v>5494</v>
      </c>
      <c r="C436" s="588" t="s">
        <v>3263</v>
      </c>
      <c r="D436" s="589">
        <v>110</v>
      </c>
      <c r="E436" s="590">
        <v>150</v>
      </c>
      <c r="F436" s="589">
        <v>100</v>
      </c>
      <c r="G436" s="591">
        <f t="shared" si="7"/>
        <v>66.666666666666657</v>
      </c>
    </row>
    <row r="437" spans="1:7" s="598" customFormat="1" x14ac:dyDescent="0.2">
      <c r="A437" s="593">
        <v>3319</v>
      </c>
      <c r="B437" s="594"/>
      <c r="C437" s="595" t="s">
        <v>78</v>
      </c>
      <c r="D437" s="570">
        <v>63663</v>
      </c>
      <c r="E437" s="596">
        <v>38453.14</v>
      </c>
      <c r="F437" s="570">
        <v>37862.140870000003</v>
      </c>
      <c r="G437" s="597">
        <f t="shared" ref="G437:G506" si="8">F437/E437*100</f>
        <v>98.463066657235288</v>
      </c>
    </row>
    <row r="438" spans="1:7" s="598" customFormat="1" x14ac:dyDescent="0.2">
      <c r="A438" s="599"/>
      <c r="B438" s="607"/>
      <c r="C438" s="601" t="s">
        <v>2738</v>
      </c>
      <c r="D438" s="602"/>
      <c r="E438" s="603"/>
      <c r="F438" s="602"/>
      <c r="G438" s="604"/>
    </row>
    <row r="439" spans="1:7" x14ac:dyDescent="0.2">
      <c r="A439" s="586">
        <v>3322</v>
      </c>
      <c r="B439" s="605">
        <v>5137</v>
      </c>
      <c r="C439" s="588" t="s">
        <v>1088</v>
      </c>
      <c r="D439" s="606">
        <v>0</v>
      </c>
      <c r="E439" s="590">
        <v>320</v>
      </c>
      <c r="F439" s="606">
        <v>0</v>
      </c>
      <c r="G439" s="591">
        <f t="shared" si="8"/>
        <v>0</v>
      </c>
    </row>
    <row r="440" spans="1:7" x14ac:dyDescent="0.2">
      <c r="A440" s="586">
        <v>3322</v>
      </c>
      <c r="B440" s="587">
        <v>5169</v>
      </c>
      <c r="C440" s="588" t="s">
        <v>130</v>
      </c>
      <c r="D440" s="589">
        <v>0</v>
      </c>
      <c r="E440" s="590">
        <v>6243.97</v>
      </c>
      <c r="F440" s="589">
        <v>1136.2043999999999</v>
      </c>
      <c r="G440" s="591">
        <f t="shared" si="8"/>
        <v>18.196826698398613</v>
      </c>
    </row>
    <row r="441" spans="1:7" x14ac:dyDescent="0.2">
      <c r="A441" s="586">
        <v>3322</v>
      </c>
      <c r="B441" s="587">
        <v>5171</v>
      </c>
      <c r="C441" s="588" t="s">
        <v>158</v>
      </c>
      <c r="D441" s="589">
        <v>17192</v>
      </c>
      <c r="E441" s="590">
        <v>32353.75</v>
      </c>
      <c r="F441" s="589">
        <v>8933.2728299999999</v>
      </c>
      <c r="G441" s="591">
        <f t="shared" si="8"/>
        <v>27.611243920720163</v>
      </c>
    </row>
    <row r="442" spans="1:7" x14ac:dyDescent="0.2">
      <c r="A442" s="586">
        <v>3322</v>
      </c>
      <c r="B442" s="587">
        <v>5213</v>
      </c>
      <c r="C442" s="588" t="s">
        <v>3252</v>
      </c>
      <c r="D442" s="589">
        <v>0</v>
      </c>
      <c r="E442" s="590">
        <v>2569</v>
      </c>
      <c r="F442" s="589">
        <v>1702</v>
      </c>
      <c r="G442" s="591">
        <f t="shared" si="8"/>
        <v>66.251459711950176</v>
      </c>
    </row>
    <row r="443" spans="1:7" x14ac:dyDescent="0.2">
      <c r="A443" s="586">
        <v>3322</v>
      </c>
      <c r="B443" s="587">
        <v>5221</v>
      </c>
      <c r="C443" s="588" t="s">
        <v>145</v>
      </c>
      <c r="D443" s="589">
        <v>0</v>
      </c>
      <c r="E443" s="590">
        <v>500</v>
      </c>
      <c r="F443" s="589">
        <v>500</v>
      </c>
      <c r="G443" s="591">
        <f t="shared" si="8"/>
        <v>100</v>
      </c>
    </row>
    <row r="444" spans="1:7" x14ac:dyDescent="0.2">
      <c r="A444" s="586">
        <v>3322</v>
      </c>
      <c r="B444" s="587">
        <v>5222</v>
      </c>
      <c r="C444" s="588" t="s">
        <v>132</v>
      </c>
      <c r="D444" s="589">
        <v>2364</v>
      </c>
      <c r="E444" s="590">
        <v>10993.9</v>
      </c>
      <c r="F444" s="589">
        <v>10093.364659999999</v>
      </c>
      <c r="G444" s="591">
        <f t="shared" si="8"/>
        <v>91.808772683033311</v>
      </c>
    </row>
    <row r="445" spans="1:7" x14ac:dyDescent="0.2">
      <c r="A445" s="586">
        <v>3322</v>
      </c>
      <c r="B445" s="587">
        <v>5223</v>
      </c>
      <c r="C445" s="588" t="s">
        <v>135</v>
      </c>
      <c r="D445" s="589">
        <v>12150</v>
      </c>
      <c r="E445" s="590">
        <v>25487</v>
      </c>
      <c r="F445" s="589">
        <v>21481.130999999998</v>
      </c>
      <c r="G445" s="591">
        <f t="shared" si="8"/>
        <v>84.282697061246907</v>
      </c>
    </row>
    <row r="446" spans="1:7" x14ac:dyDescent="0.2">
      <c r="A446" s="586">
        <v>3322</v>
      </c>
      <c r="B446" s="587">
        <v>5229</v>
      </c>
      <c r="C446" s="588" t="s">
        <v>3257</v>
      </c>
      <c r="D446" s="589">
        <v>37000</v>
      </c>
      <c r="E446" s="590">
        <v>0</v>
      </c>
      <c r="F446" s="589">
        <v>0</v>
      </c>
      <c r="G446" s="553" t="s">
        <v>2900</v>
      </c>
    </row>
    <row r="447" spans="1:7" x14ac:dyDescent="0.2">
      <c r="A447" s="586">
        <v>3322</v>
      </c>
      <c r="B447" s="587">
        <v>5321</v>
      </c>
      <c r="C447" s="588" t="s">
        <v>136</v>
      </c>
      <c r="D447" s="589">
        <v>2978</v>
      </c>
      <c r="E447" s="590">
        <v>7841.9</v>
      </c>
      <c r="F447" s="589">
        <v>7414.6509999999998</v>
      </c>
      <c r="G447" s="591">
        <f t="shared" si="8"/>
        <v>94.551715783164795</v>
      </c>
    </row>
    <row r="448" spans="1:7" x14ac:dyDescent="0.2">
      <c r="A448" s="586">
        <v>3322</v>
      </c>
      <c r="B448" s="587">
        <v>5331</v>
      </c>
      <c r="C448" s="588" t="s">
        <v>139</v>
      </c>
      <c r="D448" s="589">
        <v>2734</v>
      </c>
      <c r="E448" s="590">
        <v>22316.63</v>
      </c>
      <c r="F448" s="589">
        <v>2680.91669</v>
      </c>
      <c r="G448" s="591">
        <f t="shared" si="8"/>
        <v>12.013089297084729</v>
      </c>
    </row>
    <row r="449" spans="1:7" x14ac:dyDescent="0.2">
      <c r="A449" s="586">
        <v>3322</v>
      </c>
      <c r="B449" s="587">
        <v>5493</v>
      </c>
      <c r="C449" s="588" t="s">
        <v>133</v>
      </c>
      <c r="D449" s="589">
        <v>2194</v>
      </c>
      <c r="E449" s="590">
        <v>11390.2</v>
      </c>
      <c r="F449" s="589">
        <v>9021.4318000000003</v>
      </c>
      <c r="G449" s="591">
        <f t="shared" si="8"/>
        <v>79.203453846288909</v>
      </c>
    </row>
    <row r="450" spans="1:7" x14ac:dyDescent="0.2">
      <c r="A450" s="586">
        <v>3322</v>
      </c>
      <c r="B450" s="587">
        <v>5651</v>
      </c>
      <c r="C450" s="588" t="s">
        <v>175</v>
      </c>
      <c r="D450" s="589">
        <v>681</v>
      </c>
      <c r="E450" s="590">
        <v>604.96</v>
      </c>
      <c r="F450" s="589">
        <v>604.95015999999998</v>
      </c>
      <c r="G450" s="591">
        <f t="shared" si="8"/>
        <v>99.998373446178249</v>
      </c>
    </row>
    <row r="451" spans="1:7" s="598" customFormat="1" x14ac:dyDescent="0.2">
      <c r="A451" s="612">
        <v>3322</v>
      </c>
      <c r="B451" s="594"/>
      <c r="C451" s="613" t="s">
        <v>79</v>
      </c>
      <c r="D451" s="570">
        <v>77293</v>
      </c>
      <c r="E451" s="614">
        <v>120621.31</v>
      </c>
      <c r="F451" s="570">
        <v>63567.922539999985</v>
      </c>
      <c r="G451" s="615">
        <f t="shared" si="8"/>
        <v>52.700408029062181</v>
      </c>
    </row>
    <row r="452" spans="1:7" s="598" customFormat="1" x14ac:dyDescent="0.2">
      <c r="A452" s="599"/>
      <c r="B452" s="607"/>
      <c r="C452" s="601" t="s">
        <v>2738</v>
      </c>
      <c r="D452" s="602"/>
      <c r="E452" s="603"/>
      <c r="F452" s="602"/>
      <c r="G452" s="604"/>
    </row>
    <row r="453" spans="1:7" x14ac:dyDescent="0.2">
      <c r="A453" s="586">
        <v>3326</v>
      </c>
      <c r="B453" s="605">
        <v>5164</v>
      </c>
      <c r="C453" s="588" t="s">
        <v>143</v>
      </c>
      <c r="D453" s="606">
        <v>10</v>
      </c>
      <c r="E453" s="590">
        <v>10</v>
      </c>
      <c r="F453" s="606">
        <v>0</v>
      </c>
      <c r="G453" s="591">
        <f t="shared" si="8"/>
        <v>0</v>
      </c>
    </row>
    <row r="454" spans="1:7" x14ac:dyDescent="0.2">
      <c r="A454" s="586">
        <v>3326</v>
      </c>
      <c r="B454" s="587">
        <v>5169</v>
      </c>
      <c r="C454" s="588" t="s">
        <v>130</v>
      </c>
      <c r="D454" s="589">
        <v>900</v>
      </c>
      <c r="E454" s="590">
        <v>460</v>
      </c>
      <c r="F454" s="589">
        <v>60.5</v>
      </c>
      <c r="G454" s="591">
        <f t="shared" si="8"/>
        <v>13.152173913043477</v>
      </c>
    </row>
    <row r="455" spans="1:7" x14ac:dyDescent="0.2">
      <c r="A455" s="586">
        <v>3326</v>
      </c>
      <c r="B455" s="587">
        <v>5175</v>
      </c>
      <c r="C455" s="588" t="s">
        <v>131</v>
      </c>
      <c r="D455" s="589">
        <v>80</v>
      </c>
      <c r="E455" s="590">
        <v>80</v>
      </c>
      <c r="F455" s="589">
        <v>0</v>
      </c>
      <c r="G455" s="591">
        <f t="shared" si="8"/>
        <v>0</v>
      </c>
    </row>
    <row r="456" spans="1:7" x14ac:dyDescent="0.2">
      <c r="A456" s="586">
        <v>3326</v>
      </c>
      <c r="B456" s="587">
        <v>5222</v>
      </c>
      <c r="C456" s="588" t="s">
        <v>132</v>
      </c>
      <c r="D456" s="589">
        <v>0</v>
      </c>
      <c r="E456" s="590">
        <v>30</v>
      </c>
      <c r="F456" s="589">
        <v>30</v>
      </c>
      <c r="G456" s="591">
        <f t="shared" si="8"/>
        <v>100</v>
      </c>
    </row>
    <row r="457" spans="1:7" x14ac:dyDescent="0.2">
      <c r="A457" s="586">
        <v>3326</v>
      </c>
      <c r="B457" s="587">
        <v>5223</v>
      </c>
      <c r="C457" s="588" t="s">
        <v>135</v>
      </c>
      <c r="D457" s="589">
        <v>0</v>
      </c>
      <c r="E457" s="590">
        <v>991</v>
      </c>
      <c r="F457" s="589">
        <v>991</v>
      </c>
      <c r="G457" s="591">
        <f t="shared" si="8"/>
        <v>100</v>
      </c>
    </row>
    <row r="458" spans="1:7" x14ac:dyDescent="0.2">
      <c r="A458" s="586">
        <v>3326</v>
      </c>
      <c r="B458" s="587">
        <v>5321</v>
      </c>
      <c r="C458" s="588" t="s">
        <v>136</v>
      </c>
      <c r="D458" s="589">
        <v>0</v>
      </c>
      <c r="E458" s="590">
        <v>146.6</v>
      </c>
      <c r="F458" s="589">
        <v>146.6</v>
      </c>
      <c r="G458" s="591">
        <f t="shared" si="8"/>
        <v>100</v>
      </c>
    </row>
    <row r="459" spans="1:7" x14ac:dyDescent="0.2">
      <c r="A459" s="586">
        <v>3326</v>
      </c>
      <c r="B459" s="587">
        <v>5331</v>
      </c>
      <c r="C459" s="588" t="s">
        <v>139</v>
      </c>
      <c r="D459" s="589">
        <v>0</v>
      </c>
      <c r="E459" s="590">
        <v>21</v>
      </c>
      <c r="F459" s="589">
        <v>9.3389700000000015</v>
      </c>
      <c r="G459" s="591">
        <f t="shared" si="8"/>
        <v>44.471285714285727</v>
      </c>
    </row>
    <row r="460" spans="1:7" x14ac:dyDescent="0.2">
      <c r="A460" s="586">
        <v>3326</v>
      </c>
      <c r="B460" s="587">
        <v>5336</v>
      </c>
      <c r="C460" s="588" t="s">
        <v>162</v>
      </c>
      <c r="D460" s="589">
        <v>0</v>
      </c>
      <c r="E460" s="590">
        <v>95.26</v>
      </c>
      <c r="F460" s="589">
        <v>95.26</v>
      </c>
      <c r="G460" s="591">
        <f t="shared" si="8"/>
        <v>100</v>
      </c>
    </row>
    <row r="461" spans="1:7" s="598" customFormat="1" ht="25.5" x14ac:dyDescent="0.2">
      <c r="A461" s="593">
        <v>3326</v>
      </c>
      <c r="B461" s="594"/>
      <c r="C461" s="595" t="s">
        <v>282</v>
      </c>
      <c r="D461" s="570">
        <v>990</v>
      </c>
      <c r="E461" s="596">
        <v>1833.86</v>
      </c>
      <c r="F461" s="570">
        <v>1332.6989699999999</v>
      </c>
      <c r="G461" s="597">
        <f t="shared" si="8"/>
        <v>72.671794466316953</v>
      </c>
    </row>
    <row r="462" spans="1:7" s="598" customFormat="1" x14ac:dyDescent="0.2">
      <c r="A462" s="599"/>
      <c r="B462" s="607"/>
      <c r="C462" s="601" t="s">
        <v>2738</v>
      </c>
      <c r="D462" s="602"/>
      <c r="E462" s="603"/>
      <c r="F462" s="602"/>
      <c r="G462" s="604"/>
    </row>
    <row r="463" spans="1:7" x14ac:dyDescent="0.2">
      <c r="A463" s="586">
        <v>3329</v>
      </c>
      <c r="B463" s="605">
        <v>5166</v>
      </c>
      <c r="C463" s="588" t="s">
        <v>155</v>
      </c>
      <c r="D463" s="606">
        <v>0</v>
      </c>
      <c r="E463" s="590">
        <v>0.1</v>
      </c>
      <c r="F463" s="606">
        <v>0</v>
      </c>
      <c r="G463" s="591">
        <f t="shared" si="8"/>
        <v>0</v>
      </c>
    </row>
    <row r="464" spans="1:7" x14ac:dyDescent="0.2">
      <c r="A464" s="586">
        <v>3329</v>
      </c>
      <c r="B464" s="587">
        <v>5179</v>
      </c>
      <c r="C464" s="588" t="s">
        <v>159</v>
      </c>
      <c r="D464" s="589">
        <v>100</v>
      </c>
      <c r="E464" s="590">
        <v>565</v>
      </c>
      <c r="F464" s="589">
        <v>565</v>
      </c>
      <c r="G464" s="591">
        <f t="shared" si="8"/>
        <v>100</v>
      </c>
    </row>
    <row r="465" spans="1:7" s="598" customFormat="1" x14ac:dyDescent="0.2">
      <c r="A465" s="593">
        <v>3329</v>
      </c>
      <c r="B465" s="594"/>
      <c r="C465" s="595" t="s">
        <v>199</v>
      </c>
      <c r="D465" s="570">
        <v>100</v>
      </c>
      <c r="E465" s="596">
        <v>565.1</v>
      </c>
      <c r="F465" s="570">
        <v>565</v>
      </c>
      <c r="G465" s="597">
        <f t="shared" si="8"/>
        <v>99.982304016988138</v>
      </c>
    </row>
    <row r="466" spans="1:7" s="598" customFormat="1" x14ac:dyDescent="0.2">
      <c r="A466" s="599"/>
      <c r="B466" s="607"/>
      <c r="C466" s="601" t="s">
        <v>2738</v>
      </c>
      <c r="D466" s="602"/>
      <c r="E466" s="603"/>
      <c r="F466" s="602"/>
      <c r="G466" s="604"/>
    </row>
    <row r="467" spans="1:7" x14ac:dyDescent="0.2">
      <c r="A467" s="586">
        <v>3341</v>
      </c>
      <c r="B467" s="605">
        <v>5041</v>
      </c>
      <c r="C467" s="588" t="s">
        <v>141</v>
      </c>
      <c r="D467" s="606">
        <v>15543</v>
      </c>
      <c r="E467" s="590">
        <v>16544.66</v>
      </c>
      <c r="F467" s="606">
        <v>14039.993479999997</v>
      </c>
      <c r="G467" s="591">
        <f t="shared" si="8"/>
        <v>84.861178652205595</v>
      </c>
    </row>
    <row r="468" spans="1:7" x14ac:dyDescent="0.2">
      <c r="A468" s="586">
        <v>3341</v>
      </c>
      <c r="B468" s="587">
        <v>5166</v>
      </c>
      <c r="C468" s="588" t="s">
        <v>155</v>
      </c>
      <c r="D468" s="589">
        <v>0</v>
      </c>
      <c r="E468" s="590">
        <v>300</v>
      </c>
      <c r="F468" s="589">
        <v>0</v>
      </c>
      <c r="G468" s="591">
        <f t="shared" si="8"/>
        <v>0</v>
      </c>
    </row>
    <row r="469" spans="1:7" x14ac:dyDescent="0.2">
      <c r="A469" s="586">
        <v>3341</v>
      </c>
      <c r="B469" s="587">
        <v>5169</v>
      </c>
      <c r="C469" s="588" t="s">
        <v>130</v>
      </c>
      <c r="D469" s="589">
        <v>484</v>
      </c>
      <c r="E469" s="590">
        <v>484</v>
      </c>
      <c r="F469" s="589">
        <v>193.6</v>
      </c>
      <c r="G469" s="591">
        <f t="shared" si="8"/>
        <v>40</v>
      </c>
    </row>
    <row r="470" spans="1:7" s="598" customFormat="1" x14ac:dyDescent="0.2">
      <c r="A470" s="593">
        <v>3341</v>
      </c>
      <c r="B470" s="594"/>
      <c r="C470" s="595" t="s">
        <v>200</v>
      </c>
      <c r="D470" s="570">
        <v>16027</v>
      </c>
      <c r="E470" s="596">
        <v>17328.66</v>
      </c>
      <c r="F470" s="570">
        <v>14233.593479999996</v>
      </c>
      <c r="G470" s="597">
        <f t="shared" si="8"/>
        <v>82.139031408083468</v>
      </c>
    </row>
    <row r="471" spans="1:7" s="598" customFormat="1" x14ac:dyDescent="0.2">
      <c r="A471" s="599"/>
      <c r="B471" s="607"/>
      <c r="C471" s="601" t="s">
        <v>2738</v>
      </c>
      <c r="D471" s="602"/>
      <c r="E471" s="603"/>
      <c r="F471" s="602"/>
      <c r="G471" s="604"/>
    </row>
    <row r="472" spans="1:7" x14ac:dyDescent="0.2">
      <c r="A472" s="586">
        <v>3349</v>
      </c>
      <c r="B472" s="605">
        <v>5041</v>
      </c>
      <c r="C472" s="588" t="s">
        <v>141</v>
      </c>
      <c r="D472" s="606">
        <v>480</v>
      </c>
      <c r="E472" s="590">
        <v>0</v>
      </c>
      <c r="F472" s="606">
        <v>0</v>
      </c>
      <c r="G472" s="553" t="s">
        <v>2900</v>
      </c>
    </row>
    <row r="473" spans="1:7" x14ac:dyDescent="0.2">
      <c r="A473" s="586">
        <v>3349</v>
      </c>
      <c r="B473" s="587">
        <v>5166</v>
      </c>
      <c r="C473" s="588" t="s">
        <v>155</v>
      </c>
      <c r="D473" s="589">
        <v>480</v>
      </c>
      <c r="E473" s="590">
        <v>280</v>
      </c>
      <c r="F473" s="589">
        <v>133.30500000000001</v>
      </c>
      <c r="G473" s="591">
        <f t="shared" si="8"/>
        <v>47.608928571428571</v>
      </c>
    </row>
    <row r="474" spans="1:7" x14ac:dyDescent="0.2">
      <c r="A474" s="586">
        <v>3349</v>
      </c>
      <c r="B474" s="587">
        <v>5169</v>
      </c>
      <c r="C474" s="588" t="s">
        <v>130</v>
      </c>
      <c r="D474" s="589">
        <v>5245</v>
      </c>
      <c r="E474" s="590">
        <v>9184.2999999999993</v>
      </c>
      <c r="F474" s="589">
        <v>6635.5447900000008</v>
      </c>
      <c r="G474" s="591">
        <f t="shared" si="8"/>
        <v>72.248780963165416</v>
      </c>
    </row>
    <row r="475" spans="1:7" s="598" customFormat="1" x14ac:dyDescent="0.2">
      <c r="A475" s="593">
        <v>3349</v>
      </c>
      <c r="B475" s="594"/>
      <c r="C475" s="595" t="s">
        <v>201</v>
      </c>
      <c r="D475" s="570">
        <v>6205</v>
      </c>
      <c r="E475" s="596">
        <v>9464.2999999999993</v>
      </c>
      <c r="F475" s="570">
        <v>6768.8497900000011</v>
      </c>
      <c r="G475" s="597">
        <f t="shared" si="8"/>
        <v>71.519814354997209</v>
      </c>
    </row>
    <row r="476" spans="1:7" s="598" customFormat="1" x14ac:dyDescent="0.2">
      <c r="A476" s="599"/>
      <c r="B476" s="607"/>
      <c r="C476" s="601" t="s">
        <v>2738</v>
      </c>
      <c r="D476" s="602"/>
      <c r="E476" s="603"/>
      <c r="F476" s="602"/>
      <c r="G476" s="604"/>
    </row>
    <row r="477" spans="1:7" x14ac:dyDescent="0.2">
      <c r="A477" s="586">
        <v>3399</v>
      </c>
      <c r="B477" s="605">
        <v>5222</v>
      </c>
      <c r="C477" s="588" t="s">
        <v>132</v>
      </c>
      <c r="D477" s="606">
        <v>2000</v>
      </c>
      <c r="E477" s="590">
        <v>4000</v>
      </c>
      <c r="F477" s="606">
        <v>4000</v>
      </c>
      <c r="G477" s="591">
        <f t="shared" si="8"/>
        <v>100</v>
      </c>
    </row>
    <row r="478" spans="1:7" s="598" customFormat="1" x14ac:dyDescent="0.2">
      <c r="A478" s="593">
        <v>3399</v>
      </c>
      <c r="B478" s="594"/>
      <c r="C478" s="595" t="s">
        <v>202</v>
      </c>
      <c r="D478" s="570">
        <v>2000</v>
      </c>
      <c r="E478" s="596">
        <v>4000</v>
      </c>
      <c r="F478" s="570">
        <v>4000</v>
      </c>
      <c r="G478" s="597">
        <f t="shared" si="8"/>
        <v>100</v>
      </c>
    </row>
    <row r="479" spans="1:7" s="598" customFormat="1" x14ac:dyDescent="0.2">
      <c r="A479" s="599"/>
      <c r="B479" s="607"/>
      <c r="C479" s="601" t="s">
        <v>2738</v>
      </c>
      <c r="D479" s="602"/>
      <c r="E479" s="603"/>
      <c r="F479" s="602"/>
      <c r="G479" s="604"/>
    </row>
    <row r="480" spans="1:7" x14ac:dyDescent="0.2">
      <c r="A480" s="586">
        <v>3419</v>
      </c>
      <c r="B480" s="605">
        <v>5041</v>
      </c>
      <c r="C480" s="588" t="s">
        <v>141</v>
      </c>
      <c r="D480" s="606">
        <v>1300</v>
      </c>
      <c r="E480" s="590">
        <v>1179.75</v>
      </c>
      <c r="F480" s="606">
        <v>1179.75</v>
      </c>
      <c r="G480" s="591">
        <f t="shared" si="8"/>
        <v>100</v>
      </c>
    </row>
    <row r="481" spans="1:7" x14ac:dyDescent="0.2">
      <c r="A481" s="586">
        <v>3419</v>
      </c>
      <c r="B481" s="587">
        <v>5134</v>
      </c>
      <c r="C481" s="588" t="s">
        <v>3250</v>
      </c>
      <c r="D481" s="589">
        <v>230</v>
      </c>
      <c r="E481" s="590">
        <v>919.9</v>
      </c>
      <c r="F481" s="589">
        <v>919.89780000000007</v>
      </c>
      <c r="G481" s="591">
        <f t="shared" si="8"/>
        <v>99.999760843569959</v>
      </c>
    </row>
    <row r="482" spans="1:7" x14ac:dyDescent="0.2">
      <c r="A482" s="586">
        <v>3419</v>
      </c>
      <c r="B482" s="587">
        <v>5139</v>
      </c>
      <c r="C482" s="588" t="s">
        <v>129</v>
      </c>
      <c r="D482" s="589">
        <v>20</v>
      </c>
      <c r="E482" s="590">
        <v>0</v>
      </c>
      <c r="F482" s="589">
        <v>0</v>
      </c>
      <c r="G482" s="553" t="s">
        <v>2900</v>
      </c>
    </row>
    <row r="483" spans="1:7" x14ac:dyDescent="0.2">
      <c r="A483" s="586">
        <v>3419</v>
      </c>
      <c r="B483" s="587">
        <v>5164</v>
      </c>
      <c r="C483" s="588" t="s">
        <v>143</v>
      </c>
      <c r="D483" s="589">
        <v>180</v>
      </c>
      <c r="E483" s="590">
        <v>91.96</v>
      </c>
      <c r="F483" s="589">
        <v>91.96</v>
      </c>
      <c r="G483" s="591">
        <f t="shared" si="8"/>
        <v>100</v>
      </c>
    </row>
    <row r="484" spans="1:7" x14ac:dyDescent="0.2">
      <c r="A484" s="586">
        <v>3419</v>
      </c>
      <c r="B484" s="587">
        <v>5169</v>
      </c>
      <c r="C484" s="588" t="s">
        <v>130</v>
      </c>
      <c r="D484" s="589">
        <v>220</v>
      </c>
      <c r="E484" s="590">
        <v>255.26</v>
      </c>
      <c r="F484" s="589">
        <v>255.255</v>
      </c>
      <c r="G484" s="591">
        <f t="shared" si="8"/>
        <v>99.998041212880977</v>
      </c>
    </row>
    <row r="485" spans="1:7" x14ac:dyDescent="0.2">
      <c r="A485" s="586">
        <v>3419</v>
      </c>
      <c r="B485" s="587">
        <v>5173</v>
      </c>
      <c r="C485" s="588" t="s">
        <v>144</v>
      </c>
      <c r="D485" s="589">
        <v>600</v>
      </c>
      <c r="E485" s="590">
        <v>435.36</v>
      </c>
      <c r="F485" s="589">
        <v>435.35599999999999</v>
      </c>
      <c r="G485" s="591">
        <f t="shared" si="8"/>
        <v>99.999081220139658</v>
      </c>
    </row>
    <row r="486" spans="1:7" x14ac:dyDescent="0.2">
      <c r="A486" s="586">
        <v>3419</v>
      </c>
      <c r="B486" s="587">
        <v>5175</v>
      </c>
      <c r="C486" s="588" t="s">
        <v>131</v>
      </c>
      <c r="D486" s="589">
        <v>165</v>
      </c>
      <c r="E486" s="590">
        <v>109.65</v>
      </c>
      <c r="F486" s="589">
        <v>109.65</v>
      </c>
      <c r="G486" s="591">
        <f t="shared" si="8"/>
        <v>100</v>
      </c>
    </row>
    <row r="487" spans="1:7" x14ac:dyDescent="0.2">
      <c r="A487" s="586">
        <v>3419</v>
      </c>
      <c r="B487" s="587">
        <v>5194</v>
      </c>
      <c r="C487" s="588" t="s">
        <v>3251</v>
      </c>
      <c r="D487" s="589">
        <v>30</v>
      </c>
      <c r="E487" s="590">
        <v>28</v>
      </c>
      <c r="F487" s="589">
        <v>28</v>
      </c>
      <c r="G487" s="591">
        <f t="shared" si="8"/>
        <v>100</v>
      </c>
    </row>
    <row r="488" spans="1:7" x14ac:dyDescent="0.2">
      <c r="A488" s="586">
        <v>3419</v>
      </c>
      <c r="B488" s="587">
        <v>5212</v>
      </c>
      <c r="C488" s="588" t="s">
        <v>3247</v>
      </c>
      <c r="D488" s="589">
        <v>0</v>
      </c>
      <c r="E488" s="590">
        <v>175</v>
      </c>
      <c r="F488" s="589">
        <v>175</v>
      </c>
      <c r="G488" s="591">
        <f t="shared" si="8"/>
        <v>100</v>
      </c>
    </row>
    <row r="489" spans="1:7" x14ac:dyDescent="0.2">
      <c r="A489" s="586">
        <v>3419</v>
      </c>
      <c r="B489" s="587">
        <v>5213</v>
      </c>
      <c r="C489" s="588" t="s">
        <v>3252</v>
      </c>
      <c r="D489" s="589">
        <v>24850</v>
      </c>
      <c r="E489" s="590">
        <v>27080</v>
      </c>
      <c r="F489" s="589">
        <v>27080</v>
      </c>
      <c r="G489" s="591">
        <f t="shared" si="8"/>
        <v>100</v>
      </c>
    </row>
    <row r="490" spans="1:7" x14ac:dyDescent="0.2">
      <c r="A490" s="586">
        <v>3419</v>
      </c>
      <c r="B490" s="587">
        <v>5221</v>
      </c>
      <c r="C490" s="588" t="s">
        <v>145</v>
      </c>
      <c r="D490" s="589">
        <v>3300</v>
      </c>
      <c r="E490" s="590">
        <v>3360</v>
      </c>
      <c r="F490" s="589">
        <v>3360</v>
      </c>
      <c r="G490" s="591">
        <f t="shared" si="8"/>
        <v>100</v>
      </c>
    </row>
    <row r="491" spans="1:7" x14ac:dyDescent="0.2">
      <c r="A491" s="586">
        <v>3419</v>
      </c>
      <c r="B491" s="587">
        <v>5222</v>
      </c>
      <c r="C491" s="588" t="s">
        <v>132</v>
      </c>
      <c r="D491" s="589">
        <v>97085</v>
      </c>
      <c r="E491" s="590">
        <v>111472.59</v>
      </c>
      <c r="F491" s="589">
        <v>109772.57770000001</v>
      </c>
      <c r="G491" s="591">
        <f t="shared" si="8"/>
        <v>98.474950389149484</v>
      </c>
    </row>
    <row r="492" spans="1:7" x14ac:dyDescent="0.2">
      <c r="A492" s="586">
        <v>3419</v>
      </c>
      <c r="B492" s="587">
        <v>5321</v>
      </c>
      <c r="C492" s="588" t="s">
        <v>136</v>
      </c>
      <c r="D492" s="589">
        <v>0</v>
      </c>
      <c r="E492" s="590">
        <v>152.11000000000001</v>
      </c>
      <c r="F492" s="589">
        <v>152.10300000000001</v>
      </c>
      <c r="G492" s="591">
        <f t="shared" si="8"/>
        <v>99.995398067188219</v>
      </c>
    </row>
    <row r="493" spans="1:7" x14ac:dyDescent="0.2">
      <c r="A493" s="586">
        <v>3419</v>
      </c>
      <c r="B493" s="587">
        <v>5329</v>
      </c>
      <c r="C493" s="588" t="s">
        <v>3254</v>
      </c>
      <c r="D493" s="589">
        <v>0</v>
      </c>
      <c r="E493" s="590">
        <v>103.1</v>
      </c>
      <c r="F493" s="589">
        <v>103.1</v>
      </c>
      <c r="G493" s="591">
        <f t="shared" si="8"/>
        <v>100</v>
      </c>
    </row>
    <row r="494" spans="1:7" x14ac:dyDescent="0.2">
      <c r="A494" s="586">
        <v>3419</v>
      </c>
      <c r="B494" s="587">
        <v>5493</v>
      </c>
      <c r="C494" s="588" t="s">
        <v>133</v>
      </c>
      <c r="D494" s="589">
        <v>400</v>
      </c>
      <c r="E494" s="590">
        <v>754.76</v>
      </c>
      <c r="F494" s="589">
        <v>730.75855000000001</v>
      </c>
      <c r="G494" s="591">
        <f t="shared" si="8"/>
        <v>96.819989135619281</v>
      </c>
    </row>
    <row r="495" spans="1:7" x14ac:dyDescent="0.2">
      <c r="A495" s="586">
        <v>3419</v>
      </c>
      <c r="B495" s="587">
        <v>5494</v>
      </c>
      <c r="C495" s="588" t="s">
        <v>3263</v>
      </c>
      <c r="D495" s="589">
        <v>170</v>
      </c>
      <c r="E495" s="590">
        <v>196</v>
      </c>
      <c r="F495" s="589">
        <v>196</v>
      </c>
      <c r="G495" s="591">
        <f t="shared" si="8"/>
        <v>100</v>
      </c>
    </row>
    <row r="496" spans="1:7" x14ac:dyDescent="0.2">
      <c r="A496" s="586">
        <v>3419</v>
      </c>
      <c r="B496" s="587">
        <v>5901</v>
      </c>
      <c r="C496" s="588" t="s">
        <v>261</v>
      </c>
      <c r="D496" s="589">
        <v>0</v>
      </c>
      <c r="E496" s="590">
        <v>500</v>
      </c>
      <c r="F496" s="589">
        <v>0</v>
      </c>
      <c r="G496" s="591">
        <f t="shared" si="8"/>
        <v>0</v>
      </c>
    </row>
    <row r="497" spans="1:7" s="598" customFormat="1" x14ac:dyDescent="0.2">
      <c r="A497" s="593">
        <v>3419</v>
      </c>
      <c r="B497" s="594"/>
      <c r="C497" s="595" t="s">
        <v>81</v>
      </c>
      <c r="D497" s="570">
        <v>128550</v>
      </c>
      <c r="E497" s="596">
        <v>146813.44</v>
      </c>
      <c r="F497" s="570">
        <v>144589.40805</v>
      </c>
      <c r="G497" s="597">
        <f t="shared" si="8"/>
        <v>98.485130550717969</v>
      </c>
    </row>
    <row r="498" spans="1:7" s="598" customFormat="1" x14ac:dyDescent="0.2">
      <c r="A498" s="599"/>
      <c r="B498" s="607"/>
      <c r="C498" s="601" t="s">
        <v>2738</v>
      </c>
      <c r="D498" s="602"/>
      <c r="E498" s="603"/>
      <c r="F498" s="602"/>
      <c r="G498" s="604"/>
    </row>
    <row r="499" spans="1:7" x14ac:dyDescent="0.2">
      <c r="A499" s="586">
        <v>3421</v>
      </c>
      <c r="B499" s="605">
        <v>5221</v>
      </c>
      <c r="C499" s="588" t="s">
        <v>145</v>
      </c>
      <c r="D499" s="606">
        <v>0</v>
      </c>
      <c r="E499" s="590">
        <v>50</v>
      </c>
      <c r="F499" s="606">
        <v>50</v>
      </c>
      <c r="G499" s="591">
        <f t="shared" si="8"/>
        <v>100</v>
      </c>
    </row>
    <row r="500" spans="1:7" x14ac:dyDescent="0.2">
      <c r="A500" s="586">
        <v>3421</v>
      </c>
      <c r="B500" s="587">
        <v>5222</v>
      </c>
      <c r="C500" s="588" t="s">
        <v>132</v>
      </c>
      <c r="D500" s="589">
        <v>3700</v>
      </c>
      <c r="E500" s="590">
        <v>3899.64</v>
      </c>
      <c r="F500" s="589">
        <v>3839.6272000000004</v>
      </c>
      <c r="G500" s="591">
        <f t="shared" si="8"/>
        <v>98.461068201167308</v>
      </c>
    </row>
    <row r="501" spans="1:7" x14ac:dyDescent="0.2">
      <c r="A501" s="586">
        <v>3421</v>
      </c>
      <c r="B501" s="587">
        <v>5331</v>
      </c>
      <c r="C501" s="588" t="s">
        <v>139</v>
      </c>
      <c r="D501" s="589">
        <v>0</v>
      </c>
      <c r="E501" s="590">
        <v>30</v>
      </c>
      <c r="F501" s="589">
        <v>30</v>
      </c>
      <c r="G501" s="591">
        <f t="shared" si="8"/>
        <v>100</v>
      </c>
    </row>
    <row r="502" spans="1:7" s="598" customFormat="1" x14ac:dyDescent="0.2">
      <c r="A502" s="593">
        <v>3421</v>
      </c>
      <c r="B502" s="594"/>
      <c r="C502" s="595" t="s">
        <v>82</v>
      </c>
      <c r="D502" s="570">
        <v>3700</v>
      </c>
      <c r="E502" s="596">
        <v>3979.64</v>
      </c>
      <c r="F502" s="570">
        <v>3919.6272000000004</v>
      </c>
      <c r="G502" s="597">
        <f t="shared" si="8"/>
        <v>98.492004301896657</v>
      </c>
    </row>
    <row r="503" spans="1:7" s="598" customFormat="1" x14ac:dyDescent="0.2">
      <c r="A503" s="599"/>
      <c r="B503" s="607"/>
      <c r="C503" s="601" t="s">
        <v>2738</v>
      </c>
      <c r="D503" s="602"/>
      <c r="E503" s="603"/>
      <c r="F503" s="602"/>
      <c r="G503" s="604"/>
    </row>
    <row r="504" spans="1:7" x14ac:dyDescent="0.2">
      <c r="A504" s="586">
        <v>3522</v>
      </c>
      <c r="B504" s="605">
        <v>5137</v>
      </c>
      <c r="C504" s="588" t="s">
        <v>1088</v>
      </c>
      <c r="D504" s="606">
        <v>0</v>
      </c>
      <c r="E504" s="590">
        <v>64.069999999999993</v>
      </c>
      <c r="F504" s="606">
        <v>60.855140000000006</v>
      </c>
      <c r="G504" s="591">
        <f t="shared" si="8"/>
        <v>94.982269392851592</v>
      </c>
    </row>
    <row r="505" spans="1:7" x14ac:dyDescent="0.2">
      <c r="A505" s="586">
        <v>3522</v>
      </c>
      <c r="B505" s="587">
        <v>5139</v>
      </c>
      <c r="C505" s="588" t="s">
        <v>129</v>
      </c>
      <c r="D505" s="589">
        <v>0</v>
      </c>
      <c r="E505" s="590">
        <v>1.65</v>
      </c>
      <c r="F505" s="589">
        <v>1.49556</v>
      </c>
      <c r="G505" s="591">
        <f t="shared" si="8"/>
        <v>90.640000000000015</v>
      </c>
    </row>
    <row r="506" spans="1:7" x14ac:dyDescent="0.2">
      <c r="A506" s="586">
        <v>3522</v>
      </c>
      <c r="B506" s="587">
        <v>5167</v>
      </c>
      <c r="C506" s="588" t="s">
        <v>156</v>
      </c>
      <c r="D506" s="589">
        <v>0</v>
      </c>
      <c r="E506" s="590">
        <v>180.64</v>
      </c>
      <c r="F506" s="589">
        <v>179.83504000000002</v>
      </c>
      <c r="G506" s="591">
        <f t="shared" si="8"/>
        <v>99.554384410983189</v>
      </c>
    </row>
    <row r="507" spans="1:7" x14ac:dyDescent="0.2">
      <c r="A507" s="586">
        <v>3522</v>
      </c>
      <c r="B507" s="587">
        <v>5168</v>
      </c>
      <c r="C507" s="588" t="s">
        <v>157</v>
      </c>
      <c r="D507" s="589">
        <v>0</v>
      </c>
      <c r="E507" s="590">
        <v>23586.46</v>
      </c>
      <c r="F507" s="589">
        <v>197.23</v>
      </c>
      <c r="G507" s="591">
        <f t="shared" ref="G507:G575" si="9">F507/E507*100</f>
        <v>0.83620009106919813</v>
      </c>
    </row>
    <row r="508" spans="1:7" x14ac:dyDescent="0.2">
      <c r="A508" s="586">
        <v>3522</v>
      </c>
      <c r="B508" s="587">
        <v>5169</v>
      </c>
      <c r="C508" s="588" t="s">
        <v>130</v>
      </c>
      <c r="D508" s="589">
        <v>0</v>
      </c>
      <c r="E508" s="590">
        <v>344.9</v>
      </c>
      <c r="F508" s="589">
        <v>344.85</v>
      </c>
      <c r="G508" s="591">
        <f t="shared" si="9"/>
        <v>99.985503044360698</v>
      </c>
    </row>
    <row r="509" spans="1:7" x14ac:dyDescent="0.2">
      <c r="A509" s="586">
        <v>3522</v>
      </c>
      <c r="B509" s="587">
        <v>5171</v>
      </c>
      <c r="C509" s="588" t="s">
        <v>158</v>
      </c>
      <c r="D509" s="589">
        <v>3000</v>
      </c>
      <c r="E509" s="590">
        <v>7958.68</v>
      </c>
      <c r="F509" s="589">
        <v>404.60071000000005</v>
      </c>
      <c r="G509" s="591">
        <f t="shared" si="9"/>
        <v>5.0837665291229204</v>
      </c>
    </row>
    <row r="510" spans="1:7" x14ac:dyDescent="0.2">
      <c r="A510" s="586">
        <v>3522</v>
      </c>
      <c r="B510" s="587">
        <v>5331</v>
      </c>
      <c r="C510" s="588" t="s">
        <v>139</v>
      </c>
      <c r="D510" s="589">
        <v>104499</v>
      </c>
      <c r="E510" s="590">
        <v>31698.77</v>
      </c>
      <c r="F510" s="589">
        <v>26119.347049999997</v>
      </c>
      <c r="G510" s="591">
        <f t="shared" si="9"/>
        <v>82.398613731699982</v>
      </c>
    </row>
    <row r="511" spans="1:7" x14ac:dyDescent="0.2">
      <c r="A511" s="586">
        <v>3522</v>
      </c>
      <c r="B511" s="587">
        <v>5336</v>
      </c>
      <c r="C511" s="588" t="s">
        <v>162</v>
      </c>
      <c r="D511" s="589">
        <v>0</v>
      </c>
      <c r="E511" s="590">
        <v>81488.17</v>
      </c>
      <c r="F511" s="589">
        <v>81488.059299999979</v>
      </c>
      <c r="G511" s="591">
        <f t="shared" si="9"/>
        <v>99.99986415206034</v>
      </c>
    </row>
    <row r="512" spans="1:7" x14ac:dyDescent="0.2">
      <c r="A512" s="586">
        <v>3522</v>
      </c>
      <c r="B512" s="587">
        <v>5651</v>
      </c>
      <c r="C512" s="588" t="s">
        <v>175</v>
      </c>
      <c r="D512" s="589">
        <v>0</v>
      </c>
      <c r="E512" s="590">
        <v>1567.25</v>
      </c>
      <c r="F512" s="589">
        <v>102.86803</v>
      </c>
      <c r="G512" s="591">
        <f t="shared" si="9"/>
        <v>6.5636005742542674</v>
      </c>
    </row>
    <row r="513" spans="1:7" s="598" customFormat="1" x14ac:dyDescent="0.2">
      <c r="A513" s="593">
        <v>3522</v>
      </c>
      <c r="B513" s="594"/>
      <c r="C513" s="595" t="s">
        <v>83</v>
      </c>
      <c r="D513" s="570">
        <v>107499</v>
      </c>
      <c r="E513" s="596">
        <v>146890.59</v>
      </c>
      <c r="F513" s="570">
        <v>108899.14082999999</v>
      </c>
      <c r="G513" s="597">
        <f t="shared" si="9"/>
        <v>74.136226718130814</v>
      </c>
    </row>
    <row r="514" spans="1:7" s="598" customFormat="1" x14ac:dyDescent="0.2">
      <c r="A514" s="599"/>
      <c r="B514" s="607"/>
      <c r="C514" s="601" t="s">
        <v>2738</v>
      </c>
      <c r="D514" s="602"/>
      <c r="E514" s="603"/>
      <c r="F514" s="602"/>
      <c r="G514" s="604"/>
    </row>
    <row r="515" spans="1:7" x14ac:dyDescent="0.2">
      <c r="A515" s="586">
        <v>3525</v>
      </c>
      <c r="B515" s="605">
        <v>5223</v>
      </c>
      <c r="C515" s="588" t="s">
        <v>135</v>
      </c>
      <c r="D515" s="606">
        <v>0</v>
      </c>
      <c r="E515" s="590">
        <v>300</v>
      </c>
      <c r="F515" s="606">
        <v>300</v>
      </c>
      <c r="G515" s="591">
        <f t="shared" si="9"/>
        <v>100</v>
      </c>
    </row>
    <row r="516" spans="1:7" s="598" customFormat="1" x14ac:dyDescent="0.2">
      <c r="A516" s="593">
        <v>3525</v>
      </c>
      <c r="B516" s="594"/>
      <c r="C516" s="595" t="s">
        <v>203</v>
      </c>
      <c r="D516" s="570">
        <v>0</v>
      </c>
      <c r="E516" s="596">
        <v>300</v>
      </c>
      <c r="F516" s="570">
        <v>300</v>
      </c>
      <c r="G516" s="597">
        <f t="shared" si="9"/>
        <v>100</v>
      </c>
    </row>
    <row r="517" spans="1:7" s="598" customFormat="1" x14ac:dyDescent="0.2">
      <c r="A517" s="599"/>
      <c r="B517" s="607"/>
      <c r="C517" s="601" t="s">
        <v>2738</v>
      </c>
      <c r="D517" s="602"/>
      <c r="E517" s="603"/>
      <c r="F517" s="602"/>
      <c r="G517" s="604"/>
    </row>
    <row r="518" spans="1:7" x14ac:dyDescent="0.2">
      <c r="A518" s="586">
        <v>3526</v>
      </c>
      <c r="B518" s="605">
        <v>5216</v>
      </c>
      <c r="C518" s="588" t="s">
        <v>3997</v>
      </c>
      <c r="D518" s="606">
        <v>0</v>
      </c>
      <c r="E518" s="590">
        <v>50</v>
      </c>
      <c r="F518" s="606">
        <v>0</v>
      </c>
      <c r="G518" s="591">
        <f t="shared" si="9"/>
        <v>0</v>
      </c>
    </row>
    <row r="519" spans="1:7" x14ac:dyDescent="0.2">
      <c r="A519" s="586">
        <v>3526</v>
      </c>
      <c r="B519" s="587">
        <v>5331</v>
      </c>
      <c r="C519" s="588" t="s">
        <v>139</v>
      </c>
      <c r="D519" s="589">
        <v>21127</v>
      </c>
      <c r="E519" s="590">
        <v>13127</v>
      </c>
      <c r="F519" s="589">
        <v>13126.75</v>
      </c>
      <c r="G519" s="591">
        <f t="shared" si="9"/>
        <v>99.998095528300439</v>
      </c>
    </row>
    <row r="520" spans="1:7" s="598" customFormat="1" x14ac:dyDescent="0.2">
      <c r="A520" s="593">
        <v>3526</v>
      </c>
      <c r="B520" s="594"/>
      <c r="C520" s="595" t="s">
        <v>84</v>
      </c>
      <c r="D520" s="570">
        <v>21127</v>
      </c>
      <c r="E520" s="596">
        <v>13177</v>
      </c>
      <c r="F520" s="570">
        <v>13126.75</v>
      </c>
      <c r="G520" s="597">
        <f t="shared" si="9"/>
        <v>99.618653714806101</v>
      </c>
    </row>
    <row r="521" spans="1:7" s="598" customFormat="1" x14ac:dyDescent="0.2">
      <c r="A521" s="599"/>
      <c r="B521" s="607"/>
      <c r="C521" s="601" t="s">
        <v>2738</v>
      </c>
      <c r="D521" s="602"/>
      <c r="E521" s="603"/>
      <c r="F521" s="602"/>
      <c r="G521" s="604"/>
    </row>
    <row r="522" spans="1:7" x14ac:dyDescent="0.2">
      <c r="A522" s="586">
        <v>3531</v>
      </c>
      <c r="B522" s="605">
        <v>5319</v>
      </c>
      <c r="C522" s="588" t="s">
        <v>204</v>
      </c>
      <c r="D522" s="606">
        <v>0</v>
      </c>
      <c r="E522" s="590">
        <v>80</v>
      </c>
      <c r="F522" s="606">
        <v>80</v>
      </c>
      <c r="G522" s="591">
        <f t="shared" si="9"/>
        <v>100</v>
      </c>
    </row>
    <row r="523" spans="1:7" s="598" customFormat="1" x14ac:dyDescent="0.2">
      <c r="A523" s="593">
        <v>3531</v>
      </c>
      <c r="B523" s="594"/>
      <c r="C523" s="595" t="s">
        <v>3265</v>
      </c>
      <c r="D523" s="570">
        <v>0</v>
      </c>
      <c r="E523" s="596">
        <v>80</v>
      </c>
      <c r="F523" s="570">
        <v>80</v>
      </c>
      <c r="G523" s="597">
        <f t="shared" si="9"/>
        <v>100</v>
      </c>
    </row>
    <row r="524" spans="1:7" s="598" customFormat="1" x14ac:dyDescent="0.2">
      <c r="A524" s="599"/>
      <c r="B524" s="607"/>
      <c r="C524" s="601" t="s">
        <v>2738</v>
      </c>
      <c r="D524" s="602"/>
      <c r="E524" s="603"/>
      <c r="F524" s="602"/>
      <c r="G524" s="604"/>
    </row>
    <row r="525" spans="1:7" x14ac:dyDescent="0.2">
      <c r="A525" s="586">
        <v>3533</v>
      </c>
      <c r="B525" s="605">
        <v>5137</v>
      </c>
      <c r="C525" s="588" t="s">
        <v>1088</v>
      </c>
      <c r="D525" s="606">
        <v>20</v>
      </c>
      <c r="E525" s="590">
        <v>890.68</v>
      </c>
      <c r="F525" s="606">
        <v>882.72525000000007</v>
      </c>
      <c r="G525" s="591">
        <f t="shared" si="9"/>
        <v>99.106890241164066</v>
      </c>
    </row>
    <row r="526" spans="1:7" x14ac:dyDescent="0.2">
      <c r="A526" s="586">
        <v>3533</v>
      </c>
      <c r="B526" s="587">
        <v>5168</v>
      </c>
      <c r="C526" s="588" t="s">
        <v>157</v>
      </c>
      <c r="D526" s="589">
        <v>0</v>
      </c>
      <c r="E526" s="590">
        <v>193.61</v>
      </c>
      <c r="F526" s="589">
        <v>193.6</v>
      </c>
      <c r="G526" s="591">
        <f t="shared" si="9"/>
        <v>99.99483497753215</v>
      </c>
    </row>
    <row r="527" spans="1:7" x14ac:dyDescent="0.2">
      <c r="A527" s="586">
        <v>3533</v>
      </c>
      <c r="B527" s="587">
        <v>5169</v>
      </c>
      <c r="C527" s="588" t="s">
        <v>130</v>
      </c>
      <c r="D527" s="589">
        <v>500</v>
      </c>
      <c r="E527" s="590">
        <v>48.4</v>
      </c>
      <c r="F527" s="589">
        <v>0</v>
      </c>
      <c r="G527" s="591">
        <f t="shared" si="9"/>
        <v>0</v>
      </c>
    </row>
    <row r="528" spans="1:7" x14ac:dyDescent="0.2">
      <c r="A528" s="586">
        <v>3533</v>
      </c>
      <c r="B528" s="587">
        <v>5331</v>
      </c>
      <c r="C528" s="588" t="s">
        <v>139</v>
      </c>
      <c r="D528" s="589">
        <v>636291</v>
      </c>
      <c r="E528" s="590">
        <v>500908.63</v>
      </c>
      <c r="F528" s="589">
        <v>483156.17720000003</v>
      </c>
      <c r="G528" s="591">
        <f t="shared" si="9"/>
        <v>96.455949900483844</v>
      </c>
    </row>
    <row r="529" spans="1:7" x14ac:dyDescent="0.2">
      <c r="A529" s="586">
        <v>3533</v>
      </c>
      <c r="B529" s="587">
        <v>5336</v>
      </c>
      <c r="C529" s="588" t="s">
        <v>162</v>
      </c>
      <c r="D529" s="589">
        <v>0</v>
      </c>
      <c r="E529" s="590">
        <v>6103.89</v>
      </c>
      <c r="F529" s="589">
        <v>6103.89</v>
      </c>
      <c r="G529" s="591">
        <f t="shared" si="9"/>
        <v>100</v>
      </c>
    </row>
    <row r="530" spans="1:7" x14ac:dyDescent="0.2">
      <c r="A530" s="586">
        <v>3533</v>
      </c>
      <c r="B530" s="587">
        <v>5901</v>
      </c>
      <c r="C530" s="588" t="s">
        <v>261</v>
      </c>
      <c r="D530" s="589">
        <v>0</v>
      </c>
      <c r="E530" s="590">
        <v>13140</v>
      </c>
      <c r="F530" s="589">
        <v>0</v>
      </c>
      <c r="G530" s="591">
        <f t="shared" si="9"/>
        <v>0</v>
      </c>
    </row>
    <row r="531" spans="1:7" s="598" customFormat="1" x14ac:dyDescent="0.2">
      <c r="A531" s="593">
        <v>3533</v>
      </c>
      <c r="B531" s="594"/>
      <c r="C531" s="595" t="s">
        <v>205</v>
      </c>
      <c r="D531" s="570">
        <v>636811</v>
      </c>
      <c r="E531" s="596">
        <v>521285.21</v>
      </c>
      <c r="F531" s="570">
        <v>490336.39245000004</v>
      </c>
      <c r="G531" s="597">
        <f t="shared" si="9"/>
        <v>94.062978009677281</v>
      </c>
    </row>
    <row r="532" spans="1:7" s="598" customFormat="1" x14ac:dyDescent="0.2">
      <c r="A532" s="599"/>
      <c r="B532" s="607"/>
      <c r="C532" s="601" t="s">
        <v>2738</v>
      </c>
      <c r="D532" s="602"/>
      <c r="E532" s="603"/>
      <c r="F532" s="602"/>
      <c r="G532" s="604"/>
    </row>
    <row r="533" spans="1:7" x14ac:dyDescent="0.2">
      <c r="A533" s="586">
        <v>3541</v>
      </c>
      <c r="B533" s="605">
        <v>5021</v>
      </c>
      <c r="C533" s="588" t="s">
        <v>148</v>
      </c>
      <c r="D533" s="606">
        <v>0</v>
      </c>
      <c r="E533" s="590">
        <v>12.6</v>
      </c>
      <c r="F533" s="606">
        <v>12.6</v>
      </c>
      <c r="G533" s="591">
        <f t="shared" si="9"/>
        <v>100</v>
      </c>
    </row>
    <row r="534" spans="1:7" x14ac:dyDescent="0.2">
      <c r="A534" s="586">
        <v>3541</v>
      </c>
      <c r="B534" s="587">
        <v>5136</v>
      </c>
      <c r="C534" s="588" t="s">
        <v>3261</v>
      </c>
      <c r="D534" s="589">
        <v>0</v>
      </c>
      <c r="E534" s="590">
        <v>21.844000000000001</v>
      </c>
      <c r="F534" s="589">
        <v>21.812000000000001</v>
      </c>
      <c r="G534" s="591">
        <f t="shared" si="9"/>
        <v>99.853506683757558</v>
      </c>
    </row>
    <row r="535" spans="1:7" x14ac:dyDescent="0.2">
      <c r="A535" s="586">
        <v>3541</v>
      </c>
      <c r="B535" s="587">
        <v>5139</v>
      </c>
      <c r="C535" s="588" t="s">
        <v>129</v>
      </c>
      <c r="D535" s="589">
        <v>0</v>
      </c>
      <c r="E535" s="590">
        <v>30.797999999999998</v>
      </c>
      <c r="F535" s="589">
        <v>28.265999999999998</v>
      </c>
      <c r="G535" s="591">
        <f t="shared" si="9"/>
        <v>91.778686927722575</v>
      </c>
    </row>
    <row r="536" spans="1:7" x14ac:dyDescent="0.2">
      <c r="A536" s="586">
        <v>3541</v>
      </c>
      <c r="B536" s="587">
        <v>5164</v>
      </c>
      <c r="C536" s="588" t="s">
        <v>143</v>
      </c>
      <c r="D536" s="589">
        <v>5</v>
      </c>
      <c r="E536" s="590">
        <v>94</v>
      </c>
      <c r="F536" s="589">
        <v>94</v>
      </c>
      <c r="G536" s="591">
        <f t="shared" si="9"/>
        <v>100</v>
      </c>
    </row>
    <row r="537" spans="1:7" x14ac:dyDescent="0.2">
      <c r="A537" s="586">
        <v>3541</v>
      </c>
      <c r="B537" s="587">
        <v>5167</v>
      </c>
      <c r="C537" s="588" t="s">
        <v>156</v>
      </c>
      <c r="D537" s="589">
        <v>15</v>
      </c>
      <c r="E537" s="590">
        <v>245</v>
      </c>
      <c r="F537" s="589">
        <v>244.6</v>
      </c>
      <c r="G537" s="591">
        <f t="shared" si="9"/>
        <v>99.836734693877546</v>
      </c>
    </row>
    <row r="538" spans="1:7" x14ac:dyDescent="0.2">
      <c r="A538" s="586">
        <v>3541</v>
      </c>
      <c r="B538" s="587">
        <v>5169</v>
      </c>
      <c r="C538" s="588" t="s">
        <v>130</v>
      </c>
      <c r="D538" s="589">
        <v>0</v>
      </c>
      <c r="E538" s="590">
        <v>5</v>
      </c>
      <c r="F538" s="589">
        <v>5</v>
      </c>
      <c r="G538" s="591">
        <f t="shared" si="9"/>
        <v>100</v>
      </c>
    </row>
    <row r="539" spans="1:7" x14ac:dyDescent="0.2">
      <c r="A539" s="586">
        <v>3541</v>
      </c>
      <c r="B539" s="587">
        <v>5173</v>
      </c>
      <c r="C539" s="588" t="s">
        <v>144</v>
      </c>
      <c r="D539" s="589">
        <v>10</v>
      </c>
      <c r="E539" s="590">
        <v>280.89</v>
      </c>
      <c r="F539" s="589">
        <v>280.89</v>
      </c>
      <c r="G539" s="591">
        <f t="shared" si="9"/>
        <v>100</v>
      </c>
    </row>
    <row r="540" spans="1:7" x14ac:dyDescent="0.2">
      <c r="A540" s="586">
        <v>3541</v>
      </c>
      <c r="B540" s="587">
        <v>5175</v>
      </c>
      <c r="C540" s="588" t="s">
        <v>131</v>
      </c>
      <c r="D540" s="589">
        <v>20</v>
      </c>
      <c r="E540" s="590">
        <v>43.968000000000004</v>
      </c>
      <c r="F540" s="589">
        <v>32.816000000000003</v>
      </c>
      <c r="G540" s="591">
        <f t="shared" si="9"/>
        <v>74.636098981077154</v>
      </c>
    </row>
    <row r="541" spans="1:7" x14ac:dyDescent="0.2">
      <c r="A541" s="586">
        <v>3541</v>
      </c>
      <c r="B541" s="587">
        <v>5194</v>
      </c>
      <c r="C541" s="588" t="s">
        <v>3251</v>
      </c>
      <c r="D541" s="589">
        <v>30</v>
      </c>
      <c r="E541" s="590">
        <v>30</v>
      </c>
      <c r="F541" s="589">
        <v>0</v>
      </c>
      <c r="G541" s="591">
        <f t="shared" si="9"/>
        <v>0</v>
      </c>
    </row>
    <row r="542" spans="1:7" x14ac:dyDescent="0.2">
      <c r="A542" s="586">
        <v>3541</v>
      </c>
      <c r="B542" s="587">
        <v>5212</v>
      </c>
      <c r="C542" s="588" t="s">
        <v>3247</v>
      </c>
      <c r="D542" s="589">
        <v>0</v>
      </c>
      <c r="E542" s="590">
        <v>38.799999999999997</v>
      </c>
      <c r="F542" s="589">
        <v>38.799999999999997</v>
      </c>
      <c r="G542" s="591">
        <f t="shared" si="9"/>
        <v>100</v>
      </c>
    </row>
    <row r="543" spans="1:7" x14ac:dyDescent="0.2">
      <c r="A543" s="586">
        <v>3541</v>
      </c>
      <c r="B543" s="587">
        <v>5213</v>
      </c>
      <c r="C543" s="588" t="s">
        <v>3252</v>
      </c>
      <c r="D543" s="589">
        <v>0</v>
      </c>
      <c r="E543" s="590">
        <v>216</v>
      </c>
      <c r="F543" s="589">
        <v>216</v>
      </c>
      <c r="G543" s="591">
        <f t="shared" si="9"/>
        <v>100</v>
      </c>
    </row>
    <row r="544" spans="1:7" x14ac:dyDescent="0.2">
      <c r="A544" s="586">
        <v>3541</v>
      </c>
      <c r="B544" s="587">
        <v>5221</v>
      </c>
      <c r="C544" s="588" t="s">
        <v>145</v>
      </c>
      <c r="D544" s="589">
        <v>0</v>
      </c>
      <c r="E544" s="590">
        <v>279.89999999999998</v>
      </c>
      <c r="F544" s="589">
        <v>279.89999999999998</v>
      </c>
      <c r="G544" s="591">
        <f t="shared" si="9"/>
        <v>100</v>
      </c>
    </row>
    <row r="545" spans="1:7" x14ac:dyDescent="0.2">
      <c r="A545" s="586">
        <v>3541</v>
      </c>
      <c r="B545" s="587">
        <v>5222</v>
      </c>
      <c r="C545" s="588" t="s">
        <v>132</v>
      </c>
      <c r="D545" s="589">
        <v>0</v>
      </c>
      <c r="E545" s="590">
        <v>402.5</v>
      </c>
      <c r="F545" s="589">
        <v>402.5</v>
      </c>
      <c r="G545" s="591">
        <f t="shared" si="9"/>
        <v>100</v>
      </c>
    </row>
    <row r="546" spans="1:7" x14ac:dyDescent="0.2">
      <c r="A546" s="586">
        <v>3541</v>
      </c>
      <c r="B546" s="587">
        <v>5223</v>
      </c>
      <c r="C546" s="588" t="s">
        <v>135</v>
      </c>
      <c r="D546" s="589">
        <v>0</v>
      </c>
      <c r="E546" s="590">
        <v>70</v>
      </c>
      <c r="F546" s="589">
        <v>70</v>
      </c>
      <c r="G546" s="591">
        <f t="shared" si="9"/>
        <v>100</v>
      </c>
    </row>
    <row r="547" spans="1:7" x14ac:dyDescent="0.2">
      <c r="A547" s="586">
        <v>3541</v>
      </c>
      <c r="B547" s="587">
        <v>5321</v>
      </c>
      <c r="C547" s="588" t="s">
        <v>136</v>
      </c>
      <c r="D547" s="589">
        <v>3000</v>
      </c>
      <c r="E547" s="590">
        <v>1259.5</v>
      </c>
      <c r="F547" s="589">
        <v>1259.5</v>
      </c>
      <c r="G547" s="591">
        <f t="shared" si="9"/>
        <v>100</v>
      </c>
    </row>
    <row r="548" spans="1:7" x14ac:dyDescent="0.2">
      <c r="A548" s="586">
        <v>3541</v>
      </c>
      <c r="B548" s="587">
        <v>5323</v>
      </c>
      <c r="C548" s="588" t="s">
        <v>167</v>
      </c>
      <c r="D548" s="589">
        <v>50</v>
      </c>
      <c r="E548" s="590">
        <v>0</v>
      </c>
      <c r="F548" s="589">
        <v>0</v>
      </c>
      <c r="G548" s="553" t="s">
        <v>2900</v>
      </c>
    </row>
    <row r="549" spans="1:7" x14ac:dyDescent="0.2">
      <c r="A549" s="586">
        <v>3541</v>
      </c>
      <c r="B549" s="587">
        <v>5331</v>
      </c>
      <c r="C549" s="588" t="s">
        <v>139</v>
      </c>
      <c r="D549" s="589">
        <v>0</v>
      </c>
      <c r="E549" s="590">
        <v>727.8</v>
      </c>
      <c r="F549" s="589">
        <v>727.8</v>
      </c>
      <c r="G549" s="591">
        <f t="shared" si="9"/>
        <v>100</v>
      </c>
    </row>
    <row r="550" spans="1:7" x14ac:dyDescent="0.2">
      <c r="A550" s="586">
        <v>3541</v>
      </c>
      <c r="B550" s="587">
        <v>5339</v>
      </c>
      <c r="C550" s="588" t="s">
        <v>160</v>
      </c>
      <c r="D550" s="589">
        <v>0</v>
      </c>
      <c r="E550" s="590">
        <v>35.5</v>
      </c>
      <c r="F550" s="589">
        <v>35.5</v>
      </c>
      <c r="G550" s="591">
        <f t="shared" si="9"/>
        <v>100</v>
      </c>
    </row>
    <row r="551" spans="1:7" s="598" customFormat="1" x14ac:dyDescent="0.2">
      <c r="A551" s="593">
        <v>3541</v>
      </c>
      <c r="B551" s="594"/>
      <c r="C551" s="595" t="s">
        <v>85</v>
      </c>
      <c r="D551" s="570">
        <v>3130</v>
      </c>
      <c r="E551" s="596">
        <v>3794.1</v>
      </c>
      <c r="F551" s="570">
        <v>3749.9839999999999</v>
      </c>
      <c r="G551" s="597">
        <f t="shared" si="9"/>
        <v>98.837247305026224</v>
      </c>
    </row>
    <row r="552" spans="1:7" s="598" customFormat="1" x14ac:dyDescent="0.2">
      <c r="A552" s="599"/>
      <c r="B552" s="607"/>
      <c r="C552" s="601" t="s">
        <v>2738</v>
      </c>
      <c r="D552" s="602"/>
      <c r="E552" s="603"/>
      <c r="F552" s="602"/>
      <c r="G552" s="604"/>
    </row>
    <row r="553" spans="1:7" x14ac:dyDescent="0.2">
      <c r="A553" s="586">
        <v>3549</v>
      </c>
      <c r="B553" s="605">
        <v>5212</v>
      </c>
      <c r="C553" s="588" t="s">
        <v>3247</v>
      </c>
      <c r="D553" s="606">
        <v>400</v>
      </c>
      <c r="E553" s="590">
        <v>400</v>
      </c>
      <c r="F553" s="606">
        <v>400</v>
      </c>
      <c r="G553" s="591">
        <f t="shared" si="9"/>
        <v>100</v>
      </c>
    </row>
    <row r="554" spans="1:7" x14ac:dyDescent="0.2">
      <c r="A554" s="586">
        <v>3549</v>
      </c>
      <c r="B554" s="587">
        <v>5213</v>
      </c>
      <c r="C554" s="588" t="s">
        <v>3252</v>
      </c>
      <c r="D554" s="589">
        <v>600</v>
      </c>
      <c r="E554" s="590">
        <v>1100</v>
      </c>
      <c r="F554" s="589">
        <v>1100</v>
      </c>
      <c r="G554" s="591">
        <f t="shared" si="9"/>
        <v>100</v>
      </c>
    </row>
    <row r="555" spans="1:7" x14ac:dyDescent="0.2">
      <c r="A555" s="586">
        <v>3549</v>
      </c>
      <c r="B555" s="587">
        <v>5221</v>
      </c>
      <c r="C555" s="588" t="s">
        <v>145</v>
      </c>
      <c r="D555" s="589">
        <v>0</v>
      </c>
      <c r="E555" s="590">
        <v>2279</v>
      </c>
      <c r="F555" s="589">
        <v>2279</v>
      </c>
      <c r="G555" s="591">
        <f t="shared" si="9"/>
        <v>100</v>
      </c>
    </row>
    <row r="556" spans="1:7" x14ac:dyDescent="0.2">
      <c r="A556" s="586">
        <v>3549</v>
      </c>
      <c r="B556" s="587">
        <v>5222</v>
      </c>
      <c r="C556" s="588" t="s">
        <v>132</v>
      </c>
      <c r="D556" s="589">
        <v>0</v>
      </c>
      <c r="E556" s="590">
        <v>1486.2</v>
      </c>
      <c r="F556" s="589">
        <v>1486.2</v>
      </c>
      <c r="G556" s="591">
        <f t="shared" si="9"/>
        <v>100</v>
      </c>
    </row>
    <row r="557" spans="1:7" x14ac:dyDescent="0.2">
      <c r="A557" s="586">
        <v>3549</v>
      </c>
      <c r="B557" s="587">
        <v>5223</v>
      </c>
      <c r="C557" s="588" t="s">
        <v>135</v>
      </c>
      <c r="D557" s="589">
        <v>0</v>
      </c>
      <c r="E557" s="590">
        <v>2750.4</v>
      </c>
      <c r="F557" s="589">
        <v>2750.4</v>
      </c>
      <c r="G557" s="591">
        <f t="shared" si="9"/>
        <v>100</v>
      </c>
    </row>
    <row r="558" spans="1:7" x14ac:dyDescent="0.2">
      <c r="A558" s="586">
        <v>3549</v>
      </c>
      <c r="B558" s="587">
        <v>5229</v>
      </c>
      <c r="C558" s="588" t="s">
        <v>3257</v>
      </c>
      <c r="D558" s="589">
        <v>7000</v>
      </c>
      <c r="E558" s="590">
        <v>0</v>
      </c>
      <c r="F558" s="589">
        <v>0</v>
      </c>
      <c r="G558" s="553" t="s">
        <v>2900</v>
      </c>
    </row>
    <row r="559" spans="1:7" x14ac:dyDescent="0.2">
      <c r="A559" s="586">
        <v>3549</v>
      </c>
      <c r="B559" s="587">
        <v>5321</v>
      </c>
      <c r="C559" s="588" t="s">
        <v>136</v>
      </c>
      <c r="D559" s="589">
        <v>0</v>
      </c>
      <c r="E559" s="590">
        <v>300</v>
      </c>
      <c r="F559" s="589">
        <v>300</v>
      </c>
      <c r="G559" s="591">
        <f t="shared" si="9"/>
        <v>100</v>
      </c>
    </row>
    <row r="560" spans="1:7" s="598" customFormat="1" x14ac:dyDescent="0.2">
      <c r="A560" s="593">
        <v>3549</v>
      </c>
      <c r="B560" s="594"/>
      <c r="C560" s="595" t="s">
        <v>206</v>
      </c>
      <c r="D560" s="570">
        <v>8000</v>
      </c>
      <c r="E560" s="596">
        <v>8315.6</v>
      </c>
      <c r="F560" s="570">
        <v>8315.6</v>
      </c>
      <c r="G560" s="597">
        <f t="shared" si="9"/>
        <v>100</v>
      </c>
    </row>
    <row r="561" spans="1:7" s="598" customFormat="1" x14ac:dyDescent="0.2">
      <c r="A561" s="599"/>
      <c r="B561" s="607"/>
      <c r="C561" s="601" t="s">
        <v>2738</v>
      </c>
      <c r="D561" s="602"/>
      <c r="E561" s="603"/>
      <c r="F561" s="602"/>
      <c r="G561" s="604"/>
    </row>
    <row r="562" spans="1:7" x14ac:dyDescent="0.2">
      <c r="A562" s="586">
        <v>3599</v>
      </c>
      <c r="B562" s="605">
        <v>5021</v>
      </c>
      <c r="C562" s="588" t="s">
        <v>148</v>
      </c>
      <c r="D562" s="606">
        <v>3000</v>
      </c>
      <c r="E562" s="590">
        <v>1870</v>
      </c>
      <c r="F562" s="606">
        <v>1543.71</v>
      </c>
      <c r="G562" s="591">
        <f t="shared" si="9"/>
        <v>82.551336898395718</v>
      </c>
    </row>
    <row r="563" spans="1:7" x14ac:dyDescent="0.2">
      <c r="A563" s="586">
        <v>3599</v>
      </c>
      <c r="B563" s="587">
        <v>5041</v>
      </c>
      <c r="C563" s="588" t="s">
        <v>141</v>
      </c>
      <c r="D563" s="589">
        <v>490</v>
      </c>
      <c r="E563" s="590">
        <v>490</v>
      </c>
      <c r="F563" s="589">
        <v>484</v>
      </c>
      <c r="G563" s="591">
        <f t="shared" si="9"/>
        <v>98.775510204081627</v>
      </c>
    </row>
    <row r="564" spans="1:7" x14ac:dyDescent="0.2">
      <c r="A564" s="586">
        <v>3599</v>
      </c>
      <c r="B564" s="587">
        <v>5042</v>
      </c>
      <c r="C564" s="588" t="s">
        <v>169</v>
      </c>
      <c r="D564" s="589">
        <v>3</v>
      </c>
      <c r="E564" s="590">
        <v>3</v>
      </c>
      <c r="F564" s="589">
        <v>3</v>
      </c>
      <c r="G564" s="591">
        <f t="shared" si="9"/>
        <v>100</v>
      </c>
    </row>
    <row r="565" spans="1:7" x14ac:dyDescent="0.2">
      <c r="A565" s="586">
        <v>3599</v>
      </c>
      <c r="B565" s="587">
        <v>5139</v>
      </c>
      <c r="C565" s="588" t="s">
        <v>129</v>
      </c>
      <c r="D565" s="589">
        <v>44</v>
      </c>
      <c r="E565" s="590">
        <v>44</v>
      </c>
      <c r="F565" s="589">
        <v>43.076000000000001</v>
      </c>
      <c r="G565" s="591">
        <f t="shared" si="9"/>
        <v>97.899999999999991</v>
      </c>
    </row>
    <row r="566" spans="1:7" x14ac:dyDescent="0.2">
      <c r="A566" s="586">
        <v>3599</v>
      </c>
      <c r="B566" s="587">
        <v>5162</v>
      </c>
      <c r="C566" s="588" t="s">
        <v>192</v>
      </c>
      <c r="D566" s="589">
        <v>100</v>
      </c>
      <c r="E566" s="590">
        <v>100</v>
      </c>
      <c r="F566" s="589">
        <v>29.567720000000001</v>
      </c>
      <c r="G566" s="591">
        <f t="shared" si="9"/>
        <v>29.567720000000001</v>
      </c>
    </row>
    <row r="567" spans="1:7" x14ac:dyDescent="0.2">
      <c r="A567" s="586">
        <v>3599</v>
      </c>
      <c r="B567" s="587">
        <v>5166</v>
      </c>
      <c r="C567" s="588" t="s">
        <v>155</v>
      </c>
      <c r="D567" s="589">
        <v>2020</v>
      </c>
      <c r="E567" s="590">
        <v>559.28</v>
      </c>
      <c r="F567" s="589">
        <v>176.27038000000002</v>
      </c>
      <c r="G567" s="591">
        <f t="shared" si="9"/>
        <v>31.517375911886713</v>
      </c>
    </row>
    <row r="568" spans="1:7" x14ac:dyDescent="0.2">
      <c r="A568" s="586">
        <v>3599</v>
      </c>
      <c r="B568" s="587">
        <v>5168</v>
      </c>
      <c r="C568" s="588" t="s">
        <v>157</v>
      </c>
      <c r="D568" s="589">
        <v>5543</v>
      </c>
      <c r="E568" s="590">
        <v>8570.6200000000008</v>
      </c>
      <c r="F568" s="589">
        <v>5496.1602699999994</v>
      </c>
      <c r="G568" s="591">
        <f t="shared" si="9"/>
        <v>64.127919217046127</v>
      </c>
    </row>
    <row r="569" spans="1:7" x14ac:dyDescent="0.2">
      <c r="A569" s="586">
        <v>3599</v>
      </c>
      <c r="B569" s="587">
        <v>5169</v>
      </c>
      <c r="C569" s="588" t="s">
        <v>130</v>
      </c>
      <c r="D569" s="589">
        <v>25616</v>
      </c>
      <c r="E569" s="590">
        <v>31899.15</v>
      </c>
      <c r="F569" s="589">
        <v>21369.940850000003</v>
      </c>
      <c r="G569" s="591">
        <f t="shared" si="9"/>
        <v>66.992195246581815</v>
      </c>
    </row>
    <row r="570" spans="1:7" x14ac:dyDescent="0.2">
      <c r="A570" s="586">
        <v>3599</v>
      </c>
      <c r="B570" s="587">
        <v>5172</v>
      </c>
      <c r="C570" s="588" t="s">
        <v>3259</v>
      </c>
      <c r="D570" s="589">
        <v>0</v>
      </c>
      <c r="E570" s="590">
        <v>20.53</v>
      </c>
      <c r="F570" s="589">
        <v>10.39222</v>
      </c>
      <c r="G570" s="591">
        <f t="shared" si="9"/>
        <v>50.619678519240132</v>
      </c>
    </row>
    <row r="571" spans="1:7" x14ac:dyDescent="0.2">
      <c r="A571" s="586">
        <v>3599</v>
      </c>
      <c r="B571" s="587">
        <v>5175</v>
      </c>
      <c r="C571" s="588" t="s">
        <v>131</v>
      </c>
      <c r="D571" s="589">
        <v>230</v>
      </c>
      <c r="E571" s="590">
        <v>230</v>
      </c>
      <c r="F571" s="589">
        <v>221.7655</v>
      </c>
      <c r="G571" s="591">
        <f t="shared" si="9"/>
        <v>96.419782608695655</v>
      </c>
    </row>
    <row r="572" spans="1:7" x14ac:dyDescent="0.2">
      <c r="A572" s="586">
        <v>3599</v>
      </c>
      <c r="B572" s="587">
        <v>5192</v>
      </c>
      <c r="C572" s="588" t="s">
        <v>166</v>
      </c>
      <c r="D572" s="589">
        <v>10</v>
      </c>
      <c r="E572" s="590">
        <v>10</v>
      </c>
      <c r="F572" s="589">
        <v>3</v>
      </c>
      <c r="G572" s="591">
        <f t="shared" si="9"/>
        <v>30</v>
      </c>
    </row>
    <row r="573" spans="1:7" x14ac:dyDescent="0.2">
      <c r="A573" s="586">
        <v>3599</v>
      </c>
      <c r="B573" s="587">
        <v>5213</v>
      </c>
      <c r="C573" s="588" t="s">
        <v>3252</v>
      </c>
      <c r="D573" s="589">
        <v>0</v>
      </c>
      <c r="E573" s="590">
        <v>804.2</v>
      </c>
      <c r="F573" s="589">
        <v>802.05799999999999</v>
      </c>
      <c r="G573" s="591">
        <f t="shared" si="9"/>
        <v>99.733648346182534</v>
      </c>
    </row>
    <row r="574" spans="1:7" x14ac:dyDescent="0.2">
      <c r="A574" s="586">
        <v>3599</v>
      </c>
      <c r="B574" s="587">
        <v>5221</v>
      </c>
      <c r="C574" s="588" t="s">
        <v>145</v>
      </c>
      <c r="D574" s="589">
        <v>0</v>
      </c>
      <c r="E574" s="590">
        <v>592</v>
      </c>
      <c r="F574" s="589">
        <v>200</v>
      </c>
      <c r="G574" s="591">
        <f t="shared" si="9"/>
        <v>33.783783783783782</v>
      </c>
    </row>
    <row r="575" spans="1:7" x14ac:dyDescent="0.2">
      <c r="A575" s="586">
        <v>3599</v>
      </c>
      <c r="B575" s="587">
        <v>5222</v>
      </c>
      <c r="C575" s="588" t="s">
        <v>132</v>
      </c>
      <c r="D575" s="589">
        <v>0</v>
      </c>
      <c r="E575" s="590">
        <v>326</v>
      </c>
      <c r="F575" s="589">
        <v>326</v>
      </c>
      <c r="G575" s="591">
        <f t="shared" si="9"/>
        <v>100</v>
      </c>
    </row>
    <row r="576" spans="1:7" x14ac:dyDescent="0.2">
      <c r="A576" s="586">
        <v>3599</v>
      </c>
      <c r="B576" s="587">
        <v>5229</v>
      </c>
      <c r="C576" s="588" t="s">
        <v>3257</v>
      </c>
      <c r="D576" s="589">
        <v>500</v>
      </c>
      <c r="E576" s="590">
        <v>0</v>
      </c>
      <c r="F576" s="589">
        <v>0</v>
      </c>
      <c r="G576" s="553" t="s">
        <v>2900</v>
      </c>
    </row>
    <row r="577" spans="1:7" x14ac:dyDescent="0.2">
      <c r="A577" s="586">
        <v>3599</v>
      </c>
      <c r="B577" s="587">
        <v>5321</v>
      </c>
      <c r="C577" s="588" t="s">
        <v>136</v>
      </c>
      <c r="D577" s="589">
        <v>11000</v>
      </c>
      <c r="E577" s="590">
        <v>11000</v>
      </c>
      <c r="F577" s="589">
        <v>11000</v>
      </c>
      <c r="G577" s="591">
        <f t="shared" ref="G577:G641" si="10">F577/E577*100</f>
        <v>100</v>
      </c>
    </row>
    <row r="578" spans="1:7" x14ac:dyDescent="0.2">
      <c r="A578" s="586">
        <v>3599</v>
      </c>
      <c r="B578" s="587">
        <v>5332</v>
      </c>
      <c r="C578" s="588" t="s">
        <v>3255</v>
      </c>
      <c r="D578" s="589">
        <v>350</v>
      </c>
      <c r="E578" s="590">
        <v>273</v>
      </c>
      <c r="F578" s="589">
        <v>223</v>
      </c>
      <c r="G578" s="591">
        <f t="shared" si="10"/>
        <v>81.684981684981679</v>
      </c>
    </row>
    <row r="579" spans="1:7" x14ac:dyDescent="0.2">
      <c r="A579" s="586">
        <v>3599</v>
      </c>
      <c r="B579" s="587">
        <v>5494</v>
      </c>
      <c r="C579" s="588" t="s">
        <v>3263</v>
      </c>
      <c r="D579" s="589">
        <v>140</v>
      </c>
      <c r="E579" s="590">
        <v>140</v>
      </c>
      <c r="F579" s="589">
        <v>140</v>
      </c>
      <c r="G579" s="591">
        <f t="shared" si="10"/>
        <v>100</v>
      </c>
    </row>
    <row r="580" spans="1:7" x14ac:dyDescent="0.2">
      <c r="A580" s="586">
        <v>3599</v>
      </c>
      <c r="B580" s="587">
        <v>5901</v>
      </c>
      <c r="C580" s="588" t="s">
        <v>261</v>
      </c>
      <c r="D580" s="589">
        <v>0</v>
      </c>
      <c r="E580" s="590">
        <v>1555</v>
      </c>
      <c r="F580" s="589">
        <v>0</v>
      </c>
      <c r="G580" s="591">
        <f t="shared" si="10"/>
        <v>0</v>
      </c>
    </row>
    <row r="581" spans="1:7" x14ac:dyDescent="0.2">
      <c r="A581" s="586">
        <v>3599</v>
      </c>
      <c r="B581" s="587">
        <v>5909</v>
      </c>
      <c r="C581" s="588" t="s">
        <v>170</v>
      </c>
      <c r="D581" s="589">
        <v>0</v>
      </c>
      <c r="E581" s="590">
        <v>23.43</v>
      </c>
      <c r="F581" s="589">
        <v>0</v>
      </c>
      <c r="G581" s="591">
        <f t="shared" si="10"/>
        <v>0</v>
      </c>
    </row>
    <row r="582" spans="1:7" s="598" customFormat="1" x14ac:dyDescent="0.2">
      <c r="A582" s="593">
        <v>3599</v>
      </c>
      <c r="B582" s="594"/>
      <c r="C582" s="595" t="s">
        <v>86</v>
      </c>
      <c r="D582" s="570">
        <v>49046</v>
      </c>
      <c r="E582" s="596">
        <v>58510.21</v>
      </c>
      <c r="F582" s="570">
        <v>42071.940940000008</v>
      </c>
      <c r="G582" s="597">
        <f t="shared" si="10"/>
        <v>71.905298135145998</v>
      </c>
    </row>
    <row r="583" spans="1:7" s="598" customFormat="1" x14ac:dyDescent="0.2">
      <c r="A583" s="599"/>
      <c r="B583" s="607"/>
      <c r="C583" s="601" t="s">
        <v>2738</v>
      </c>
      <c r="D583" s="602"/>
      <c r="E583" s="603"/>
      <c r="F583" s="602"/>
      <c r="G583" s="604"/>
    </row>
    <row r="584" spans="1:7" x14ac:dyDescent="0.2">
      <c r="A584" s="586">
        <v>3635</v>
      </c>
      <c r="B584" s="605">
        <v>5137</v>
      </c>
      <c r="C584" s="588" t="s">
        <v>1088</v>
      </c>
      <c r="D584" s="606">
        <v>0</v>
      </c>
      <c r="E584" s="590">
        <v>2.19</v>
      </c>
      <c r="F584" s="606">
        <v>2.1779999999999999</v>
      </c>
      <c r="G584" s="591">
        <f t="shared" si="10"/>
        <v>99.452054794520549</v>
      </c>
    </row>
    <row r="585" spans="1:7" x14ac:dyDescent="0.2">
      <c r="A585" s="586">
        <v>3635</v>
      </c>
      <c r="B585" s="587">
        <v>5166</v>
      </c>
      <c r="C585" s="588" t="s">
        <v>155</v>
      </c>
      <c r="D585" s="589">
        <v>1750</v>
      </c>
      <c r="E585" s="590">
        <v>2027.37</v>
      </c>
      <c r="F585" s="589">
        <v>960.45</v>
      </c>
      <c r="G585" s="591">
        <f t="shared" si="10"/>
        <v>47.374184288018469</v>
      </c>
    </row>
    <row r="586" spans="1:7" x14ac:dyDescent="0.2">
      <c r="A586" s="586">
        <v>3635</v>
      </c>
      <c r="B586" s="587">
        <v>5167</v>
      </c>
      <c r="C586" s="588" t="s">
        <v>156</v>
      </c>
      <c r="D586" s="589">
        <v>0</v>
      </c>
      <c r="E586" s="590">
        <v>11</v>
      </c>
      <c r="F586" s="589">
        <v>10.89</v>
      </c>
      <c r="G586" s="591">
        <f t="shared" si="10"/>
        <v>99.000000000000014</v>
      </c>
    </row>
    <row r="587" spans="1:7" x14ac:dyDescent="0.2">
      <c r="A587" s="586">
        <v>3635</v>
      </c>
      <c r="B587" s="587">
        <v>5168</v>
      </c>
      <c r="C587" s="588" t="s">
        <v>157</v>
      </c>
      <c r="D587" s="589">
        <v>9012</v>
      </c>
      <c r="E587" s="590">
        <v>10471.69</v>
      </c>
      <c r="F587" s="589">
        <v>8459.6810000000023</v>
      </c>
      <c r="G587" s="591">
        <f t="shared" si="10"/>
        <v>80.786205473997057</v>
      </c>
    </row>
    <row r="588" spans="1:7" x14ac:dyDescent="0.2">
      <c r="A588" s="586">
        <v>3635</v>
      </c>
      <c r="B588" s="587">
        <v>5169</v>
      </c>
      <c r="C588" s="588" t="s">
        <v>130</v>
      </c>
      <c r="D588" s="589">
        <v>7350</v>
      </c>
      <c r="E588" s="590">
        <v>12063.3</v>
      </c>
      <c r="F588" s="589">
        <v>1917.5978</v>
      </c>
      <c r="G588" s="591">
        <f t="shared" si="10"/>
        <v>15.896129583115732</v>
      </c>
    </row>
    <row r="589" spans="1:7" s="598" customFormat="1" x14ac:dyDescent="0.2">
      <c r="A589" s="593">
        <v>3635</v>
      </c>
      <c r="B589" s="594"/>
      <c r="C589" s="595" t="s">
        <v>207</v>
      </c>
      <c r="D589" s="570">
        <v>18112</v>
      </c>
      <c r="E589" s="596">
        <v>24575.55</v>
      </c>
      <c r="F589" s="570">
        <v>11350.796800000002</v>
      </c>
      <c r="G589" s="597">
        <f t="shared" si="10"/>
        <v>46.18735613241617</v>
      </c>
    </row>
    <row r="590" spans="1:7" s="598" customFormat="1" x14ac:dyDescent="0.2">
      <c r="A590" s="599"/>
      <c r="B590" s="607"/>
      <c r="C590" s="601" t="s">
        <v>2738</v>
      </c>
      <c r="D590" s="602"/>
      <c r="E590" s="603"/>
      <c r="F590" s="602"/>
      <c r="G590" s="604"/>
    </row>
    <row r="591" spans="1:7" x14ac:dyDescent="0.2">
      <c r="A591" s="586">
        <v>3636</v>
      </c>
      <c r="B591" s="605">
        <v>5041</v>
      </c>
      <c r="C591" s="588" t="s">
        <v>141</v>
      </c>
      <c r="D591" s="606">
        <v>0</v>
      </c>
      <c r="E591" s="590">
        <v>107.69</v>
      </c>
      <c r="F591" s="606">
        <v>107.69</v>
      </c>
      <c r="G591" s="591">
        <f t="shared" si="10"/>
        <v>100</v>
      </c>
    </row>
    <row r="592" spans="1:7" x14ac:dyDescent="0.2">
      <c r="A592" s="586">
        <v>3636</v>
      </c>
      <c r="B592" s="587">
        <v>5042</v>
      </c>
      <c r="C592" s="588" t="s">
        <v>169</v>
      </c>
      <c r="D592" s="589">
        <v>2</v>
      </c>
      <c r="E592" s="590">
        <v>2</v>
      </c>
      <c r="F592" s="589">
        <v>0</v>
      </c>
      <c r="G592" s="591">
        <f t="shared" si="10"/>
        <v>0</v>
      </c>
    </row>
    <row r="593" spans="1:7" x14ac:dyDescent="0.2">
      <c r="A593" s="586">
        <v>3636</v>
      </c>
      <c r="B593" s="587">
        <v>5139</v>
      </c>
      <c r="C593" s="588" t="s">
        <v>129</v>
      </c>
      <c r="D593" s="589">
        <v>200</v>
      </c>
      <c r="E593" s="590">
        <v>265.8</v>
      </c>
      <c r="F593" s="589">
        <v>167.67821000000001</v>
      </c>
      <c r="G593" s="591">
        <f t="shared" si="10"/>
        <v>63.084352896914972</v>
      </c>
    </row>
    <row r="594" spans="1:7" x14ac:dyDescent="0.2">
      <c r="A594" s="586">
        <v>3636</v>
      </c>
      <c r="B594" s="587">
        <v>5164</v>
      </c>
      <c r="C594" s="588" t="s">
        <v>143</v>
      </c>
      <c r="D594" s="589">
        <v>0</v>
      </c>
      <c r="E594" s="590">
        <v>185.67</v>
      </c>
      <c r="F594" s="589">
        <v>130.43799999999999</v>
      </c>
      <c r="G594" s="591">
        <f t="shared" si="10"/>
        <v>70.252598696612267</v>
      </c>
    </row>
    <row r="595" spans="1:7" x14ac:dyDescent="0.2">
      <c r="A595" s="586">
        <v>3636</v>
      </c>
      <c r="B595" s="587">
        <v>5166</v>
      </c>
      <c r="C595" s="588" t="s">
        <v>155</v>
      </c>
      <c r="D595" s="589">
        <v>960</v>
      </c>
      <c r="E595" s="590">
        <v>900</v>
      </c>
      <c r="F595" s="589">
        <v>0</v>
      </c>
      <c r="G595" s="591">
        <f t="shared" si="10"/>
        <v>0</v>
      </c>
    </row>
    <row r="596" spans="1:7" x14ac:dyDescent="0.2">
      <c r="A596" s="586">
        <v>3636</v>
      </c>
      <c r="B596" s="587">
        <v>5168</v>
      </c>
      <c r="C596" s="588" t="s">
        <v>157</v>
      </c>
      <c r="D596" s="589">
        <v>31</v>
      </c>
      <c r="E596" s="590">
        <v>31</v>
      </c>
      <c r="F596" s="589">
        <v>20.003210000000003</v>
      </c>
      <c r="G596" s="591">
        <f t="shared" si="10"/>
        <v>64.526483870967752</v>
      </c>
    </row>
    <row r="597" spans="1:7" x14ac:dyDescent="0.2">
      <c r="A597" s="586">
        <v>3636</v>
      </c>
      <c r="B597" s="587">
        <v>5169</v>
      </c>
      <c r="C597" s="588" t="s">
        <v>130</v>
      </c>
      <c r="D597" s="589">
        <v>8879</v>
      </c>
      <c r="E597" s="590">
        <v>6206.64</v>
      </c>
      <c r="F597" s="589">
        <v>3308.3393999999998</v>
      </c>
      <c r="G597" s="591">
        <f t="shared" si="10"/>
        <v>53.303226866710482</v>
      </c>
    </row>
    <row r="598" spans="1:7" x14ac:dyDescent="0.2">
      <c r="A598" s="586">
        <v>3636</v>
      </c>
      <c r="B598" s="587">
        <v>5175</v>
      </c>
      <c r="C598" s="588" t="s">
        <v>131</v>
      </c>
      <c r="D598" s="589">
        <v>0</v>
      </c>
      <c r="E598" s="590">
        <v>250.8</v>
      </c>
      <c r="F598" s="589">
        <v>250.8</v>
      </c>
      <c r="G598" s="591">
        <f t="shared" si="10"/>
        <v>100</v>
      </c>
    </row>
    <row r="599" spans="1:7" x14ac:dyDescent="0.2">
      <c r="A599" s="586">
        <v>3636</v>
      </c>
      <c r="B599" s="587">
        <v>5179</v>
      </c>
      <c r="C599" s="588" t="s">
        <v>159</v>
      </c>
      <c r="D599" s="589">
        <v>6500</v>
      </c>
      <c r="E599" s="590">
        <v>7500</v>
      </c>
      <c r="F599" s="589">
        <v>6500</v>
      </c>
      <c r="G599" s="591">
        <f t="shared" si="10"/>
        <v>86.666666666666671</v>
      </c>
    </row>
    <row r="600" spans="1:7" x14ac:dyDescent="0.2">
      <c r="A600" s="586">
        <v>3636</v>
      </c>
      <c r="B600" s="587">
        <v>5212</v>
      </c>
      <c r="C600" s="588" t="s">
        <v>3247</v>
      </c>
      <c r="D600" s="589">
        <v>345</v>
      </c>
      <c r="E600" s="590">
        <v>711</v>
      </c>
      <c r="F600" s="589">
        <v>690.56643999999994</v>
      </c>
      <c r="G600" s="591">
        <f t="shared" si="10"/>
        <v>97.126081575246133</v>
      </c>
    </row>
    <row r="601" spans="1:7" x14ac:dyDescent="0.2">
      <c r="A601" s="586">
        <v>3636</v>
      </c>
      <c r="B601" s="587">
        <v>5213</v>
      </c>
      <c r="C601" s="588" t="s">
        <v>3252</v>
      </c>
      <c r="D601" s="589">
        <v>14975</v>
      </c>
      <c r="E601" s="590">
        <v>12325.254999999999</v>
      </c>
      <c r="F601" s="589">
        <v>6145.5307499999999</v>
      </c>
      <c r="G601" s="591">
        <f t="shared" si="10"/>
        <v>49.861286845586569</v>
      </c>
    </row>
    <row r="602" spans="1:7" x14ac:dyDescent="0.2">
      <c r="A602" s="586">
        <v>3636</v>
      </c>
      <c r="B602" s="587">
        <v>5221</v>
      </c>
      <c r="C602" s="588" t="s">
        <v>145</v>
      </c>
      <c r="D602" s="589">
        <v>0</v>
      </c>
      <c r="E602" s="590">
        <v>99.95</v>
      </c>
      <c r="F602" s="589">
        <v>99.95</v>
      </c>
      <c r="G602" s="591">
        <f t="shared" si="10"/>
        <v>100</v>
      </c>
    </row>
    <row r="603" spans="1:7" x14ac:dyDescent="0.2">
      <c r="A603" s="586">
        <v>3636</v>
      </c>
      <c r="B603" s="587">
        <v>5222</v>
      </c>
      <c r="C603" s="588" t="s">
        <v>132</v>
      </c>
      <c r="D603" s="589">
        <v>81</v>
      </c>
      <c r="E603" s="590">
        <v>279.7</v>
      </c>
      <c r="F603" s="589">
        <v>259.96499999999997</v>
      </c>
      <c r="G603" s="591">
        <f t="shared" si="10"/>
        <v>92.944225956381828</v>
      </c>
    </row>
    <row r="604" spans="1:7" x14ac:dyDescent="0.2">
      <c r="A604" s="586">
        <v>3636</v>
      </c>
      <c r="B604" s="587">
        <v>5229</v>
      </c>
      <c r="C604" s="588" t="s">
        <v>3257</v>
      </c>
      <c r="D604" s="589">
        <v>0</v>
      </c>
      <c r="E604" s="590">
        <v>126</v>
      </c>
      <c r="F604" s="589">
        <v>0</v>
      </c>
      <c r="G604" s="591">
        <f t="shared" si="10"/>
        <v>0</v>
      </c>
    </row>
    <row r="605" spans="1:7" x14ac:dyDescent="0.2">
      <c r="A605" s="586">
        <v>3636</v>
      </c>
      <c r="B605" s="587">
        <v>5321</v>
      </c>
      <c r="C605" s="588" t="s">
        <v>136</v>
      </c>
      <c r="D605" s="589">
        <v>1516</v>
      </c>
      <c r="E605" s="590">
        <v>2193.9899999999998</v>
      </c>
      <c r="F605" s="589">
        <v>2172.51971</v>
      </c>
      <c r="G605" s="591">
        <f t="shared" si="10"/>
        <v>99.021404381970754</v>
      </c>
    </row>
    <row r="606" spans="1:7" x14ac:dyDescent="0.2">
      <c r="A606" s="586">
        <v>3636</v>
      </c>
      <c r="B606" s="587">
        <v>5329</v>
      </c>
      <c r="C606" s="588" t="s">
        <v>3254</v>
      </c>
      <c r="D606" s="589">
        <v>389</v>
      </c>
      <c r="E606" s="590">
        <v>1806</v>
      </c>
      <c r="F606" s="589">
        <v>1805.9216099999999</v>
      </c>
      <c r="G606" s="591">
        <f t="shared" si="10"/>
        <v>99.995659468438532</v>
      </c>
    </row>
    <row r="607" spans="1:7" x14ac:dyDescent="0.2">
      <c r="A607" s="586">
        <v>3636</v>
      </c>
      <c r="B607" s="587">
        <v>5331</v>
      </c>
      <c r="C607" s="588" t="s">
        <v>139</v>
      </c>
      <c r="D607" s="589">
        <v>25413</v>
      </c>
      <c r="E607" s="590">
        <v>24887.152999999998</v>
      </c>
      <c r="F607" s="589">
        <v>24216.570949999994</v>
      </c>
      <c r="G607" s="591">
        <f t="shared" si="10"/>
        <v>97.305509191830808</v>
      </c>
    </row>
    <row r="608" spans="1:7" x14ac:dyDescent="0.2">
      <c r="A608" s="586">
        <v>3636</v>
      </c>
      <c r="B608" s="587">
        <v>5332</v>
      </c>
      <c r="C608" s="588" t="s">
        <v>3255</v>
      </c>
      <c r="D608" s="589">
        <v>16133</v>
      </c>
      <c r="E608" s="590">
        <v>19443</v>
      </c>
      <c r="F608" s="589">
        <v>16069.852000000001</v>
      </c>
      <c r="G608" s="591">
        <f t="shared" si="10"/>
        <v>82.651092938332567</v>
      </c>
    </row>
    <row r="609" spans="1:7" x14ac:dyDescent="0.2">
      <c r="A609" s="586">
        <v>3636</v>
      </c>
      <c r="B609" s="587">
        <v>5532</v>
      </c>
      <c r="C609" s="588" t="s">
        <v>208</v>
      </c>
      <c r="D609" s="589">
        <v>0</v>
      </c>
      <c r="E609" s="590">
        <v>293.02</v>
      </c>
      <c r="F609" s="589">
        <v>249.06357999999997</v>
      </c>
      <c r="G609" s="591">
        <f t="shared" si="10"/>
        <v>84.998832844174459</v>
      </c>
    </row>
    <row r="610" spans="1:7" x14ac:dyDescent="0.2">
      <c r="A610" s="586">
        <v>3636</v>
      </c>
      <c r="B610" s="587">
        <v>5541</v>
      </c>
      <c r="C610" s="588" t="s">
        <v>209</v>
      </c>
      <c r="D610" s="589">
        <v>1364</v>
      </c>
      <c r="E610" s="590">
        <v>1205.75</v>
      </c>
      <c r="F610" s="589">
        <v>1205.75</v>
      </c>
      <c r="G610" s="591">
        <f t="shared" si="10"/>
        <v>100</v>
      </c>
    </row>
    <row r="611" spans="1:7" x14ac:dyDescent="0.2">
      <c r="A611" s="586">
        <v>3636</v>
      </c>
      <c r="B611" s="587">
        <v>5670</v>
      </c>
      <c r="C611" s="588" t="s">
        <v>3998</v>
      </c>
      <c r="D611" s="589">
        <v>0</v>
      </c>
      <c r="E611" s="590">
        <v>1272.18</v>
      </c>
      <c r="F611" s="589">
        <v>1272.1704299999999</v>
      </c>
      <c r="G611" s="591">
        <f t="shared" si="10"/>
        <v>99.999247747960183</v>
      </c>
    </row>
    <row r="612" spans="1:7" x14ac:dyDescent="0.2">
      <c r="A612" s="586">
        <v>3636</v>
      </c>
      <c r="B612" s="587">
        <v>5901</v>
      </c>
      <c r="C612" s="588" t="s">
        <v>261</v>
      </c>
      <c r="D612" s="589">
        <v>0</v>
      </c>
      <c r="E612" s="590">
        <v>3638.07</v>
      </c>
      <c r="F612" s="589">
        <v>0</v>
      </c>
      <c r="G612" s="591">
        <f t="shared" si="10"/>
        <v>0</v>
      </c>
    </row>
    <row r="613" spans="1:7" s="598" customFormat="1" x14ac:dyDescent="0.2">
      <c r="A613" s="593">
        <v>3636</v>
      </c>
      <c r="B613" s="594"/>
      <c r="C613" s="595" t="s">
        <v>87</v>
      </c>
      <c r="D613" s="570">
        <v>76788</v>
      </c>
      <c r="E613" s="596">
        <v>83730.668000000005</v>
      </c>
      <c r="F613" s="570">
        <v>64672.80928999999</v>
      </c>
      <c r="G613" s="597">
        <f t="shared" si="10"/>
        <v>77.239093912400165</v>
      </c>
    </row>
    <row r="614" spans="1:7" s="598" customFormat="1" x14ac:dyDescent="0.2">
      <c r="A614" s="599"/>
      <c r="B614" s="607"/>
      <c r="C614" s="601" t="s">
        <v>2738</v>
      </c>
      <c r="D614" s="602"/>
      <c r="E614" s="603"/>
      <c r="F614" s="602"/>
      <c r="G614" s="604"/>
    </row>
    <row r="615" spans="1:7" x14ac:dyDescent="0.2">
      <c r="A615" s="586">
        <v>3639</v>
      </c>
      <c r="B615" s="605">
        <v>5011</v>
      </c>
      <c r="C615" s="588" t="s">
        <v>147</v>
      </c>
      <c r="D615" s="606">
        <v>0</v>
      </c>
      <c r="E615" s="590">
        <v>4990.24</v>
      </c>
      <c r="F615" s="606">
        <v>4929.8186499999993</v>
      </c>
      <c r="G615" s="591">
        <f t="shared" si="10"/>
        <v>98.789209537016248</v>
      </c>
    </row>
    <row r="616" spans="1:7" x14ac:dyDescent="0.2">
      <c r="A616" s="586">
        <v>3639</v>
      </c>
      <c r="B616" s="587">
        <v>5021</v>
      </c>
      <c r="C616" s="588" t="s">
        <v>148</v>
      </c>
      <c r="D616" s="589">
        <v>0</v>
      </c>
      <c r="E616" s="590">
        <v>269.87</v>
      </c>
      <c r="F616" s="589">
        <v>266.3</v>
      </c>
      <c r="G616" s="591">
        <f t="shared" si="10"/>
        <v>98.677140845592319</v>
      </c>
    </row>
    <row r="617" spans="1:7" x14ac:dyDescent="0.2">
      <c r="A617" s="586">
        <v>3639</v>
      </c>
      <c r="B617" s="587">
        <v>5031</v>
      </c>
      <c r="C617" s="588" t="s">
        <v>149</v>
      </c>
      <c r="D617" s="589">
        <v>0</v>
      </c>
      <c r="E617" s="590">
        <v>1270.6199999999999</v>
      </c>
      <c r="F617" s="589">
        <v>1256.15852</v>
      </c>
      <c r="G617" s="591">
        <f t="shared" si="10"/>
        <v>98.861856416552556</v>
      </c>
    </row>
    <row r="618" spans="1:7" x14ac:dyDescent="0.2">
      <c r="A618" s="586">
        <v>3639</v>
      </c>
      <c r="B618" s="587">
        <v>5032</v>
      </c>
      <c r="C618" s="588" t="s">
        <v>150</v>
      </c>
      <c r="D618" s="589">
        <v>0</v>
      </c>
      <c r="E618" s="590">
        <v>460.99</v>
      </c>
      <c r="F618" s="589">
        <v>455.69204000000008</v>
      </c>
      <c r="G618" s="591">
        <f t="shared" si="10"/>
        <v>98.850742966224885</v>
      </c>
    </row>
    <row r="619" spans="1:7" ht="25.5" x14ac:dyDescent="0.2">
      <c r="A619" s="586">
        <v>3639</v>
      </c>
      <c r="B619" s="587">
        <v>5038</v>
      </c>
      <c r="C619" s="588" t="s">
        <v>3258</v>
      </c>
      <c r="D619" s="589">
        <v>0</v>
      </c>
      <c r="E619" s="590">
        <v>20.51</v>
      </c>
      <c r="F619" s="589">
        <v>20.026040000000005</v>
      </c>
      <c r="G619" s="591">
        <f t="shared" si="10"/>
        <v>97.640370550950777</v>
      </c>
    </row>
    <row r="620" spans="1:7" x14ac:dyDescent="0.2">
      <c r="A620" s="586">
        <v>3639</v>
      </c>
      <c r="B620" s="587">
        <v>5041</v>
      </c>
      <c r="C620" s="588" t="s">
        <v>141</v>
      </c>
      <c r="D620" s="589">
        <v>780</v>
      </c>
      <c r="E620" s="590">
        <v>710.93</v>
      </c>
      <c r="F620" s="589">
        <v>710.06680000000006</v>
      </c>
      <c r="G620" s="591">
        <f t="shared" si="10"/>
        <v>99.878581576245224</v>
      </c>
    </row>
    <row r="621" spans="1:7" x14ac:dyDescent="0.2">
      <c r="A621" s="586">
        <v>3639</v>
      </c>
      <c r="B621" s="587">
        <v>5042</v>
      </c>
      <c r="C621" s="588" t="s">
        <v>169</v>
      </c>
      <c r="D621" s="589">
        <v>5100</v>
      </c>
      <c r="E621" s="590">
        <v>5100</v>
      </c>
      <c r="F621" s="589">
        <v>2156.9263300000002</v>
      </c>
      <c r="G621" s="591">
        <f t="shared" si="10"/>
        <v>42.292673137254901</v>
      </c>
    </row>
    <row r="622" spans="1:7" x14ac:dyDescent="0.2">
      <c r="A622" s="586">
        <v>3639</v>
      </c>
      <c r="B622" s="587">
        <v>5122</v>
      </c>
      <c r="C622" s="588" t="s">
        <v>210</v>
      </c>
      <c r="D622" s="589">
        <v>50</v>
      </c>
      <c r="E622" s="590">
        <v>50</v>
      </c>
      <c r="F622" s="589">
        <v>13.84</v>
      </c>
      <c r="G622" s="591">
        <f t="shared" si="10"/>
        <v>27.68</v>
      </c>
    </row>
    <row r="623" spans="1:7" x14ac:dyDescent="0.2">
      <c r="A623" s="586">
        <v>3639</v>
      </c>
      <c r="B623" s="587">
        <v>5137</v>
      </c>
      <c r="C623" s="588" t="s">
        <v>1088</v>
      </c>
      <c r="D623" s="589">
        <v>100</v>
      </c>
      <c r="E623" s="590">
        <v>100</v>
      </c>
      <c r="F623" s="589">
        <v>0</v>
      </c>
      <c r="G623" s="591">
        <f t="shared" si="10"/>
        <v>0</v>
      </c>
    </row>
    <row r="624" spans="1:7" x14ac:dyDescent="0.2">
      <c r="A624" s="586">
        <v>3639</v>
      </c>
      <c r="B624" s="587">
        <v>5139</v>
      </c>
      <c r="C624" s="588" t="s">
        <v>129</v>
      </c>
      <c r="D624" s="589">
        <v>860</v>
      </c>
      <c r="E624" s="590">
        <v>573.42999999999995</v>
      </c>
      <c r="F624" s="589">
        <v>172.84266999999997</v>
      </c>
      <c r="G624" s="591">
        <f t="shared" si="10"/>
        <v>30.141895261845384</v>
      </c>
    </row>
    <row r="625" spans="1:7" x14ac:dyDescent="0.2">
      <c r="A625" s="586">
        <v>3639</v>
      </c>
      <c r="B625" s="587">
        <v>5151</v>
      </c>
      <c r="C625" s="588" t="s">
        <v>3266</v>
      </c>
      <c r="D625" s="589">
        <v>210</v>
      </c>
      <c r="E625" s="590">
        <v>210</v>
      </c>
      <c r="F625" s="589">
        <v>92.383330000000001</v>
      </c>
      <c r="G625" s="591">
        <f t="shared" si="10"/>
        <v>43.992061904761904</v>
      </c>
    </row>
    <row r="626" spans="1:7" x14ac:dyDescent="0.2">
      <c r="A626" s="586">
        <v>3639</v>
      </c>
      <c r="B626" s="587">
        <v>5152</v>
      </c>
      <c r="C626" s="588" t="s">
        <v>152</v>
      </c>
      <c r="D626" s="589">
        <v>1000</v>
      </c>
      <c r="E626" s="590">
        <v>1009</v>
      </c>
      <c r="F626" s="589">
        <v>588.00459000000001</v>
      </c>
      <c r="G626" s="591">
        <f t="shared" si="10"/>
        <v>58.275975222993061</v>
      </c>
    </row>
    <row r="627" spans="1:7" x14ac:dyDescent="0.2">
      <c r="A627" s="586">
        <v>3639</v>
      </c>
      <c r="B627" s="587">
        <v>5154</v>
      </c>
      <c r="C627" s="588" t="s">
        <v>153</v>
      </c>
      <c r="D627" s="589">
        <v>2858</v>
      </c>
      <c r="E627" s="590">
        <v>3198</v>
      </c>
      <c r="F627" s="589">
        <v>544.50749000000008</v>
      </c>
      <c r="G627" s="591">
        <f t="shared" si="10"/>
        <v>17.026500625390874</v>
      </c>
    </row>
    <row r="628" spans="1:7" x14ac:dyDescent="0.2">
      <c r="A628" s="586">
        <v>3639</v>
      </c>
      <c r="B628" s="587">
        <v>5162</v>
      </c>
      <c r="C628" s="588" t="s">
        <v>192</v>
      </c>
      <c r="D628" s="589">
        <v>4</v>
      </c>
      <c r="E628" s="590">
        <v>24</v>
      </c>
      <c r="F628" s="589">
        <v>0</v>
      </c>
      <c r="G628" s="591">
        <f t="shared" si="10"/>
        <v>0</v>
      </c>
    </row>
    <row r="629" spans="1:7" x14ac:dyDescent="0.2">
      <c r="A629" s="586">
        <v>3639</v>
      </c>
      <c r="B629" s="587">
        <v>5164</v>
      </c>
      <c r="C629" s="588" t="s">
        <v>143</v>
      </c>
      <c r="D629" s="589">
        <v>3339</v>
      </c>
      <c r="E629" s="590">
        <v>3341.31</v>
      </c>
      <c r="F629" s="589">
        <v>3102.0730800000006</v>
      </c>
      <c r="G629" s="591">
        <f t="shared" si="10"/>
        <v>92.840026217262107</v>
      </c>
    </row>
    <row r="630" spans="1:7" x14ac:dyDescent="0.2">
      <c r="A630" s="586">
        <v>3639</v>
      </c>
      <c r="B630" s="587">
        <v>5166</v>
      </c>
      <c r="C630" s="588" t="s">
        <v>155</v>
      </c>
      <c r="D630" s="589">
        <v>8350</v>
      </c>
      <c r="E630" s="590">
        <v>12614.88</v>
      </c>
      <c r="F630" s="589">
        <v>6169.8642</v>
      </c>
      <c r="G630" s="591">
        <f t="shared" si="10"/>
        <v>48.909416498611172</v>
      </c>
    </row>
    <row r="631" spans="1:7" x14ac:dyDescent="0.2">
      <c r="A631" s="586">
        <v>3639</v>
      </c>
      <c r="B631" s="587">
        <v>5167</v>
      </c>
      <c r="C631" s="588" t="s">
        <v>156</v>
      </c>
      <c r="D631" s="589">
        <v>200</v>
      </c>
      <c r="E631" s="590">
        <v>198.75</v>
      </c>
      <c r="F631" s="589">
        <v>89.73</v>
      </c>
      <c r="G631" s="591">
        <f t="shared" si="10"/>
        <v>45.147169811320758</v>
      </c>
    </row>
    <row r="632" spans="1:7" x14ac:dyDescent="0.2">
      <c r="A632" s="586">
        <v>3639</v>
      </c>
      <c r="B632" s="587">
        <v>5168</v>
      </c>
      <c r="C632" s="588" t="s">
        <v>157</v>
      </c>
      <c r="D632" s="589">
        <v>26729</v>
      </c>
      <c r="E632" s="590">
        <v>26479.9</v>
      </c>
      <c r="F632" s="589">
        <v>2842.4259999999999</v>
      </c>
      <c r="G632" s="591">
        <f t="shared" si="10"/>
        <v>10.734277697423328</v>
      </c>
    </row>
    <row r="633" spans="1:7" x14ac:dyDescent="0.2">
      <c r="A633" s="586">
        <v>3639</v>
      </c>
      <c r="B633" s="587">
        <v>5169</v>
      </c>
      <c r="C633" s="588" t="s">
        <v>130</v>
      </c>
      <c r="D633" s="589">
        <v>131459</v>
      </c>
      <c r="E633" s="590">
        <v>73510.53</v>
      </c>
      <c r="F633" s="589">
        <v>51309.590560000011</v>
      </c>
      <c r="G633" s="591">
        <f t="shared" si="10"/>
        <v>69.798966977928217</v>
      </c>
    </row>
    <row r="634" spans="1:7" x14ac:dyDescent="0.2">
      <c r="A634" s="586">
        <v>3639</v>
      </c>
      <c r="B634" s="587">
        <v>5173</v>
      </c>
      <c r="C634" s="588" t="s">
        <v>144</v>
      </c>
      <c r="D634" s="589">
        <v>320</v>
      </c>
      <c r="E634" s="590">
        <v>309.51</v>
      </c>
      <c r="F634" s="589">
        <v>33.177240000000005</v>
      </c>
      <c r="G634" s="591">
        <f t="shared" si="10"/>
        <v>10.719278860133761</v>
      </c>
    </row>
    <row r="635" spans="1:7" x14ac:dyDescent="0.2">
      <c r="A635" s="586">
        <v>3639</v>
      </c>
      <c r="B635" s="587">
        <v>5175</v>
      </c>
      <c r="C635" s="588" t="s">
        <v>131</v>
      </c>
      <c r="D635" s="589">
        <v>888</v>
      </c>
      <c r="E635" s="590">
        <v>678.17</v>
      </c>
      <c r="F635" s="589">
        <v>395.80912999999998</v>
      </c>
      <c r="G635" s="591">
        <f t="shared" si="10"/>
        <v>58.364293613695686</v>
      </c>
    </row>
    <row r="636" spans="1:7" x14ac:dyDescent="0.2">
      <c r="A636" s="586">
        <v>3639</v>
      </c>
      <c r="B636" s="587">
        <v>5176</v>
      </c>
      <c r="C636" s="588" t="s">
        <v>3267</v>
      </c>
      <c r="D636" s="589">
        <v>150</v>
      </c>
      <c r="E636" s="590">
        <v>151.25</v>
      </c>
      <c r="F636" s="589">
        <v>151.25</v>
      </c>
      <c r="G636" s="591">
        <f t="shared" si="10"/>
        <v>100</v>
      </c>
    </row>
    <row r="637" spans="1:7" x14ac:dyDescent="0.2">
      <c r="A637" s="586">
        <v>3639</v>
      </c>
      <c r="B637" s="587">
        <v>5179</v>
      </c>
      <c r="C637" s="588" t="s">
        <v>159</v>
      </c>
      <c r="D637" s="589">
        <v>5429</v>
      </c>
      <c r="E637" s="590">
        <v>5739</v>
      </c>
      <c r="F637" s="589">
        <v>5736.58</v>
      </c>
      <c r="G637" s="591">
        <f t="shared" si="10"/>
        <v>99.95783237497821</v>
      </c>
    </row>
    <row r="638" spans="1:7" x14ac:dyDescent="0.2">
      <c r="A638" s="586">
        <v>3639</v>
      </c>
      <c r="B638" s="587">
        <v>5192</v>
      </c>
      <c r="C638" s="588" t="s">
        <v>166</v>
      </c>
      <c r="D638" s="589">
        <v>0</v>
      </c>
      <c r="E638" s="590">
        <v>26</v>
      </c>
      <c r="F638" s="589">
        <v>25.097999999999999</v>
      </c>
      <c r="G638" s="591">
        <f t="shared" si="10"/>
        <v>96.530769230769238</v>
      </c>
    </row>
    <row r="639" spans="1:7" x14ac:dyDescent="0.2">
      <c r="A639" s="586">
        <v>3639</v>
      </c>
      <c r="B639" s="587">
        <v>5194</v>
      </c>
      <c r="C639" s="588" t="s">
        <v>3251</v>
      </c>
      <c r="D639" s="589">
        <v>140</v>
      </c>
      <c r="E639" s="590">
        <v>273.86</v>
      </c>
      <c r="F639" s="589">
        <v>152.79499999999999</v>
      </c>
      <c r="G639" s="591">
        <f t="shared" si="10"/>
        <v>55.793105966552247</v>
      </c>
    </row>
    <row r="640" spans="1:7" x14ac:dyDescent="0.2">
      <c r="A640" s="586">
        <v>3639</v>
      </c>
      <c r="B640" s="587">
        <v>5212</v>
      </c>
      <c r="C640" s="588" t="s">
        <v>3247</v>
      </c>
      <c r="D640" s="589">
        <v>4000</v>
      </c>
      <c r="E640" s="590">
        <v>6272.6</v>
      </c>
      <c r="F640" s="589">
        <v>3331.2241300000001</v>
      </c>
      <c r="G640" s="591">
        <f t="shared" si="10"/>
        <v>53.107549182157321</v>
      </c>
    </row>
    <row r="641" spans="1:7" x14ac:dyDescent="0.2">
      <c r="A641" s="586">
        <v>3639</v>
      </c>
      <c r="B641" s="587">
        <v>5213</v>
      </c>
      <c r="C641" s="588" t="s">
        <v>3252</v>
      </c>
      <c r="D641" s="589">
        <v>12300</v>
      </c>
      <c r="E641" s="590">
        <v>17229.900000000001</v>
      </c>
      <c r="F641" s="589">
        <v>13960.9</v>
      </c>
      <c r="G641" s="591">
        <f t="shared" si="10"/>
        <v>81.027167888380063</v>
      </c>
    </row>
    <row r="642" spans="1:7" x14ac:dyDescent="0.2">
      <c r="A642" s="586">
        <v>3639</v>
      </c>
      <c r="B642" s="587">
        <v>5222</v>
      </c>
      <c r="C642" s="588" t="s">
        <v>132</v>
      </c>
      <c r="D642" s="589">
        <v>500</v>
      </c>
      <c r="E642" s="590">
        <v>1350</v>
      </c>
      <c r="F642" s="589">
        <v>820</v>
      </c>
      <c r="G642" s="591">
        <f t="shared" ref="G642:G710" si="11">F642/E642*100</f>
        <v>60.74074074074074</v>
      </c>
    </row>
    <row r="643" spans="1:7" x14ac:dyDescent="0.2">
      <c r="A643" s="586">
        <v>3639</v>
      </c>
      <c r="B643" s="587">
        <v>5321</v>
      </c>
      <c r="C643" s="588" t="s">
        <v>136</v>
      </c>
      <c r="D643" s="589">
        <v>1100</v>
      </c>
      <c r="E643" s="590">
        <v>1318.8</v>
      </c>
      <c r="F643" s="589">
        <v>1105.6468300000001</v>
      </c>
      <c r="G643" s="591">
        <f t="shared" si="11"/>
        <v>83.83733924780104</v>
      </c>
    </row>
    <row r="644" spans="1:7" x14ac:dyDescent="0.2">
      <c r="A644" s="586">
        <v>3639</v>
      </c>
      <c r="B644" s="587">
        <v>5332</v>
      </c>
      <c r="C644" s="588" t="s">
        <v>3255</v>
      </c>
      <c r="D644" s="589">
        <v>4700</v>
      </c>
      <c r="E644" s="590">
        <v>3100</v>
      </c>
      <c r="F644" s="589">
        <v>2900</v>
      </c>
      <c r="G644" s="591">
        <f t="shared" si="11"/>
        <v>93.548387096774192</v>
      </c>
    </row>
    <row r="645" spans="1:7" x14ac:dyDescent="0.2">
      <c r="A645" s="586">
        <v>3639</v>
      </c>
      <c r="B645" s="587">
        <v>5362</v>
      </c>
      <c r="C645" s="588" t="s">
        <v>3256</v>
      </c>
      <c r="D645" s="589">
        <v>900</v>
      </c>
      <c r="E645" s="590">
        <v>723</v>
      </c>
      <c r="F645" s="589">
        <v>721.93799999999999</v>
      </c>
      <c r="G645" s="591">
        <f t="shared" si="11"/>
        <v>99.853112033195018</v>
      </c>
    </row>
    <row r="646" spans="1:7" x14ac:dyDescent="0.2">
      <c r="A646" s="586">
        <v>3639</v>
      </c>
      <c r="B646" s="587">
        <v>5365</v>
      </c>
      <c r="C646" s="588" t="s">
        <v>3268</v>
      </c>
      <c r="D646" s="589">
        <v>1</v>
      </c>
      <c r="E646" s="590">
        <v>1</v>
      </c>
      <c r="F646" s="589">
        <v>1</v>
      </c>
      <c r="G646" s="591">
        <f t="shared" si="11"/>
        <v>100</v>
      </c>
    </row>
    <row r="647" spans="1:7" x14ac:dyDescent="0.2">
      <c r="A647" s="586">
        <v>3639</v>
      </c>
      <c r="B647" s="587">
        <v>5622</v>
      </c>
      <c r="C647" s="588" t="s">
        <v>224</v>
      </c>
      <c r="D647" s="589">
        <v>0</v>
      </c>
      <c r="E647" s="590">
        <v>2000</v>
      </c>
      <c r="F647" s="589">
        <v>2000</v>
      </c>
      <c r="G647" s="591">
        <f t="shared" si="11"/>
        <v>100</v>
      </c>
    </row>
    <row r="648" spans="1:7" x14ac:dyDescent="0.2">
      <c r="A648" s="586">
        <v>3639</v>
      </c>
      <c r="B648" s="587">
        <v>5641</v>
      </c>
      <c r="C648" s="588" t="s">
        <v>231</v>
      </c>
      <c r="D648" s="589">
        <v>0</v>
      </c>
      <c r="E648" s="590">
        <v>960</v>
      </c>
      <c r="F648" s="589">
        <v>960</v>
      </c>
      <c r="G648" s="591">
        <f t="shared" si="11"/>
        <v>100</v>
      </c>
    </row>
    <row r="649" spans="1:7" x14ac:dyDescent="0.2">
      <c r="A649" s="586">
        <v>3639</v>
      </c>
      <c r="B649" s="587">
        <v>5901</v>
      </c>
      <c r="C649" s="588" t="s">
        <v>261</v>
      </c>
      <c r="D649" s="589">
        <v>0</v>
      </c>
      <c r="E649" s="590">
        <v>3265.1</v>
      </c>
      <c r="F649" s="589">
        <v>0</v>
      </c>
      <c r="G649" s="591">
        <f t="shared" si="11"/>
        <v>0</v>
      </c>
    </row>
    <row r="650" spans="1:7" x14ac:dyDescent="0.2">
      <c r="A650" s="586">
        <v>3639</v>
      </c>
      <c r="B650" s="587">
        <v>5909</v>
      </c>
      <c r="C650" s="588" t="s">
        <v>170</v>
      </c>
      <c r="D650" s="589">
        <v>10</v>
      </c>
      <c r="E650" s="590">
        <v>4825.67</v>
      </c>
      <c r="F650" s="589">
        <v>40</v>
      </c>
      <c r="G650" s="591">
        <f t="shared" si="11"/>
        <v>0.82890044284006159</v>
      </c>
    </row>
    <row r="651" spans="1:7" s="598" customFormat="1" x14ac:dyDescent="0.2">
      <c r="A651" s="593">
        <v>3639</v>
      </c>
      <c r="B651" s="594"/>
      <c r="C651" s="595" t="s">
        <v>88</v>
      </c>
      <c r="D651" s="570">
        <v>211477</v>
      </c>
      <c r="E651" s="596">
        <v>182356.82</v>
      </c>
      <c r="F651" s="570">
        <v>107055.66863</v>
      </c>
      <c r="G651" s="597">
        <f t="shared" si="11"/>
        <v>58.706698564934392</v>
      </c>
    </row>
    <row r="652" spans="1:7" s="598" customFormat="1" x14ac:dyDescent="0.2">
      <c r="A652" s="599"/>
      <c r="B652" s="607"/>
      <c r="C652" s="601" t="s">
        <v>2738</v>
      </c>
      <c r="D652" s="602"/>
      <c r="E652" s="603"/>
      <c r="F652" s="602"/>
      <c r="G652" s="604"/>
    </row>
    <row r="653" spans="1:7" x14ac:dyDescent="0.2">
      <c r="A653" s="586">
        <v>3713</v>
      </c>
      <c r="B653" s="605">
        <v>5011</v>
      </c>
      <c r="C653" s="588" t="s">
        <v>147</v>
      </c>
      <c r="D653" s="606">
        <v>0</v>
      </c>
      <c r="E653" s="590">
        <v>5106.2700000000004</v>
      </c>
      <c r="F653" s="606">
        <v>3573.3119999999999</v>
      </c>
      <c r="G653" s="591">
        <f t="shared" si="11"/>
        <v>69.97890828334576</v>
      </c>
    </row>
    <row r="654" spans="1:7" x14ac:dyDescent="0.2">
      <c r="A654" s="586">
        <v>3713</v>
      </c>
      <c r="B654" s="587">
        <v>5031</v>
      </c>
      <c r="C654" s="588" t="s">
        <v>149</v>
      </c>
      <c r="D654" s="589">
        <v>0</v>
      </c>
      <c r="E654" s="590">
        <v>1304.81</v>
      </c>
      <c r="F654" s="589">
        <v>879.83699999999999</v>
      </c>
      <c r="G654" s="591">
        <f t="shared" si="11"/>
        <v>67.430277205110329</v>
      </c>
    </row>
    <row r="655" spans="1:7" x14ac:dyDescent="0.2">
      <c r="A655" s="586">
        <v>3713</v>
      </c>
      <c r="B655" s="587">
        <v>5032</v>
      </c>
      <c r="C655" s="588" t="s">
        <v>150</v>
      </c>
      <c r="D655" s="589">
        <v>0</v>
      </c>
      <c r="E655" s="590">
        <v>519.94000000000005</v>
      </c>
      <c r="F655" s="589">
        <v>321.59399999999999</v>
      </c>
      <c r="G655" s="591">
        <f t="shared" si="11"/>
        <v>61.852136785013641</v>
      </c>
    </row>
    <row r="656" spans="1:7" ht="25.5" x14ac:dyDescent="0.2">
      <c r="A656" s="586">
        <v>3713</v>
      </c>
      <c r="B656" s="587">
        <v>5038</v>
      </c>
      <c r="C656" s="588" t="s">
        <v>3258</v>
      </c>
      <c r="D656" s="589">
        <v>0</v>
      </c>
      <c r="E656" s="590">
        <v>44.21</v>
      </c>
      <c r="F656" s="589">
        <v>15.004</v>
      </c>
      <c r="G656" s="591">
        <f t="shared" si="11"/>
        <v>33.938023071703235</v>
      </c>
    </row>
    <row r="657" spans="1:7" x14ac:dyDescent="0.2">
      <c r="A657" s="586">
        <v>3713</v>
      </c>
      <c r="B657" s="587">
        <v>5139</v>
      </c>
      <c r="C657" s="588" t="s">
        <v>129</v>
      </c>
      <c r="D657" s="589">
        <v>0</v>
      </c>
      <c r="E657" s="590">
        <v>128.185</v>
      </c>
      <c r="F657" s="589">
        <v>21.78</v>
      </c>
      <c r="G657" s="591">
        <f t="shared" si="11"/>
        <v>16.991067597612826</v>
      </c>
    </row>
    <row r="658" spans="1:7" x14ac:dyDescent="0.2">
      <c r="A658" s="586">
        <v>3713</v>
      </c>
      <c r="B658" s="587">
        <v>5169</v>
      </c>
      <c r="C658" s="588" t="s">
        <v>130</v>
      </c>
      <c r="D658" s="589">
        <v>25130</v>
      </c>
      <c r="E658" s="590">
        <v>27008.165000000001</v>
      </c>
      <c r="F658" s="589">
        <v>1.8149999999999999</v>
      </c>
      <c r="G658" s="591">
        <f t="shared" si="11"/>
        <v>6.7201899869909704E-3</v>
      </c>
    </row>
    <row r="659" spans="1:7" x14ac:dyDescent="0.2">
      <c r="A659" s="586">
        <v>3713</v>
      </c>
      <c r="B659" s="587">
        <v>5175</v>
      </c>
      <c r="C659" s="588" t="s">
        <v>131</v>
      </c>
      <c r="D659" s="589">
        <v>0</v>
      </c>
      <c r="E659" s="590">
        <v>20</v>
      </c>
      <c r="F659" s="589">
        <v>9.8520000000000003</v>
      </c>
      <c r="G659" s="591">
        <f t="shared" si="11"/>
        <v>49.260000000000005</v>
      </c>
    </row>
    <row r="660" spans="1:7" x14ac:dyDescent="0.2">
      <c r="A660" s="586">
        <v>3713</v>
      </c>
      <c r="B660" s="587">
        <v>5424</v>
      </c>
      <c r="C660" s="588" t="s">
        <v>3269</v>
      </c>
      <c r="D660" s="589">
        <v>0</v>
      </c>
      <c r="E660" s="590">
        <v>438.94</v>
      </c>
      <c r="F660" s="589">
        <v>34.628</v>
      </c>
      <c r="G660" s="591">
        <f t="shared" si="11"/>
        <v>7.889005331024741</v>
      </c>
    </row>
    <row r="661" spans="1:7" s="598" customFormat="1" x14ac:dyDescent="0.2">
      <c r="A661" s="593">
        <v>3713</v>
      </c>
      <c r="B661" s="594"/>
      <c r="C661" s="595" t="s">
        <v>212</v>
      </c>
      <c r="D661" s="570">
        <v>25130</v>
      </c>
      <c r="E661" s="596">
        <v>34570.519999999997</v>
      </c>
      <c r="F661" s="570">
        <v>4857.8220000000001</v>
      </c>
      <c r="G661" s="597">
        <f t="shared" si="11"/>
        <v>14.051920538076953</v>
      </c>
    </row>
    <row r="662" spans="1:7" s="598" customFormat="1" x14ac:dyDescent="0.2">
      <c r="A662" s="599"/>
      <c r="B662" s="607"/>
      <c r="C662" s="601" t="s">
        <v>2738</v>
      </c>
      <c r="D662" s="602"/>
      <c r="E662" s="603"/>
      <c r="F662" s="602"/>
      <c r="G662" s="604"/>
    </row>
    <row r="663" spans="1:7" x14ac:dyDescent="0.2">
      <c r="A663" s="586">
        <v>3714</v>
      </c>
      <c r="B663" s="605">
        <v>5169</v>
      </c>
      <c r="C663" s="588" t="s">
        <v>130</v>
      </c>
      <c r="D663" s="606">
        <v>0</v>
      </c>
      <c r="E663" s="590">
        <v>727.21</v>
      </c>
      <c r="F663" s="606">
        <v>727.21</v>
      </c>
      <c r="G663" s="591">
        <f t="shared" si="11"/>
        <v>100</v>
      </c>
    </row>
    <row r="664" spans="1:7" s="598" customFormat="1" ht="25.5" x14ac:dyDescent="0.2">
      <c r="A664" s="612">
        <v>3714</v>
      </c>
      <c r="B664" s="594"/>
      <c r="C664" s="613" t="s">
        <v>3999</v>
      </c>
      <c r="D664" s="570">
        <v>0</v>
      </c>
      <c r="E664" s="614">
        <v>727.21</v>
      </c>
      <c r="F664" s="570">
        <v>727.21</v>
      </c>
      <c r="G664" s="615">
        <f t="shared" si="11"/>
        <v>100</v>
      </c>
    </row>
    <row r="665" spans="1:7" s="598" customFormat="1" x14ac:dyDescent="0.2">
      <c r="A665" s="599"/>
      <c r="B665" s="607"/>
      <c r="C665" s="601" t="s">
        <v>2738</v>
      </c>
      <c r="D665" s="602"/>
      <c r="E665" s="603"/>
      <c r="F665" s="602"/>
      <c r="G665" s="604"/>
    </row>
    <row r="666" spans="1:7" x14ac:dyDescent="0.2">
      <c r="A666" s="586">
        <v>3716</v>
      </c>
      <c r="B666" s="605">
        <v>5339</v>
      </c>
      <c r="C666" s="588" t="s">
        <v>160</v>
      </c>
      <c r="D666" s="606">
        <v>2000</v>
      </c>
      <c r="E666" s="590">
        <v>2000</v>
      </c>
      <c r="F666" s="606">
        <v>2000</v>
      </c>
      <c r="G666" s="591">
        <f t="shared" si="11"/>
        <v>100</v>
      </c>
    </row>
    <row r="667" spans="1:7" s="598" customFormat="1" x14ac:dyDescent="0.2">
      <c r="A667" s="593">
        <v>3716</v>
      </c>
      <c r="B667" s="594"/>
      <c r="C667" s="595" t="s">
        <v>89</v>
      </c>
      <c r="D667" s="570">
        <v>2000</v>
      </c>
      <c r="E667" s="596">
        <v>2000</v>
      </c>
      <c r="F667" s="570">
        <v>2000</v>
      </c>
      <c r="G667" s="597">
        <f t="shared" si="11"/>
        <v>100</v>
      </c>
    </row>
    <row r="668" spans="1:7" s="598" customFormat="1" x14ac:dyDescent="0.2">
      <c r="A668" s="599"/>
      <c r="B668" s="607"/>
      <c r="C668" s="601" t="s">
        <v>2738</v>
      </c>
      <c r="D668" s="602"/>
      <c r="E668" s="603"/>
      <c r="F668" s="602"/>
      <c r="G668" s="604"/>
    </row>
    <row r="669" spans="1:7" x14ac:dyDescent="0.2">
      <c r="A669" s="586">
        <v>3719</v>
      </c>
      <c r="B669" s="605">
        <v>5011</v>
      </c>
      <c r="C669" s="588" t="s">
        <v>147</v>
      </c>
      <c r="D669" s="606">
        <v>0</v>
      </c>
      <c r="E669" s="590">
        <v>260.75</v>
      </c>
      <c r="F669" s="606">
        <v>132.37</v>
      </c>
      <c r="G669" s="591">
        <f t="shared" si="11"/>
        <v>50.765100671140942</v>
      </c>
    </row>
    <row r="670" spans="1:7" x14ac:dyDescent="0.2">
      <c r="A670" s="586">
        <v>3719</v>
      </c>
      <c r="B670" s="587">
        <v>5031</v>
      </c>
      <c r="C670" s="588" t="s">
        <v>149</v>
      </c>
      <c r="D670" s="589">
        <v>0</v>
      </c>
      <c r="E670" s="590">
        <v>64.75</v>
      </c>
      <c r="F670" s="589">
        <v>32.811999999999998</v>
      </c>
      <c r="G670" s="591">
        <f t="shared" si="11"/>
        <v>50.674903474903473</v>
      </c>
    </row>
    <row r="671" spans="1:7" x14ac:dyDescent="0.2">
      <c r="A671" s="586">
        <v>3719</v>
      </c>
      <c r="B671" s="587">
        <v>5032</v>
      </c>
      <c r="C671" s="588" t="s">
        <v>150</v>
      </c>
      <c r="D671" s="589">
        <v>0</v>
      </c>
      <c r="E671" s="590">
        <v>23.45</v>
      </c>
      <c r="F671" s="589">
        <v>11.895</v>
      </c>
      <c r="G671" s="591">
        <f t="shared" si="11"/>
        <v>50.724946695095952</v>
      </c>
    </row>
    <row r="672" spans="1:7" ht="25.5" x14ac:dyDescent="0.2">
      <c r="A672" s="586">
        <v>3719</v>
      </c>
      <c r="B672" s="587">
        <v>5038</v>
      </c>
      <c r="C672" s="588" t="s">
        <v>3258</v>
      </c>
      <c r="D672" s="589">
        <v>0</v>
      </c>
      <c r="E672" s="590">
        <v>1.05</v>
      </c>
      <c r="F672" s="589">
        <v>0.54200000000000004</v>
      </c>
      <c r="G672" s="591">
        <f t="shared" si="11"/>
        <v>51.61904761904762</v>
      </c>
    </row>
    <row r="673" spans="1:7" x14ac:dyDescent="0.2">
      <c r="A673" s="586">
        <v>3719</v>
      </c>
      <c r="B673" s="587">
        <v>5137</v>
      </c>
      <c r="C673" s="588" t="s">
        <v>1088</v>
      </c>
      <c r="D673" s="589">
        <v>0</v>
      </c>
      <c r="E673" s="590">
        <v>10</v>
      </c>
      <c r="F673" s="589">
        <v>4.5979999999999999</v>
      </c>
      <c r="G673" s="591">
        <f t="shared" si="11"/>
        <v>45.98</v>
      </c>
    </row>
    <row r="674" spans="1:7" x14ac:dyDescent="0.2">
      <c r="A674" s="586">
        <v>3719</v>
      </c>
      <c r="B674" s="587">
        <v>5139</v>
      </c>
      <c r="C674" s="588" t="s">
        <v>129</v>
      </c>
      <c r="D674" s="589">
        <v>0</v>
      </c>
      <c r="E674" s="590">
        <v>90</v>
      </c>
      <c r="F674" s="589">
        <v>38.790949999999995</v>
      </c>
      <c r="G674" s="591">
        <f t="shared" si="11"/>
        <v>43.101055555555554</v>
      </c>
    </row>
    <row r="675" spans="1:7" x14ac:dyDescent="0.2">
      <c r="A675" s="586">
        <v>3719</v>
      </c>
      <c r="B675" s="587">
        <v>5164</v>
      </c>
      <c r="C675" s="588" t="s">
        <v>143</v>
      </c>
      <c r="D675" s="589">
        <v>10</v>
      </c>
      <c r="E675" s="590">
        <v>10</v>
      </c>
      <c r="F675" s="589">
        <v>0</v>
      </c>
      <c r="G675" s="591">
        <f t="shared" si="11"/>
        <v>0</v>
      </c>
    </row>
    <row r="676" spans="1:7" x14ac:dyDescent="0.2">
      <c r="A676" s="586">
        <v>3719</v>
      </c>
      <c r="B676" s="587">
        <v>5166</v>
      </c>
      <c r="C676" s="588" t="s">
        <v>155</v>
      </c>
      <c r="D676" s="589">
        <v>1441</v>
      </c>
      <c r="E676" s="590">
        <v>4395.63</v>
      </c>
      <c r="F676" s="589">
        <v>2728.8525</v>
      </c>
      <c r="G676" s="591">
        <f t="shared" si="11"/>
        <v>62.081032752984214</v>
      </c>
    </row>
    <row r="677" spans="1:7" x14ac:dyDescent="0.2">
      <c r="A677" s="586">
        <v>3719</v>
      </c>
      <c r="B677" s="587">
        <v>5169</v>
      </c>
      <c r="C677" s="588" t="s">
        <v>130</v>
      </c>
      <c r="D677" s="589">
        <v>1009</v>
      </c>
      <c r="E677" s="590">
        <v>1612.53</v>
      </c>
      <c r="F677" s="589">
        <v>0</v>
      </c>
      <c r="G677" s="591">
        <f t="shared" si="11"/>
        <v>0</v>
      </c>
    </row>
    <row r="678" spans="1:7" x14ac:dyDescent="0.2">
      <c r="A678" s="586">
        <v>3719</v>
      </c>
      <c r="B678" s="587">
        <v>5175</v>
      </c>
      <c r="C678" s="588" t="s">
        <v>131</v>
      </c>
      <c r="D678" s="589">
        <v>10</v>
      </c>
      <c r="E678" s="590">
        <v>25</v>
      </c>
      <c r="F678" s="589">
        <v>13.958</v>
      </c>
      <c r="G678" s="591">
        <f t="shared" si="11"/>
        <v>55.832000000000001</v>
      </c>
    </row>
    <row r="679" spans="1:7" x14ac:dyDescent="0.2">
      <c r="A679" s="586">
        <v>3719</v>
      </c>
      <c r="B679" s="587">
        <v>5213</v>
      </c>
      <c r="C679" s="588" t="s">
        <v>3252</v>
      </c>
      <c r="D679" s="589">
        <v>0</v>
      </c>
      <c r="E679" s="590">
        <v>1461.72</v>
      </c>
      <c r="F679" s="589">
        <v>0</v>
      </c>
      <c r="G679" s="591">
        <f t="shared" si="11"/>
        <v>0</v>
      </c>
    </row>
    <row r="680" spans="1:7" x14ac:dyDescent="0.2">
      <c r="A680" s="586">
        <v>3719</v>
      </c>
      <c r="B680" s="587">
        <v>5221</v>
      </c>
      <c r="C680" s="588" t="s">
        <v>145</v>
      </c>
      <c r="D680" s="589">
        <v>0</v>
      </c>
      <c r="E680" s="590">
        <v>111</v>
      </c>
      <c r="F680" s="589">
        <v>103.62006</v>
      </c>
      <c r="G680" s="591">
        <f t="shared" si="11"/>
        <v>93.351405405405401</v>
      </c>
    </row>
    <row r="681" spans="1:7" x14ac:dyDescent="0.2">
      <c r="A681" s="586">
        <v>3719</v>
      </c>
      <c r="B681" s="587">
        <v>5222</v>
      </c>
      <c r="C681" s="588" t="s">
        <v>132</v>
      </c>
      <c r="D681" s="589">
        <v>0</v>
      </c>
      <c r="E681" s="590">
        <v>243.62</v>
      </c>
      <c r="F681" s="589">
        <v>61.093839999999993</v>
      </c>
      <c r="G681" s="591">
        <f t="shared" si="11"/>
        <v>25.077514161398895</v>
      </c>
    </row>
    <row r="682" spans="1:7" x14ac:dyDescent="0.2">
      <c r="A682" s="586">
        <v>3719</v>
      </c>
      <c r="B682" s="587">
        <v>5321</v>
      </c>
      <c r="C682" s="588" t="s">
        <v>136</v>
      </c>
      <c r="D682" s="589">
        <v>0</v>
      </c>
      <c r="E682" s="590">
        <v>222.49</v>
      </c>
      <c r="F682" s="589">
        <v>0</v>
      </c>
      <c r="G682" s="591">
        <f t="shared" si="11"/>
        <v>0</v>
      </c>
    </row>
    <row r="683" spans="1:7" x14ac:dyDescent="0.2">
      <c r="A683" s="586">
        <v>3719</v>
      </c>
      <c r="B683" s="587">
        <v>5332</v>
      </c>
      <c r="C683" s="588" t="s">
        <v>3255</v>
      </c>
      <c r="D683" s="589">
        <v>0</v>
      </c>
      <c r="E683" s="590">
        <v>1735.18</v>
      </c>
      <c r="F683" s="589">
        <v>1622.7460599999999</v>
      </c>
      <c r="G683" s="591">
        <f t="shared" si="11"/>
        <v>93.520329879320869</v>
      </c>
    </row>
    <row r="684" spans="1:7" x14ac:dyDescent="0.2">
      <c r="A684" s="586">
        <v>3719</v>
      </c>
      <c r="B684" s="587">
        <v>5334</v>
      </c>
      <c r="C684" s="588" t="s">
        <v>4000</v>
      </c>
      <c r="D684" s="589">
        <v>0</v>
      </c>
      <c r="E684" s="590">
        <v>1229.57</v>
      </c>
      <c r="F684" s="589">
        <v>0</v>
      </c>
      <c r="G684" s="591">
        <f t="shared" si="11"/>
        <v>0</v>
      </c>
    </row>
    <row r="685" spans="1:7" x14ac:dyDescent="0.2">
      <c r="A685" s="586">
        <v>3719</v>
      </c>
      <c r="B685" s="587">
        <v>5339</v>
      </c>
      <c r="C685" s="588" t="s">
        <v>160</v>
      </c>
      <c r="D685" s="589">
        <v>0</v>
      </c>
      <c r="E685" s="590">
        <v>2078.46</v>
      </c>
      <c r="F685" s="589">
        <v>0</v>
      </c>
      <c r="G685" s="591">
        <f t="shared" si="11"/>
        <v>0</v>
      </c>
    </row>
    <row r="686" spans="1:7" s="598" customFormat="1" x14ac:dyDescent="0.2">
      <c r="A686" s="593">
        <v>3719</v>
      </c>
      <c r="B686" s="594"/>
      <c r="C686" s="595" t="s">
        <v>90</v>
      </c>
      <c r="D686" s="570">
        <v>2470</v>
      </c>
      <c r="E686" s="596">
        <v>13575.2</v>
      </c>
      <c r="F686" s="570">
        <v>4751.2784099999999</v>
      </c>
      <c r="G686" s="597">
        <f t="shared" si="11"/>
        <v>34.999693632506336</v>
      </c>
    </row>
    <row r="687" spans="1:7" s="598" customFormat="1" x14ac:dyDescent="0.2">
      <c r="A687" s="599"/>
      <c r="B687" s="607"/>
      <c r="C687" s="601" t="s">
        <v>2738</v>
      </c>
      <c r="D687" s="602"/>
      <c r="E687" s="603"/>
      <c r="F687" s="602"/>
      <c r="G687" s="604"/>
    </row>
    <row r="688" spans="1:7" x14ac:dyDescent="0.2">
      <c r="A688" s="586">
        <v>3727</v>
      </c>
      <c r="B688" s="605">
        <v>5213</v>
      </c>
      <c r="C688" s="588" t="s">
        <v>3252</v>
      </c>
      <c r="D688" s="606">
        <v>1400</v>
      </c>
      <c r="E688" s="590">
        <v>1400</v>
      </c>
      <c r="F688" s="606">
        <v>1400</v>
      </c>
      <c r="G688" s="591">
        <f t="shared" si="11"/>
        <v>100</v>
      </c>
    </row>
    <row r="689" spans="1:7" s="598" customFormat="1" x14ac:dyDescent="0.2">
      <c r="A689" s="593">
        <v>3727</v>
      </c>
      <c r="B689" s="594"/>
      <c r="C689" s="595" t="s">
        <v>213</v>
      </c>
      <c r="D689" s="570">
        <v>1400</v>
      </c>
      <c r="E689" s="596">
        <v>1400</v>
      </c>
      <c r="F689" s="570">
        <v>1400</v>
      </c>
      <c r="G689" s="597">
        <f t="shared" si="11"/>
        <v>100</v>
      </c>
    </row>
    <row r="690" spans="1:7" s="598" customFormat="1" x14ac:dyDescent="0.2">
      <c r="A690" s="599"/>
      <c r="B690" s="607"/>
      <c r="C690" s="601" t="s">
        <v>2738</v>
      </c>
      <c r="D690" s="602"/>
      <c r="E690" s="603"/>
      <c r="F690" s="602"/>
      <c r="G690" s="604"/>
    </row>
    <row r="691" spans="1:7" x14ac:dyDescent="0.2">
      <c r="A691" s="586">
        <v>3729</v>
      </c>
      <c r="B691" s="605">
        <v>5169</v>
      </c>
      <c r="C691" s="588" t="s">
        <v>130</v>
      </c>
      <c r="D691" s="606">
        <v>50</v>
      </c>
      <c r="E691" s="590">
        <v>0</v>
      </c>
      <c r="F691" s="606">
        <v>0</v>
      </c>
      <c r="G691" s="553" t="s">
        <v>2900</v>
      </c>
    </row>
    <row r="692" spans="1:7" x14ac:dyDescent="0.2">
      <c r="A692" s="586">
        <v>3729</v>
      </c>
      <c r="B692" s="587">
        <v>5213</v>
      </c>
      <c r="C692" s="588" t="s">
        <v>3252</v>
      </c>
      <c r="D692" s="589">
        <v>0</v>
      </c>
      <c r="E692" s="590">
        <v>262.5</v>
      </c>
      <c r="F692" s="589">
        <v>262.5</v>
      </c>
      <c r="G692" s="591">
        <f t="shared" si="11"/>
        <v>100</v>
      </c>
    </row>
    <row r="693" spans="1:7" x14ac:dyDescent="0.2">
      <c r="A693" s="586">
        <v>3729</v>
      </c>
      <c r="B693" s="587">
        <v>5321</v>
      </c>
      <c r="C693" s="588" t="s">
        <v>136</v>
      </c>
      <c r="D693" s="589">
        <v>3000</v>
      </c>
      <c r="E693" s="590">
        <v>3529.9</v>
      </c>
      <c r="F693" s="589">
        <v>3243.6199700000002</v>
      </c>
      <c r="G693" s="591">
        <f t="shared" si="11"/>
        <v>91.88985438680983</v>
      </c>
    </row>
    <row r="694" spans="1:7" x14ac:dyDescent="0.2">
      <c r="A694" s="586">
        <v>3729</v>
      </c>
      <c r="B694" s="587">
        <v>5329</v>
      </c>
      <c r="C694" s="588" t="s">
        <v>3254</v>
      </c>
      <c r="D694" s="589">
        <v>0</v>
      </c>
      <c r="E694" s="590">
        <v>246.5</v>
      </c>
      <c r="F694" s="589">
        <v>246.5</v>
      </c>
      <c r="G694" s="591">
        <f t="shared" si="11"/>
        <v>100</v>
      </c>
    </row>
    <row r="695" spans="1:7" x14ac:dyDescent="0.2">
      <c r="A695" s="586">
        <v>3729</v>
      </c>
      <c r="B695" s="587">
        <v>5901</v>
      </c>
      <c r="C695" s="588" t="s">
        <v>261</v>
      </c>
      <c r="D695" s="589">
        <v>0</v>
      </c>
      <c r="E695" s="590">
        <v>625.4</v>
      </c>
      <c r="F695" s="589">
        <v>0</v>
      </c>
      <c r="G695" s="591">
        <f t="shared" si="11"/>
        <v>0</v>
      </c>
    </row>
    <row r="696" spans="1:7" s="598" customFormat="1" x14ac:dyDescent="0.2">
      <c r="A696" s="612">
        <v>3729</v>
      </c>
      <c r="B696" s="594"/>
      <c r="C696" s="613" t="s">
        <v>214</v>
      </c>
      <c r="D696" s="570">
        <v>3050</v>
      </c>
      <c r="E696" s="614">
        <v>4664.3</v>
      </c>
      <c r="F696" s="570">
        <v>3752.6199700000002</v>
      </c>
      <c r="G696" s="615">
        <f t="shared" si="11"/>
        <v>80.454086786870477</v>
      </c>
    </row>
    <row r="697" spans="1:7" s="598" customFormat="1" x14ac:dyDescent="0.2">
      <c r="A697" s="599"/>
      <c r="B697" s="607"/>
      <c r="C697" s="601" t="s">
        <v>2738</v>
      </c>
      <c r="D697" s="602"/>
      <c r="E697" s="603"/>
      <c r="F697" s="602"/>
      <c r="G697" s="604"/>
    </row>
    <row r="698" spans="1:7" x14ac:dyDescent="0.2">
      <c r="A698" s="586">
        <v>3741</v>
      </c>
      <c r="B698" s="605">
        <v>5137</v>
      </c>
      <c r="C698" s="588" t="s">
        <v>1088</v>
      </c>
      <c r="D698" s="606">
        <v>0</v>
      </c>
      <c r="E698" s="590">
        <v>24.2</v>
      </c>
      <c r="F698" s="606">
        <v>24.2</v>
      </c>
      <c r="G698" s="591">
        <f t="shared" si="11"/>
        <v>100</v>
      </c>
    </row>
    <row r="699" spans="1:7" x14ac:dyDescent="0.2">
      <c r="A699" s="586">
        <v>3741</v>
      </c>
      <c r="B699" s="587">
        <v>5139</v>
      </c>
      <c r="C699" s="588" t="s">
        <v>129</v>
      </c>
      <c r="D699" s="589">
        <v>0</v>
      </c>
      <c r="E699" s="590">
        <v>23.6</v>
      </c>
      <c r="F699" s="589">
        <v>23.594999999999999</v>
      </c>
      <c r="G699" s="591">
        <f t="shared" si="11"/>
        <v>99.97881355932202</v>
      </c>
    </row>
    <row r="700" spans="1:7" x14ac:dyDescent="0.2">
      <c r="A700" s="586">
        <v>3741</v>
      </c>
      <c r="B700" s="587">
        <v>5169</v>
      </c>
      <c r="C700" s="588" t="s">
        <v>130</v>
      </c>
      <c r="D700" s="589">
        <v>1364</v>
      </c>
      <c r="E700" s="590">
        <v>3846.24</v>
      </c>
      <c r="F700" s="589">
        <v>2965.6942300000001</v>
      </c>
      <c r="G700" s="591">
        <f t="shared" si="11"/>
        <v>77.10632279836932</v>
      </c>
    </row>
    <row r="701" spans="1:7" x14ac:dyDescent="0.2">
      <c r="A701" s="586">
        <v>3741</v>
      </c>
      <c r="B701" s="587">
        <v>5192</v>
      </c>
      <c r="C701" s="588" t="s">
        <v>166</v>
      </c>
      <c r="D701" s="589">
        <v>0</v>
      </c>
      <c r="E701" s="590">
        <v>30</v>
      </c>
      <c r="F701" s="589">
        <v>0</v>
      </c>
      <c r="G701" s="591">
        <f t="shared" si="11"/>
        <v>0</v>
      </c>
    </row>
    <row r="702" spans="1:7" x14ac:dyDescent="0.2">
      <c r="A702" s="586">
        <v>3741</v>
      </c>
      <c r="B702" s="587">
        <v>5212</v>
      </c>
      <c r="C702" s="588" t="s">
        <v>3247</v>
      </c>
      <c r="D702" s="589">
        <v>3000</v>
      </c>
      <c r="E702" s="590">
        <v>1285.9000000000001</v>
      </c>
      <c r="F702" s="589">
        <v>1052.5121799999999</v>
      </c>
      <c r="G702" s="591">
        <f t="shared" si="11"/>
        <v>81.850235632630827</v>
      </c>
    </row>
    <row r="703" spans="1:7" x14ac:dyDescent="0.2">
      <c r="A703" s="586">
        <v>3741</v>
      </c>
      <c r="B703" s="587">
        <v>5213</v>
      </c>
      <c r="C703" s="588" t="s">
        <v>3252</v>
      </c>
      <c r="D703" s="589">
        <v>0</v>
      </c>
      <c r="E703" s="590">
        <v>81.7</v>
      </c>
      <c r="F703" s="589">
        <v>45.701000000000001</v>
      </c>
      <c r="G703" s="591">
        <f t="shared" si="11"/>
        <v>55.937576499388008</v>
      </c>
    </row>
    <row r="704" spans="1:7" x14ac:dyDescent="0.2">
      <c r="A704" s="586">
        <v>3741</v>
      </c>
      <c r="B704" s="587">
        <v>5222</v>
      </c>
      <c r="C704" s="588" t="s">
        <v>132</v>
      </c>
      <c r="D704" s="589">
        <v>1500</v>
      </c>
      <c r="E704" s="590">
        <v>1597</v>
      </c>
      <c r="F704" s="589">
        <v>1596.12</v>
      </c>
      <c r="G704" s="591">
        <f t="shared" si="11"/>
        <v>99.944896681277385</v>
      </c>
    </row>
    <row r="705" spans="1:7" x14ac:dyDescent="0.2">
      <c r="A705" s="586">
        <v>3741</v>
      </c>
      <c r="B705" s="587">
        <v>5493</v>
      </c>
      <c r="C705" s="588" t="s">
        <v>133</v>
      </c>
      <c r="D705" s="589">
        <v>0</v>
      </c>
      <c r="E705" s="590">
        <v>876.9</v>
      </c>
      <c r="F705" s="589">
        <v>687.02184999999997</v>
      </c>
      <c r="G705" s="591">
        <f t="shared" si="11"/>
        <v>78.34665868400046</v>
      </c>
    </row>
    <row r="706" spans="1:7" x14ac:dyDescent="0.2">
      <c r="A706" s="586">
        <v>3741</v>
      </c>
      <c r="B706" s="587">
        <v>5901</v>
      </c>
      <c r="C706" s="588" t="s">
        <v>261</v>
      </c>
      <c r="D706" s="589">
        <v>0</v>
      </c>
      <c r="E706" s="590">
        <v>261</v>
      </c>
      <c r="F706" s="589">
        <v>0</v>
      </c>
      <c r="G706" s="591">
        <f t="shared" si="11"/>
        <v>0</v>
      </c>
    </row>
    <row r="707" spans="1:7" s="598" customFormat="1" x14ac:dyDescent="0.2">
      <c r="A707" s="593">
        <v>3741</v>
      </c>
      <c r="B707" s="594"/>
      <c r="C707" s="595" t="s">
        <v>216</v>
      </c>
      <c r="D707" s="570">
        <v>5864</v>
      </c>
      <c r="E707" s="596">
        <v>8026.54</v>
      </c>
      <c r="F707" s="570">
        <v>6394.8442599999998</v>
      </c>
      <c r="G707" s="597">
        <f t="shared" si="11"/>
        <v>79.671243898367166</v>
      </c>
    </row>
    <row r="708" spans="1:7" s="598" customFormat="1" x14ac:dyDescent="0.2">
      <c r="A708" s="599"/>
      <c r="B708" s="607"/>
      <c r="C708" s="601" t="s">
        <v>2738</v>
      </c>
      <c r="D708" s="602"/>
      <c r="E708" s="603"/>
      <c r="F708" s="602"/>
      <c r="G708" s="604"/>
    </row>
    <row r="709" spans="1:7" x14ac:dyDescent="0.2">
      <c r="A709" s="586">
        <v>3742</v>
      </c>
      <c r="B709" s="605">
        <v>5139</v>
      </c>
      <c r="C709" s="588" t="s">
        <v>129</v>
      </c>
      <c r="D709" s="606">
        <v>200</v>
      </c>
      <c r="E709" s="590">
        <v>214.98</v>
      </c>
      <c r="F709" s="606">
        <v>42.216999999999999</v>
      </c>
      <c r="G709" s="591">
        <f t="shared" si="11"/>
        <v>19.637640710763794</v>
      </c>
    </row>
    <row r="710" spans="1:7" x14ac:dyDescent="0.2">
      <c r="A710" s="586">
        <v>3742</v>
      </c>
      <c r="B710" s="587">
        <v>5166</v>
      </c>
      <c r="C710" s="588" t="s">
        <v>155</v>
      </c>
      <c r="D710" s="589">
        <v>0</v>
      </c>
      <c r="E710" s="590">
        <v>240.06399999999999</v>
      </c>
      <c r="F710" s="589">
        <v>240.06399999999999</v>
      </c>
      <c r="G710" s="591">
        <f t="shared" si="11"/>
        <v>100</v>
      </c>
    </row>
    <row r="711" spans="1:7" x14ac:dyDescent="0.2">
      <c r="A711" s="586">
        <v>3742</v>
      </c>
      <c r="B711" s="587">
        <v>5169</v>
      </c>
      <c r="C711" s="588" t="s">
        <v>130</v>
      </c>
      <c r="D711" s="589">
        <v>3300</v>
      </c>
      <c r="E711" s="590">
        <v>3836.636</v>
      </c>
      <c r="F711" s="589">
        <v>3642.4173600000004</v>
      </c>
      <c r="G711" s="591">
        <f t="shared" ref="G711:G779" si="12">F711/E711*100</f>
        <v>94.937788208211586</v>
      </c>
    </row>
    <row r="712" spans="1:7" x14ac:dyDescent="0.2">
      <c r="A712" s="586">
        <v>3742</v>
      </c>
      <c r="B712" s="587">
        <v>5192</v>
      </c>
      <c r="C712" s="588" t="s">
        <v>166</v>
      </c>
      <c r="D712" s="589">
        <v>1000</v>
      </c>
      <c r="E712" s="590">
        <v>1556.67</v>
      </c>
      <c r="F712" s="589">
        <v>1045.92535</v>
      </c>
      <c r="G712" s="591">
        <f t="shared" si="12"/>
        <v>67.189921434857737</v>
      </c>
    </row>
    <row r="713" spans="1:7" s="598" customFormat="1" x14ac:dyDescent="0.2">
      <c r="A713" s="593">
        <v>3742</v>
      </c>
      <c r="B713" s="594"/>
      <c r="C713" s="595" t="s">
        <v>217</v>
      </c>
      <c r="D713" s="570">
        <v>4500</v>
      </c>
      <c r="E713" s="596">
        <v>5848.35</v>
      </c>
      <c r="F713" s="570">
        <v>4970.6237100000008</v>
      </c>
      <c r="G713" s="597">
        <f t="shared" si="12"/>
        <v>84.99189874067045</v>
      </c>
    </row>
    <row r="714" spans="1:7" s="598" customFormat="1" x14ac:dyDescent="0.2">
      <c r="A714" s="599"/>
      <c r="B714" s="607"/>
      <c r="C714" s="601" t="s">
        <v>2738</v>
      </c>
      <c r="D714" s="602"/>
      <c r="E714" s="603"/>
      <c r="F714" s="602"/>
      <c r="G714" s="604"/>
    </row>
    <row r="715" spans="1:7" x14ac:dyDescent="0.2">
      <c r="A715" s="586">
        <v>3744</v>
      </c>
      <c r="B715" s="605">
        <v>5168</v>
      </c>
      <c r="C715" s="588" t="s">
        <v>157</v>
      </c>
      <c r="D715" s="606">
        <v>0</v>
      </c>
      <c r="E715" s="590">
        <v>300</v>
      </c>
      <c r="F715" s="606">
        <v>113.74</v>
      </c>
      <c r="G715" s="591">
        <f t="shared" si="12"/>
        <v>37.913333333333334</v>
      </c>
    </row>
    <row r="716" spans="1:7" x14ac:dyDescent="0.2">
      <c r="A716" s="586">
        <v>3744</v>
      </c>
      <c r="B716" s="587">
        <v>5169</v>
      </c>
      <c r="C716" s="588" t="s">
        <v>130</v>
      </c>
      <c r="D716" s="589">
        <v>400</v>
      </c>
      <c r="E716" s="590">
        <v>363</v>
      </c>
      <c r="F716" s="589">
        <v>363</v>
      </c>
      <c r="G716" s="591">
        <f t="shared" si="12"/>
        <v>100</v>
      </c>
    </row>
    <row r="717" spans="1:7" x14ac:dyDescent="0.2">
      <c r="A717" s="586">
        <v>3744</v>
      </c>
      <c r="B717" s="587">
        <v>5901</v>
      </c>
      <c r="C717" s="588" t="s">
        <v>261</v>
      </c>
      <c r="D717" s="589">
        <v>0</v>
      </c>
      <c r="E717" s="590">
        <v>100</v>
      </c>
      <c r="F717" s="589">
        <v>0</v>
      </c>
      <c r="G717" s="591">
        <f t="shared" si="12"/>
        <v>0</v>
      </c>
    </row>
    <row r="718" spans="1:7" s="598" customFormat="1" x14ac:dyDescent="0.2">
      <c r="A718" s="593">
        <v>3744</v>
      </c>
      <c r="B718" s="594"/>
      <c r="C718" s="595" t="s">
        <v>218</v>
      </c>
      <c r="D718" s="570">
        <v>400</v>
      </c>
      <c r="E718" s="596">
        <v>763</v>
      </c>
      <c r="F718" s="570">
        <v>476.74</v>
      </c>
      <c r="G718" s="597">
        <f t="shared" si="12"/>
        <v>62.482306684141555</v>
      </c>
    </row>
    <row r="719" spans="1:7" s="598" customFormat="1" x14ac:dyDescent="0.2">
      <c r="A719" s="599"/>
      <c r="B719" s="607"/>
      <c r="C719" s="601" t="s">
        <v>2738</v>
      </c>
      <c r="D719" s="602"/>
      <c r="E719" s="603"/>
      <c r="F719" s="602"/>
      <c r="G719" s="604"/>
    </row>
    <row r="720" spans="1:7" x14ac:dyDescent="0.2">
      <c r="A720" s="586">
        <v>3745</v>
      </c>
      <c r="B720" s="605">
        <v>5321</v>
      </c>
      <c r="C720" s="588" t="s">
        <v>136</v>
      </c>
      <c r="D720" s="606">
        <v>0</v>
      </c>
      <c r="E720" s="590">
        <v>199.34</v>
      </c>
      <c r="F720" s="606">
        <v>199.33500000000001</v>
      </c>
      <c r="G720" s="591">
        <f t="shared" si="12"/>
        <v>99.997491722684856</v>
      </c>
    </row>
    <row r="721" spans="1:7" s="598" customFormat="1" x14ac:dyDescent="0.2">
      <c r="A721" s="593">
        <v>3745</v>
      </c>
      <c r="B721" s="594"/>
      <c r="C721" s="595" t="s">
        <v>4001</v>
      </c>
      <c r="D721" s="570">
        <v>0</v>
      </c>
      <c r="E721" s="596">
        <v>199.34</v>
      </c>
      <c r="F721" s="570">
        <v>199.33500000000001</v>
      </c>
      <c r="G721" s="597">
        <f t="shared" si="12"/>
        <v>99.997491722684856</v>
      </c>
    </row>
    <row r="722" spans="1:7" s="598" customFormat="1" x14ac:dyDescent="0.2">
      <c r="A722" s="599"/>
      <c r="B722" s="607"/>
      <c r="C722" s="601" t="s">
        <v>2738</v>
      </c>
      <c r="D722" s="602"/>
      <c r="E722" s="603"/>
      <c r="F722" s="602"/>
      <c r="G722" s="604"/>
    </row>
    <row r="723" spans="1:7" x14ac:dyDescent="0.2">
      <c r="A723" s="586">
        <v>3749</v>
      </c>
      <c r="B723" s="605">
        <v>5139</v>
      </c>
      <c r="C723" s="588" t="s">
        <v>129</v>
      </c>
      <c r="D723" s="606">
        <v>50</v>
      </c>
      <c r="E723" s="590">
        <v>23.6</v>
      </c>
      <c r="F723" s="606">
        <v>23.594999999999999</v>
      </c>
      <c r="G723" s="591">
        <f t="shared" si="12"/>
        <v>99.97881355932202</v>
      </c>
    </row>
    <row r="724" spans="1:7" x14ac:dyDescent="0.2">
      <c r="A724" s="586">
        <v>3749</v>
      </c>
      <c r="B724" s="587">
        <v>5169</v>
      </c>
      <c r="C724" s="588" t="s">
        <v>130</v>
      </c>
      <c r="D724" s="589">
        <v>2000</v>
      </c>
      <c r="E724" s="590">
        <v>1500</v>
      </c>
      <c r="F724" s="589">
        <v>0</v>
      </c>
      <c r="G724" s="591">
        <f t="shared" si="12"/>
        <v>0</v>
      </c>
    </row>
    <row r="725" spans="1:7" x14ac:dyDescent="0.2">
      <c r="A725" s="586">
        <v>3749</v>
      </c>
      <c r="B725" s="587">
        <v>5901</v>
      </c>
      <c r="C725" s="588" t="s">
        <v>261</v>
      </c>
      <c r="D725" s="589">
        <v>0</v>
      </c>
      <c r="E725" s="590">
        <v>26.4</v>
      </c>
      <c r="F725" s="589">
        <v>0</v>
      </c>
      <c r="G725" s="591">
        <f t="shared" si="12"/>
        <v>0</v>
      </c>
    </row>
    <row r="726" spans="1:7" s="598" customFormat="1" x14ac:dyDescent="0.2">
      <c r="A726" s="593">
        <v>3749</v>
      </c>
      <c r="B726" s="594"/>
      <c r="C726" s="595" t="s">
        <v>3270</v>
      </c>
      <c r="D726" s="570">
        <v>2050</v>
      </c>
      <c r="E726" s="596">
        <v>1550</v>
      </c>
      <c r="F726" s="570">
        <v>23.594999999999999</v>
      </c>
      <c r="G726" s="597">
        <f t="shared" si="12"/>
        <v>1.522258064516129</v>
      </c>
    </row>
    <row r="727" spans="1:7" s="598" customFormat="1" x14ac:dyDescent="0.2">
      <c r="A727" s="599"/>
      <c r="B727" s="607"/>
      <c r="C727" s="601" t="s">
        <v>2738</v>
      </c>
      <c r="D727" s="602"/>
      <c r="E727" s="603"/>
      <c r="F727" s="602"/>
      <c r="G727" s="604"/>
    </row>
    <row r="728" spans="1:7" x14ac:dyDescent="0.2">
      <c r="A728" s="586">
        <v>3769</v>
      </c>
      <c r="B728" s="605">
        <v>5139</v>
      </c>
      <c r="C728" s="588" t="s">
        <v>129</v>
      </c>
      <c r="D728" s="606">
        <v>90</v>
      </c>
      <c r="E728" s="590">
        <v>90</v>
      </c>
      <c r="F728" s="606">
        <v>34.299999999999997</v>
      </c>
      <c r="G728" s="591">
        <f t="shared" si="12"/>
        <v>38.111111111111107</v>
      </c>
    </row>
    <row r="729" spans="1:7" x14ac:dyDescent="0.2">
      <c r="A729" s="586">
        <v>3769</v>
      </c>
      <c r="B729" s="587">
        <v>5164</v>
      </c>
      <c r="C729" s="588" t="s">
        <v>143</v>
      </c>
      <c r="D729" s="589">
        <v>50</v>
      </c>
      <c r="E729" s="590">
        <v>50</v>
      </c>
      <c r="F729" s="589">
        <v>12.1</v>
      </c>
      <c r="G729" s="591">
        <f t="shared" si="12"/>
        <v>24.2</v>
      </c>
    </row>
    <row r="730" spans="1:7" x14ac:dyDescent="0.2">
      <c r="A730" s="586">
        <v>3769</v>
      </c>
      <c r="B730" s="587">
        <v>5166</v>
      </c>
      <c r="C730" s="588" t="s">
        <v>155</v>
      </c>
      <c r="D730" s="589">
        <v>800</v>
      </c>
      <c r="E730" s="590">
        <v>1196.0999999999999</v>
      </c>
      <c r="F730" s="589">
        <v>580.64995999999996</v>
      </c>
      <c r="G730" s="591">
        <f t="shared" si="12"/>
        <v>48.545268790234928</v>
      </c>
    </row>
    <row r="731" spans="1:7" x14ac:dyDescent="0.2">
      <c r="A731" s="586">
        <v>3769</v>
      </c>
      <c r="B731" s="587">
        <v>5169</v>
      </c>
      <c r="C731" s="588" t="s">
        <v>130</v>
      </c>
      <c r="D731" s="589">
        <v>1110</v>
      </c>
      <c r="E731" s="590">
        <v>1380</v>
      </c>
      <c r="F731" s="589">
        <v>584.70639000000006</v>
      </c>
      <c r="G731" s="591">
        <f t="shared" si="12"/>
        <v>42.370028260869567</v>
      </c>
    </row>
    <row r="732" spans="1:7" x14ac:dyDescent="0.2">
      <c r="A732" s="586">
        <v>3769</v>
      </c>
      <c r="B732" s="587">
        <v>5909</v>
      </c>
      <c r="C732" s="588" t="s">
        <v>170</v>
      </c>
      <c r="D732" s="589">
        <v>0</v>
      </c>
      <c r="E732" s="590">
        <v>135</v>
      </c>
      <c r="F732" s="589">
        <v>135</v>
      </c>
      <c r="G732" s="591">
        <f t="shared" si="12"/>
        <v>100</v>
      </c>
    </row>
    <row r="733" spans="1:7" s="598" customFormat="1" x14ac:dyDescent="0.2">
      <c r="A733" s="593">
        <v>3769</v>
      </c>
      <c r="B733" s="594"/>
      <c r="C733" s="595" t="s">
        <v>91</v>
      </c>
      <c r="D733" s="570">
        <v>2050</v>
      </c>
      <c r="E733" s="596">
        <v>2851.1</v>
      </c>
      <c r="F733" s="570">
        <v>1346.7563500000001</v>
      </c>
      <c r="G733" s="597">
        <f t="shared" si="12"/>
        <v>47.236377187752097</v>
      </c>
    </row>
    <row r="734" spans="1:7" s="598" customFormat="1" x14ac:dyDescent="0.2">
      <c r="A734" s="599"/>
      <c r="B734" s="607"/>
      <c r="C734" s="601" t="s">
        <v>2738</v>
      </c>
      <c r="D734" s="602"/>
      <c r="E734" s="603"/>
      <c r="F734" s="602"/>
      <c r="G734" s="604"/>
    </row>
    <row r="735" spans="1:7" x14ac:dyDescent="0.2">
      <c r="A735" s="586">
        <v>3792</v>
      </c>
      <c r="B735" s="605">
        <v>5041</v>
      </c>
      <c r="C735" s="588" t="s">
        <v>141</v>
      </c>
      <c r="D735" s="606">
        <v>0</v>
      </c>
      <c r="E735" s="590">
        <v>142.60400000000001</v>
      </c>
      <c r="F735" s="606">
        <v>142.60400000000001</v>
      </c>
      <c r="G735" s="591">
        <f t="shared" si="12"/>
        <v>100</v>
      </c>
    </row>
    <row r="736" spans="1:7" x14ac:dyDescent="0.2">
      <c r="A736" s="586">
        <v>3792</v>
      </c>
      <c r="B736" s="587">
        <v>5139</v>
      </c>
      <c r="C736" s="588" t="s">
        <v>129</v>
      </c>
      <c r="D736" s="589">
        <v>485</v>
      </c>
      <c r="E736" s="590">
        <v>362.37400000000002</v>
      </c>
      <c r="F736" s="589">
        <v>143.29526999999999</v>
      </c>
      <c r="G736" s="591">
        <f t="shared" si="12"/>
        <v>39.543474421454071</v>
      </c>
    </row>
    <row r="737" spans="1:7" x14ac:dyDescent="0.2">
      <c r="A737" s="586">
        <v>3792</v>
      </c>
      <c r="B737" s="587">
        <v>5164</v>
      </c>
      <c r="C737" s="588" t="s">
        <v>143</v>
      </c>
      <c r="D737" s="589">
        <v>15</v>
      </c>
      <c r="E737" s="590">
        <v>15.4</v>
      </c>
      <c r="F737" s="589">
        <v>15.4</v>
      </c>
      <c r="G737" s="591">
        <f t="shared" si="12"/>
        <v>100</v>
      </c>
    </row>
    <row r="738" spans="1:7" x14ac:dyDescent="0.2">
      <c r="A738" s="586">
        <v>3792</v>
      </c>
      <c r="B738" s="587">
        <v>5169</v>
      </c>
      <c r="C738" s="588" t="s">
        <v>130</v>
      </c>
      <c r="D738" s="589">
        <v>500</v>
      </c>
      <c r="E738" s="590">
        <v>541.41200000000003</v>
      </c>
      <c r="F738" s="589">
        <v>527.11085000000003</v>
      </c>
      <c r="G738" s="591">
        <f t="shared" si="12"/>
        <v>97.358545802457272</v>
      </c>
    </row>
    <row r="739" spans="1:7" x14ac:dyDescent="0.2">
      <c r="A739" s="586">
        <v>3792</v>
      </c>
      <c r="B739" s="587">
        <v>5173</v>
      </c>
      <c r="C739" s="588" t="s">
        <v>144</v>
      </c>
      <c r="D739" s="589">
        <v>0</v>
      </c>
      <c r="E739" s="590">
        <v>88.692999999999998</v>
      </c>
      <c r="F739" s="589">
        <v>88.692999999999998</v>
      </c>
      <c r="G739" s="591">
        <f t="shared" si="12"/>
        <v>100</v>
      </c>
    </row>
    <row r="740" spans="1:7" x14ac:dyDescent="0.2">
      <c r="A740" s="586">
        <v>3792</v>
      </c>
      <c r="B740" s="587">
        <v>5175</v>
      </c>
      <c r="C740" s="588" t="s">
        <v>131</v>
      </c>
      <c r="D740" s="589">
        <v>0</v>
      </c>
      <c r="E740" s="590">
        <v>118.307</v>
      </c>
      <c r="F740" s="589">
        <v>114.89100000000001</v>
      </c>
      <c r="G740" s="591">
        <f t="shared" si="12"/>
        <v>97.112596887758116</v>
      </c>
    </row>
    <row r="741" spans="1:7" x14ac:dyDescent="0.2">
      <c r="A741" s="586">
        <v>3792</v>
      </c>
      <c r="B741" s="587">
        <v>5194</v>
      </c>
      <c r="C741" s="588" t="s">
        <v>3251</v>
      </c>
      <c r="D741" s="589">
        <v>0</v>
      </c>
      <c r="E741" s="590">
        <v>120</v>
      </c>
      <c r="F741" s="589">
        <v>120</v>
      </c>
      <c r="G741" s="591">
        <f t="shared" si="12"/>
        <v>100</v>
      </c>
    </row>
    <row r="742" spans="1:7" x14ac:dyDescent="0.2">
      <c r="A742" s="586">
        <v>3792</v>
      </c>
      <c r="B742" s="587">
        <v>5221</v>
      </c>
      <c r="C742" s="588" t="s">
        <v>145</v>
      </c>
      <c r="D742" s="589">
        <v>0</v>
      </c>
      <c r="E742" s="590">
        <v>392.7</v>
      </c>
      <c r="F742" s="589">
        <v>392.7</v>
      </c>
      <c r="G742" s="591">
        <f t="shared" si="12"/>
        <v>100</v>
      </c>
    </row>
    <row r="743" spans="1:7" x14ac:dyDescent="0.2">
      <c r="A743" s="586">
        <v>3792</v>
      </c>
      <c r="B743" s="587">
        <v>5222</v>
      </c>
      <c r="C743" s="588" t="s">
        <v>132</v>
      </c>
      <c r="D743" s="589">
        <v>0</v>
      </c>
      <c r="E743" s="590">
        <v>1185.2</v>
      </c>
      <c r="F743" s="589">
        <v>1185.2</v>
      </c>
      <c r="G743" s="591">
        <f t="shared" si="12"/>
        <v>100</v>
      </c>
    </row>
    <row r="744" spans="1:7" x14ac:dyDescent="0.2">
      <c r="A744" s="586">
        <v>3792</v>
      </c>
      <c r="B744" s="587">
        <v>5321</v>
      </c>
      <c r="C744" s="588" t="s">
        <v>136</v>
      </c>
      <c r="D744" s="589">
        <v>3000</v>
      </c>
      <c r="E744" s="590">
        <v>1979.7</v>
      </c>
      <c r="F744" s="589">
        <v>1933.1066699999999</v>
      </c>
      <c r="G744" s="591">
        <f t="shared" si="12"/>
        <v>97.646444915896339</v>
      </c>
    </row>
    <row r="745" spans="1:7" x14ac:dyDescent="0.2">
      <c r="A745" s="586">
        <v>3792</v>
      </c>
      <c r="B745" s="587">
        <v>5331</v>
      </c>
      <c r="C745" s="588" t="s">
        <v>139</v>
      </c>
      <c r="D745" s="589">
        <v>1000</v>
      </c>
      <c r="E745" s="590">
        <v>1018</v>
      </c>
      <c r="F745" s="589">
        <v>1018</v>
      </c>
      <c r="G745" s="591">
        <f t="shared" si="12"/>
        <v>100</v>
      </c>
    </row>
    <row r="746" spans="1:7" x14ac:dyDescent="0.2">
      <c r="A746" s="586">
        <v>3792</v>
      </c>
      <c r="B746" s="587">
        <v>5494</v>
      </c>
      <c r="C746" s="588" t="s">
        <v>3263</v>
      </c>
      <c r="D746" s="589">
        <v>0</v>
      </c>
      <c r="E746" s="590">
        <v>3.6</v>
      </c>
      <c r="F746" s="589">
        <v>3.6</v>
      </c>
      <c r="G746" s="591">
        <f t="shared" si="12"/>
        <v>100</v>
      </c>
    </row>
    <row r="747" spans="1:7" s="598" customFormat="1" x14ac:dyDescent="0.2">
      <c r="A747" s="612">
        <v>3792</v>
      </c>
      <c r="B747" s="594"/>
      <c r="C747" s="613" t="s">
        <v>219</v>
      </c>
      <c r="D747" s="570">
        <v>5000</v>
      </c>
      <c r="E747" s="614">
        <v>5967.99</v>
      </c>
      <c r="F747" s="570">
        <v>5684.6007899999995</v>
      </c>
      <c r="G747" s="615">
        <f t="shared" si="12"/>
        <v>95.251513323581307</v>
      </c>
    </row>
    <row r="748" spans="1:7" s="598" customFormat="1" x14ac:dyDescent="0.2">
      <c r="A748" s="599"/>
      <c r="B748" s="607"/>
      <c r="C748" s="601" t="s">
        <v>2738</v>
      </c>
      <c r="D748" s="602"/>
      <c r="E748" s="603"/>
      <c r="F748" s="602"/>
      <c r="G748" s="604"/>
    </row>
    <row r="749" spans="1:7" x14ac:dyDescent="0.2">
      <c r="A749" s="586">
        <v>3799</v>
      </c>
      <c r="B749" s="605">
        <v>5011</v>
      </c>
      <c r="C749" s="588" t="s">
        <v>147</v>
      </c>
      <c r="D749" s="606">
        <v>0</v>
      </c>
      <c r="E749" s="590">
        <v>3500</v>
      </c>
      <c r="F749" s="606">
        <v>3163.011</v>
      </c>
      <c r="G749" s="591">
        <f t="shared" si="12"/>
        <v>90.371742857142863</v>
      </c>
    </row>
    <row r="750" spans="1:7" x14ac:dyDescent="0.2">
      <c r="A750" s="586">
        <v>3799</v>
      </c>
      <c r="B750" s="587">
        <v>5021</v>
      </c>
      <c r="C750" s="588" t="s">
        <v>148</v>
      </c>
      <c r="D750" s="589">
        <v>0</v>
      </c>
      <c r="E750" s="590">
        <v>100</v>
      </c>
      <c r="F750" s="589">
        <v>7.8</v>
      </c>
      <c r="G750" s="591">
        <f t="shared" si="12"/>
        <v>7.8</v>
      </c>
    </row>
    <row r="751" spans="1:7" x14ac:dyDescent="0.2">
      <c r="A751" s="586">
        <v>3799</v>
      </c>
      <c r="B751" s="587">
        <v>5031</v>
      </c>
      <c r="C751" s="588" t="s">
        <v>149</v>
      </c>
      <c r="D751" s="589">
        <v>0</v>
      </c>
      <c r="E751" s="590">
        <v>868</v>
      </c>
      <c r="F751" s="589">
        <v>784.37900000000002</v>
      </c>
      <c r="G751" s="591">
        <f t="shared" si="12"/>
        <v>90.366244239631342</v>
      </c>
    </row>
    <row r="752" spans="1:7" x14ac:dyDescent="0.2">
      <c r="A752" s="586">
        <v>3799</v>
      </c>
      <c r="B752" s="587">
        <v>5032</v>
      </c>
      <c r="C752" s="588" t="s">
        <v>150</v>
      </c>
      <c r="D752" s="589">
        <v>0</v>
      </c>
      <c r="E752" s="590">
        <v>315</v>
      </c>
      <c r="F752" s="589">
        <v>284.62700000000001</v>
      </c>
      <c r="G752" s="591">
        <f t="shared" si="12"/>
        <v>90.357777777777784</v>
      </c>
    </row>
    <row r="753" spans="1:7" ht="25.5" x14ac:dyDescent="0.2">
      <c r="A753" s="586">
        <v>3799</v>
      </c>
      <c r="B753" s="587">
        <v>5038</v>
      </c>
      <c r="C753" s="588" t="s">
        <v>3258</v>
      </c>
      <c r="D753" s="589">
        <v>0</v>
      </c>
      <c r="E753" s="590">
        <v>14.7</v>
      </c>
      <c r="F753" s="589">
        <v>13.242000000000001</v>
      </c>
      <c r="G753" s="591">
        <f t="shared" si="12"/>
        <v>90.081632653061234</v>
      </c>
    </row>
    <row r="754" spans="1:7" x14ac:dyDescent="0.2">
      <c r="A754" s="586">
        <v>3799</v>
      </c>
      <c r="B754" s="587">
        <v>5041</v>
      </c>
      <c r="C754" s="588" t="s">
        <v>141</v>
      </c>
      <c r="D754" s="589">
        <v>0</v>
      </c>
      <c r="E754" s="590">
        <v>180</v>
      </c>
      <c r="F754" s="589">
        <v>69.45</v>
      </c>
      <c r="G754" s="591">
        <f t="shared" si="12"/>
        <v>38.583333333333336</v>
      </c>
    </row>
    <row r="755" spans="1:7" x14ac:dyDescent="0.2">
      <c r="A755" s="586">
        <v>3799</v>
      </c>
      <c r="B755" s="587">
        <v>5137</v>
      </c>
      <c r="C755" s="588" t="s">
        <v>1088</v>
      </c>
      <c r="D755" s="589">
        <v>0</v>
      </c>
      <c r="E755" s="590">
        <v>150</v>
      </c>
      <c r="F755" s="589">
        <v>127.73057</v>
      </c>
      <c r="G755" s="591">
        <f t="shared" si="12"/>
        <v>85.153713333333343</v>
      </c>
    </row>
    <row r="756" spans="1:7" x14ac:dyDescent="0.2">
      <c r="A756" s="586">
        <v>3799</v>
      </c>
      <c r="B756" s="587">
        <v>5139</v>
      </c>
      <c r="C756" s="588" t="s">
        <v>129</v>
      </c>
      <c r="D756" s="589">
        <v>0</v>
      </c>
      <c r="E756" s="590">
        <v>400</v>
      </c>
      <c r="F756" s="589">
        <v>307.31153</v>
      </c>
      <c r="G756" s="591">
        <f t="shared" si="12"/>
        <v>76.827882500000001</v>
      </c>
    </row>
    <row r="757" spans="1:7" x14ac:dyDescent="0.2">
      <c r="A757" s="586">
        <v>3799</v>
      </c>
      <c r="B757" s="587">
        <v>5162</v>
      </c>
      <c r="C757" s="588" t="s">
        <v>192</v>
      </c>
      <c r="D757" s="589">
        <v>0</v>
      </c>
      <c r="E757" s="590">
        <v>10</v>
      </c>
      <c r="F757" s="589">
        <v>6.7650500000000013</v>
      </c>
      <c r="G757" s="591">
        <f t="shared" si="12"/>
        <v>67.650500000000008</v>
      </c>
    </row>
    <row r="758" spans="1:7" x14ac:dyDescent="0.2">
      <c r="A758" s="586">
        <v>3799</v>
      </c>
      <c r="B758" s="587">
        <v>5164</v>
      </c>
      <c r="C758" s="588" t="s">
        <v>143</v>
      </c>
      <c r="D758" s="589">
        <v>0</v>
      </c>
      <c r="E758" s="590">
        <v>100</v>
      </c>
      <c r="F758" s="589">
        <v>67.994799999999998</v>
      </c>
      <c r="G758" s="591">
        <f t="shared" si="12"/>
        <v>67.994799999999998</v>
      </c>
    </row>
    <row r="759" spans="1:7" x14ac:dyDescent="0.2">
      <c r="A759" s="586">
        <v>3799</v>
      </c>
      <c r="B759" s="587">
        <v>5167</v>
      </c>
      <c r="C759" s="588" t="s">
        <v>156</v>
      </c>
      <c r="D759" s="589">
        <v>0</v>
      </c>
      <c r="E759" s="590">
        <v>100</v>
      </c>
      <c r="F759" s="589">
        <v>72.099999999999994</v>
      </c>
      <c r="G759" s="591">
        <f t="shared" si="12"/>
        <v>72.099999999999994</v>
      </c>
    </row>
    <row r="760" spans="1:7" x14ac:dyDescent="0.2">
      <c r="A760" s="586">
        <v>3799</v>
      </c>
      <c r="B760" s="587">
        <v>5169</v>
      </c>
      <c r="C760" s="588" t="s">
        <v>130</v>
      </c>
      <c r="D760" s="589">
        <v>28000</v>
      </c>
      <c r="E760" s="590">
        <v>41566.89</v>
      </c>
      <c r="F760" s="589">
        <v>2811.4090500000002</v>
      </c>
      <c r="G760" s="591">
        <f t="shared" si="12"/>
        <v>6.7635780545525552</v>
      </c>
    </row>
    <row r="761" spans="1:7" x14ac:dyDescent="0.2">
      <c r="A761" s="586">
        <v>3799</v>
      </c>
      <c r="B761" s="587">
        <v>5172</v>
      </c>
      <c r="C761" s="588" t="s">
        <v>3259</v>
      </c>
      <c r="D761" s="589">
        <v>0</v>
      </c>
      <c r="E761" s="590">
        <v>10</v>
      </c>
      <c r="F761" s="589">
        <v>0</v>
      </c>
      <c r="G761" s="591">
        <f t="shared" si="12"/>
        <v>0</v>
      </c>
    </row>
    <row r="762" spans="1:7" x14ac:dyDescent="0.2">
      <c r="A762" s="586">
        <v>3799</v>
      </c>
      <c r="B762" s="587">
        <v>5173</v>
      </c>
      <c r="C762" s="588" t="s">
        <v>144</v>
      </c>
      <c r="D762" s="589">
        <v>0</v>
      </c>
      <c r="E762" s="590">
        <v>200</v>
      </c>
      <c r="F762" s="589">
        <v>110.65475000000001</v>
      </c>
      <c r="G762" s="591">
        <f t="shared" si="12"/>
        <v>55.327375000000004</v>
      </c>
    </row>
    <row r="763" spans="1:7" x14ac:dyDescent="0.2">
      <c r="A763" s="586">
        <v>3799</v>
      </c>
      <c r="B763" s="587">
        <v>5175</v>
      </c>
      <c r="C763" s="588" t="s">
        <v>131</v>
      </c>
      <c r="D763" s="589">
        <v>0</v>
      </c>
      <c r="E763" s="590">
        <v>100</v>
      </c>
      <c r="F763" s="589">
        <v>57.736499999999999</v>
      </c>
      <c r="G763" s="591">
        <f t="shared" si="12"/>
        <v>57.736499999999999</v>
      </c>
    </row>
    <row r="764" spans="1:7" x14ac:dyDescent="0.2">
      <c r="A764" s="586">
        <v>3799</v>
      </c>
      <c r="B764" s="587">
        <v>5194</v>
      </c>
      <c r="C764" s="588" t="s">
        <v>3251</v>
      </c>
      <c r="D764" s="589">
        <v>0</v>
      </c>
      <c r="E764" s="590">
        <v>100</v>
      </c>
      <c r="F764" s="589">
        <v>0</v>
      </c>
      <c r="G764" s="591">
        <f t="shared" si="12"/>
        <v>0</v>
      </c>
    </row>
    <row r="765" spans="1:7" x14ac:dyDescent="0.2">
      <c r="A765" s="586">
        <v>3799</v>
      </c>
      <c r="B765" s="587">
        <v>5213</v>
      </c>
      <c r="C765" s="588" t="s">
        <v>3252</v>
      </c>
      <c r="D765" s="589">
        <v>0</v>
      </c>
      <c r="E765" s="590">
        <v>5940.33</v>
      </c>
      <c r="F765" s="589">
        <v>5940.3205200000002</v>
      </c>
      <c r="G765" s="591">
        <f t="shared" si="12"/>
        <v>99.999840412906366</v>
      </c>
    </row>
    <row r="766" spans="1:7" x14ac:dyDescent="0.2">
      <c r="A766" s="586">
        <v>3799</v>
      </c>
      <c r="B766" s="587">
        <v>5221</v>
      </c>
      <c r="C766" s="588" t="s">
        <v>145</v>
      </c>
      <c r="D766" s="589">
        <v>0</v>
      </c>
      <c r="E766" s="590">
        <v>200</v>
      </c>
      <c r="F766" s="589">
        <v>200</v>
      </c>
      <c r="G766" s="591">
        <f t="shared" si="12"/>
        <v>100</v>
      </c>
    </row>
    <row r="767" spans="1:7" x14ac:dyDescent="0.2">
      <c r="A767" s="586">
        <v>3799</v>
      </c>
      <c r="B767" s="587">
        <v>5222</v>
      </c>
      <c r="C767" s="588" t="s">
        <v>132</v>
      </c>
      <c r="D767" s="589">
        <v>1160</v>
      </c>
      <c r="E767" s="590">
        <v>863</v>
      </c>
      <c r="F767" s="589">
        <v>760</v>
      </c>
      <c r="G767" s="591">
        <f t="shared" si="12"/>
        <v>88.064889918887602</v>
      </c>
    </row>
    <row r="768" spans="1:7" x14ac:dyDescent="0.2">
      <c r="A768" s="586">
        <v>3799</v>
      </c>
      <c r="B768" s="587">
        <v>5336</v>
      </c>
      <c r="C768" s="588" t="s">
        <v>162</v>
      </c>
      <c r="D768" s="589">
        <v>0</v>
      </c>
      <c r="E768" s="590">
        <v>800</v>
      </c>
      <c r="F768" s="589">
        <v>800</v>
      </c>
      <c r="G768" s="591">
        <f t="shared" si="12"/>
        <v>100</v>
      </c>
    </row>
    <row r="769" spans="1:7" s="598" customFormat="1" x14ac:dyDescent="0.2">
      <c r="A769" s="593">
        <v>3799</v>
      </c>
      <c r="B769" s="594"/>
      <c r="C769" s="595" t="s">
        <v>221</v>
      </c>
      <c r="D769" s="570">
        <v>29160</v>
      </c>
      <c r="E769" s="596">
        <v>55517.919999999998</v>
      </c>
      <c r="F769" s="570">
        <v>15584.531770000001</v>
      </c>
      <c r="G769" s="597">
        <f t="shared" si="12"/>
        <v>28.071173721926186</v>
      </c>
    </row>
    <row r="770" spans="1:7" s="598" customFormat="1" x14ac:dyDescent="0.2">
      <c r="A770" s="599"/>
      <c r="B770" s="607"/>
      <c r="C770" s="601" t="s">
        <v>2738</v>
      </c>
      <c r="D770" s="602"/>
      <c r="E770" s="603"/>
      <c r="F770" s="602"/>
      <c r="G770" s="604"/>
    </row>
    <row r="771" spans="1:7" x14ac:dyDescent="0.2">
      <c r="A771" s="586">
        <v>3900</v>
      </c>
      <c r="B771" s="605">
        <v>5139</v>
      </c>
      <c r="C771" s="588" t="s">
        <v>129</v>
      </c>
      <c r="D771" s="606">
        <v>0</v>
      </c>
      <c r="E771" s="590">
        <v>200</v>
      </c>
      <c r="F771" s="606">
        <v>199.99520000000001</v>
      </c>
      <c r="G771" s="591">
        <f t="shared" si="12"/>
        <v>99.997600000000006</v>
      </c>
    </row>
    <row r="772" spans="1:7" x14ac:dyDescent="0.2">
      <c r="A772" s="586">
        <v>3900</v>
      </c>
      <c r="B772" s="587">
        <v>5213</v>
      </c>
      <c r="C772" s="588" t="s">
        <v>3252</v>
      </c>
      <c r="D772" s="589">
        <v>625</v>
      </c>
      <c r="E772" s="590">
        <v>925</v>
      </c>
      <c r="F772" s="589">
        <v>825</v>
      </c>
      <c r="G772" s="591">
        <f t="shared" si="12"/>
        <v>89.189189189189193</v>
      </c>
    </row>
    <row r="773" spans="1:7" x14ac:dyDescent="0.2">
      <c r="A773" s="586">
        <v>3900</v>
      </c>
      <c r="B773" s="587">
        <v>5221</v>
      </c>
      <c r="C773" s="588" t="s">
        <v>145</v>
      </c>
      <c r="D773" s="589">
        <v>900</v>
      </c>
      <c r="E773" s="590">
        <v>1072</v>
      </c>
      <c r="F773" s="589">
        <v>1072</v>
      </c>
      <c r="G773" s="591">
        <f t="shared" si="12"/>
        <v>100</v>
      </c>
    </row>
    <row r="774" spans="1:7" x14ac:dyDescent="0.2">
      <c r="A774" s="586">
        <v>3900</v>
      </c>
      <c r="B774" s="587">
        <v>5222</v>
      </c>
      <c r="C774" s="588" t="s">
        <v>132</v>
      </c>
      <c r="D774" s="589">
        <v>254</v>
      </c>
      <c r="E774" s="590">
        <v>1709.5</v>
      </c>
      <c r="F774" s="589">
        <v>1544.777</v>
      </c>
      <c r="G774" s="591">
        <f t="shared" si="12"/>
        <v>90.364258555133077</v>
      </c>
    </row>
    <row r="775" spans="1:7" x14ac:dyDescent="0.2">
      <c r="A775" s="586">
        <v>3900</v>
      </c>
      <c r="B775" s="587">
        <v>5223</v>
      </c>
      <c r="C775" s="588" t="s">
        <v>135</v>
      </c>
      <c r="D775" s="589">
        <v>100</v>
      </c>
      <c r="E775" s="590">
        <v>316.60000000000002</v>
      </c>
      <c r="F775" s="589">
        <v>316.60000000000002</v>
      </c>
      <c r="G775" s="591">
        <f t="shared" si="12"/>
        <v>100</v>
      </c>
    </row>
    <row r="776" spans="1:7" x14ac:dyDescent="0.2">
      <c r="A776" s="586">
        <v>3900</v>
      </c>
      <c r="B776" s="587">
        <v>5229</v>
      </c>
      <c r="C776" s="588" t="s">
        <v>3257</v>
      </c>
      <c r="D776" s="589">
        <v>3000</v>
      </c>
      <c r="E776" s="590">
        <v>0</v>
      </c>
      <c r="F776" s="589">
        <v>0</v>
      </c>
      <c r="G776" s="553" t="s">
        <v>2900</v>
      </c>
    </row>
    <row r="777" spans="1:7" x14ac:dyDescent="0.2">
      <c r="A777" s="586">
        <v>3900</v>
      </c>
      <c r="B777" s="587">
        <v>5321</v>
      </c>
      <c r="C777" s="588" t="s">
        <v>136</v>
      </c>
      <c r="D777" s="589">
        <v>520</v>
      </c>
      <c r="E777" s="590">
        <v>2471.6999999999998</v>
      </c>
      <c r="F777" s="589">
        <v>2381.4014999999999</v>
      </c>
      <c r="G777" s="591">
        <f t="shared" si="12"/>
        <v>96.346704697171987</v>
      </c>
    </row>
    <row r="778" spans="1:7" x14ac:dyDescent="0.2">
      <c r="A778" s="586">
        <v>3900</v>
      </c>
      <c r="B778" s="587">
        <v>5493</v>
      </c>
      <c r="C778" s="588" t="s">
        <v>133</v>
      </c>
      <c r="D778" s="589">
        <v>0</v>
      </c>
      <c r="E778" s="590">
        <v>40</v>
      </c>
      <c r="F778" s="589">
        <v>40</v>
      </c>
      <c r="G778" s="591">
        <f t="shared" si="12"/>
        <v>100</v>
      </c>
    </row>
    <row r="779" spans="1:7" s="598" customFormat="1" x14ac:dyDescent="0.2">
      <c r="A779" s="593">
        <v>3900</v>
      </c>
      <c r="B779" s="594"/>
      <c r="C779" s="595" t="s">
        <v>3271</v>
      </c>
      <c r="D779" s="570">
        <v>5399</v>
      </c>
      <c r="E779" s="596">
        <v>6734.8</v>
      </c>
      <c r="F779" s="570">
        <v>6379.7736999999997</v>
      </c>
      <c r="G779" s="597">
        <f t="shared" si="12"/>
        <v>94.728480430005334</v>
      </c>
    </row>
    <row r="780" spans="1:7" s="598" customFormat="1" x14ac:dyDescent="0.2">
      <c r="A780" s="599"/>
      <c r="B780" s="607"/>
      <c r="C780" s="601" t="s">
        <v>2738</v>
      </c>
      <c r="D780" s="602"/>
      <c r="E780" s="603"/>
      <c r="F780" s="602"/>
      <c r="G780" s="604"/>
    </row>
    <row r="781" spans="1:7" ht="13.5" customHeight="1" x14ac:dyDescent="0.2">
      <c r="A781" s="1361" t="s">
        <v>222</v>
      </c>
      <c r="B781" s="1362"/>
      <c r="C781" s="1365"/>
      <c r="D781" s="608">
        <v>3269242</v>
      </c>
      <c r="E781" s="608">
        <v>24981979.344000015</v>
      </c>
      <c r="F781" s="608">
        <v>24448635.74643001</v>
      </c>
      <c r="G781" s="609">
        <f t="shared" ref="G781" si="13">F781/E781*100</f>
        <v>97.865086708199129</v>
      </c>
    </row>
    <row r="782" spans="1:7" x14ac:dyDescent="0.2">
      <c r="A782" s="610"/>
      <c r="B782" s="607"/>
      <c r="C782" s="607"/>
      <c r="D782" s="603"/>
      <c r="E782" s="603"/>
      <c r="F782" s="603"/>
      <c r="G782" s="611"/>
    </row>
    <row r="783" spans="1:7" x14ac:dyDescent="0.2">
      <c r="A783" s="586">
        <v>4312</v>
      </c>
      <c r="B783" s="605">
        <v>5221</v>
      </c>
      <c r="C783" s="588" t="s">
        <v>145</v>
      </c>
      <c r="D783" s="606">
        <v>0</v>
      </c>
      <c r="E783" s="590">
        <v>23596</v>
      </c>
      <c r="F783" s="606">
        <v>23596</v>
      </c>
      <c r="G783" s="591">
        <f t="shared" ref="G783:G850" si="14">F783/E783*100</f>
        <v>100</v>
      </c>
    </row>
    <row r="784" spans="1:7" x14ac:dyDescent="0.2">
      <c r="A784" s="586">
        <v>4312</v>
      </c>
      <c r="B784" s="587">
        <v>5222</v>
      </c>
      <c r="C784" s="588" t="s">
        <v>132</v>
      </c>
      <c r="D784" s="589">
        <v>0</v>
      </c>
      <c r="E784" s="590">
        <v>16804</v>
      </c>
      <c r="F784" s="589">
        <v>16804</v>
      </c>
      <c r="G784" s="591">
        <f t="shared" si="14"/>
        <v>100</v>
      </c>
    </row>
    <row r="785" spans="1:7" x14ac:dyDescent="0.2">
      <c r="A785" s="586">
        <v>4312</v>
      </c>
      <c r="B785" s="587">
        <v>5223</v>
      </c>
      <c r="C785" s="588" t="s">
        <v>135</v>
      </c>
      <c r="D785" s="589">
        <v>0</v>
      </c>
      <c r="E785" s="590">
        <v>23347</v>
      </c>
      <c r="F785" s="589">
        <v>23347</v>
      </c>
      <c r="G785" s="591">
        <f t="shared" si="14"/>
        <v>100</v>
      </c>
    </row>
    <row r="786" spans="1:7" x14ac:dyDescent="0.2">
      <c r="A786" s="586">
        <v>4312</v>
      </c>
      <c r="B786" s="587">
        <v>5321</v>
      </c>
      <c r="C786" s="588" t="s">
        <v>136</v>
      </c>
      <c r="D786" s="589">
        <v>0</v>
      </c>
      <c r="E786" s="590">
        <v>3323</v>
      </c>
      <c r="F786" s="589">
        <v>3323</v>
      </c>
      <c r="G786" s="591">
        <f t="shared" si="14"/>
        <v>100</v>
      </c>
    </row>
    <row r="787" spans="1:7" x14ac:dyDescent="0.2">
      <c r="A787" s="586">
        <v>4312</v>
      </c>
      <c r="B787" s="587">
        <v>5331</v>
      </c>
      <c r="C787" s="588" t="s">
        <v>139</v>
      </c>
      <c r="D787" s="589">
        <v>11191</v>
      </c>
      <c r="E787" s="590">
        <v>9780</v>
      </c>
      <c r="F787" s="589">
        <v>4120</v>
      </c>
      <c r="G787" s="591">
        <f t="shared" si="14"/>
        <v>42.126789366053167</v>
      </c>
    </row>
    <row r="788" spans="1:7" x14ac:dyDescent="0.2">
      <c r="A788" s="586">
        <v>4312</v>
      </c>
      <c r="B788" s="587">
        <v>5336</v>
      </c>
      <c r="C788" s="588" t="s">
        <v>162</v>
      </c>
      <c r="D788" s="589">
        <v>0</v>
      </c>
      <c r="E788" s="590">
        <v>11207</v>
      </c>
      <c r="F788" s="589">
        <v>11207</v>
      </c>
      <c r="G788" s="591">
        <f t="shared" si="14"/>
        <v>100</v>
      </c>
    </row>
    <row r="789" spans="1:7" x14ac:dyDescent="0.2">
      <c r="A789" s="586">
        <v>4312</v>
      </c>
      <c r="B789" s="587">
        <v>5621</v>
      </c>
      <c r="C789" s="588" t="s">
        <v>223</v>
      </c>
      <c r="D789" s="589">
        <v>3039</v>
      </c>
      <c r="E789" s="590">
        <v>3039</v>
      </c>
      <c r="F789" s="589">
        <v>3039</v>
      </c>
      <c r="G789" s="591">
        <f t="shared" si="14"/>
        <v>100</v>
      </c>
    </row>
    <row r="790" spans="1:7" x14ac:dyDescent="0.2">
      <c r="A790" s="586">
        <v>4312</v>
      </c>
      <c r="B790" s="587">
        <v>5622</v>
      </c>
      <c r="C790" s="588" t="s">
        <v>224</v>
      </c>
      <c r="D790" s="589">
        <v>3128</v>
      </c>
      <c r="E790" s="590">
        <v>3128</v>
      </c>
      <c r="F790" s="589">
        <v>3128</v>
      </c>
      <c r="G790" s="591">
        <f t="shared" si="14"/>
        <v>100</v>
      </c>
    </row>
    <row r="791" spans="1:7" x14ac:dyDescent="0.2">
      <c r="A791" s="586">
        <v>4312</v>
      </c>
      <c r="B791" s="587">
        <v>5623</v>
      </c>
      <c r="C791" s="588" t="s">
        <v>225</v>
      </c>
      <c r="D791" s="589">
        <v>2354</v>
      </c>
      <c r="E791" s="590">
        <v>2354</v>
      </c>
      <c r="F791" s="589">
        <v>2354</v>
      </c>
      <c r="G791" s="591">
        <f t="shared" si="14"/>
        <v>100</v>
      </c>
    </row>
    <row r="792" spans="1:7" x14ac:dyDescent="0.2">
      <c r="A792" s="586">
        <v>4312</v>
      </c>
      <c r="B792" s="587">
        <v>5901</v>
      </c>
      <c r="C792" s="588" t="s">
        <v>261</v>
      </c>
      <c r="D792" s="589">
        <v>0</v>
      </c>
      <c r="E792" s="590">
        <v>1411</v>
      </c>
      <c r="F792" s="589">
        <v>0</v>
      </c>
      <c r="G792" s="591">
        <f t="shared" si="14"/>
        <v>0</v>
      </c>
    </row>
    <row r="793" spans="1:7" s="598" customFormat="1" x14ac:dyDescent="0.2">
      <c r="A793" s="593">
        <v>4312</v>
      </c>
      <c r="B793" s="594"/>
      <c r="C793" s="595" t="s">
        <v>226</v>
      </c>
      <c r="D793" s="570">
        <v>19712</v>
      </c>
      <c r="E793" s="596">
        <v>97989</v>
      </c>
      <c r="F793" s="570">
        <v>90918</v>
      </c>
      <c r="G793" s="597">
        <f t="shared" si="14"/>
        <v>92.783883905336324</v>
      </c>
    </row>
    <row r="794" spans="1:7" s="598" customFormat="1" x14ac:dyDescent="0.2">
      <c r="A794" s="599"/>
      <c r="B794" s="607"/>
      <c r="C794" s="601" t="s">
        <v>2738</v>
      </c>
      <c r="D794" s="602"/>
      <c r="E794" s="603"/>
      <c r="F794" s="602"/>
      <c r="G794" s="604"/>
    </row>
    <row r="795" spans="1:7" x14ac:dyDescent="0.2">
      <c r="A795" s="586">
        <v>4319</v>
      </c>
      <c r="B795" s="605">
        <v>5011</v>
      </c>
      <c r="C795" s="588" t="s">
        <v>147</v>
      </c>
      <c r="D795" s="606">
        <v>0</v>
      </c>
      <c r="E795" s="590">
        <v>100.01</v>
      </c>
      <c r="F795" s="606">
        <v>0</v>
      </c>
      <c r="G795" s="591">
        <f t="shared" si="14"/>
        <v>0</v>
      </c>
    </row>
    <row r="796" spans="1:7" x14ac:dyDescent="0.2">
      <c r="A796" s="586">
        <v>4319</v>
      </c>
      <c r="B796" s="587">
        <v>5021</v>
      </c>
      <c r="C796" s="588" t="s">
        <v>148</v>
      </c>
      <c r="D796" s="589">
        <v>0</v>
      </c>
      <c r="E796" s="590">
        <v>200</v>
      </c>
      <c r="F796" s="589">
        <v>0</v>
      </c>
      <c r="G796" s="591">
        <f t="shared" si="14"/>
        <v>0</v>
      </c>
    </row>
    <row r="797" spans="1:7" x14ac:dyDescent="0.2">
      <c r="A797" s="586">
        <v>4319</v>
      </c>
      <c r="B797" s="587">
        <v>5031</v>
      </c>
      <c r="C797" s="588" t="s">
        <v>149</v>
      </c>
      <c r="D797" s="589">
        <v>0</v>
      </c>
      <c r="E797" s="590">
        <v>74.400000000000006</v>
      </c>
      <c r="F797" s="589">
        <v>0</v>
      </c>
      <c r="G797" s="591">
        <f t="shared" si="14"/>
        <v>0</v>
      </c>
    </row>
    <row r="798" spans="1:7" x14ac:dyDescent="0.2">
      <c r="A798" s="586">
        <v>4319</v>
      </c>
      <c r="B798" s="587">
        <v>5032</v>
      </c>
      <c r="C798" s="588" t="s">
        <v>150</v>
      </c>
      <c r="D798" s="589">
        <v>0</v>
      </c>
      <c r="E798" s="590">
        <v>27.01</v>
      </c>
      <c r="F798" s="589">
        <v>0</v>
      </c>
      <c r="G798" s="591">
        <f t="shared" si="14"/>
        <v>0</v>
      </c>
    </row>
    <row r="799" spans="1:7" ht="25.5" x14ac:dyDescent="0.2">
      <c r="A799" s="586">
        <v>4319</v>
      </c>
      <c r="B799" s="587">
        <v>5038</v>
      </c>
      <c r="C799" s="588" t="s">
        <v>3258</v>
      </c>
      <c r="D799" s="589">
        <v>0</v>
      </c>
      <c r="E799" s="590">
        <v>1.27</v>
      </c>
      <c r="F799" s="589">
        <v>0</v>
      </c>
      <c r="G799" s="591">
        <f t="shared" si="14"/>
        <v>0</v>
      </c>
    </row>
    <row r="800" spans="1:7" x14ac:dyDescent="0.2">
      <c r="A800" s="586">
        <v>4319</v>
      </c>
      <c r="B800" s="587">
        <v>5139</v>
      </c>
      <c r="C800" s="588" t="s">
        <v>129</v>
      </c>
      <c r="D800" s="589">
        <v>0</v>
      </c>
      <c r="E800" s="590">
        <v>50.01</v>
      </c>
      <c r="F800" s="589">
        <v>0</v>
      </c>
      <c r="G800" s="591">
        <f t="shared" si="14"/>
        <v>0</v>
      </c>
    </row>
    <row r="801" spans="1:7" x14ac:dyDescent="0.2">
      <c r="A801" s="586">
        <v>4319</v>
      </c>
      <c r="B801" s="587">
        <v>5164</v>
      </c>
      <c r="C801" s="588" t="s">
        <v>143</v>
      </c>
      <c r="D801" s="589">
        <v>0</v>
      </c>
      <c r="E801" s="590">
        <v>10.01</v>
      </c>
      <c r="F801" s="589">
        <v>0.45</v>
      </c>
      <c r="G801" s="591">
        <f t="shared" si="14"/>
        <v>4.4955044955044956</v>
      </c>
    </row>
    <row r="802" spans="1:7" x14ac:dyDescent="0.2">
      <c r="A802" s="586">
        <v>4319</v>
      </c>
      <c r="B802" s="587">
        <v>5167</v>
      </c>
      <c r="C802" s="588" t="s">
        <v>156</v>
      </c>
      <c r="D802" s="589">
        <v>0</v>
      </c>
      <c r="E802" s="590">
        <v>50.01</v>
      </c>
      <c r="F802" s="589">
        <v>10.95</v>
      </c>
      <c r="G802" s="591">
        <f t="shared" si="14"/>
        <v>21.895620875824832</v>
      </c>
    </row>
    <row r="803" spans="1:7" x14ac:dyDescent="0.2">
      <c r="A803" s="586">
        <v>4319</v>
      </c>
      <c r="B803" s="587">
        <v>5169</v>
      </c>
      <c r="C803" s="588" t="s">
        <v>130</v>
      </c>
      <c r="D803" s="589">
        <v>700</v>
      </c>
      <c r="E803" s="590">
        <v>9673.0499999999993</v>
      </c>
      <c r="F803" s="589">
        <v>0</v>
      </c>
      <c r="G803" s="591">
        <f t="shared" si="14"/>
        <v>0</v>
      </c>
    </row>
    <row r="804" spans="1:7" x14ac:dyDescent="0.2">
      <c r="A804" s="586">
        <v>4319</v>
      </c>
      <c r="B804" s="587">
        <v>5175</v>
      </c>
      <c r="C804" s="588" t="s">
        <v>131</v>
      </c>
      <c r="D804" s="589">
        <v>0</v>
      </c>
      <c r="E804" s="590">
        <v>50.01</v>
      </c>
      <c r="F804" s="589">
        <v>0</v>
      </c>
      <c r="G804" s="591">
        <f t="shared" si="14"/>
        <v>0</v>
      </c>
    </row>
    <row r="805" spans="1:7" x14ac:dyDescent="0.2">
      <c r="A805" s="586">
        <v>4319</v>
      </c>
      <c r="B805" s="587">
        <v>5331</v>
      </c>
      <c r="C805" s="588" t="s">
        <v>139</v>
      </c>
      <c r="D805" s="589">
        <v>10950</v>
      </c>
      <c r="E805" s="590">
        <v>11300</v>
      </c>
      <c r="F805" s="589">
        <v>9000</v>
      </c>
      <c r="G805" s="591">
        <f t="shared" si="14"/>
        <v>79.646017699115049</v>
      </c>
    </row>
    <row r="806" spans="1:7" s="598" customFormat="1" x14ac:dyDescent="0.2">
      <c r="A806" s="593">
        <v>4319</v>
      </c>
      <c r="B806" s="594"/>
      <c r="C806" s="595" t="s">
        <v>227</v>
      </c>
      <c r="D806" s="570">
        <v>11650</v>
      </c>
      <c r="E806" s="596">
        <v>21535.78</v>
      </c>
      <c r="F806" s="570">
        <v>9011.4</v>
      </c>
      <c r="G806" s="597">
        <f t="shared" si="14"/>
        <v>41.843852416768748</v>
      </c>
    </row>
    <row r="807" spans="1:7" s="598" customFormat="1" x14ac:dyDescent="0.2">
      <c r="A807" s="599"/>
      <c r="B807" s="607"/>
      <c r="C807" s="601" t="s">
        <v>2738</v>
      </c>
      <c r="D807" s="602"/>
      <c r="E807" s="603"/>
      <c r="F807" s="602"/>
      <c r="G807" s="604"/>
    </row>
    <row r="808" spans="1:7" x14ac:dyDescent="0.2">
      <c r="A808" s="586">
        <v>4324</v>
      </c>
      <c r="B808" s="605">
        <v>5222</v>
      </c>
      <c r="C808" s="588" t="s">
        <v>132</v>
      </c>
      <c r="D808" s="606">
        <v>0</v>
      </c>
      <c r="E808" s="590">
        <v>6905</v>
      </c>
      <c r="F808" s="606">
        <v>5959.08</v>
      </c>
      <c r="G808" s="591">
        <f t="shared" si="14"/>
        <v>86.300941346850109</v>
      </c>
    </row>
    <row r="809" spans="1:7" x14ac:dyDescent="0.2">
      <c r="A809" s="586">
        <v>4324</v>
      </c>
      <c r="B809" s="587">
        <v>5223</v>
      </c>
      <c r="C809" s="588" t="s">
        <v>135</v>
      </c>
      <c r="D809" s="589">
        <v>0</v>
      </c>
      <c r="E809" s="590">
        <v>7505</v>
      </c>
      <c r="F809" s="589">
        <v>6782.88</v>
      </c>
      <c r="G809" s="591">
        <f t="shared" si="14"/>
        <v>90.378147901399061</v>
      </c>
    </row>
    <row r="810" spans="1:7" x14ac:dyDescent="0.2">
      <c r="A810" s="586">
        <v>4324</v>
      </c>
      <c r="B810" s="587">
        <v>5331</v>
      </c>
      <c r="C810" s="588" t="s">
        <v>139</v>
      </c>
      <c r="D810" s="589">
        <v>59229</v>
      </c>
      <c r="E810" s="590">
        <v>44173</v>
      </c>
      <c r="F810" s="589">
        <v>36610</v>
      </c>
      <c r="G810" s="591">
        <f t="shared" si="14"/>
        <v>82.878681547551665</v>
      </c>
    </row>
    <row r="811" spans="1:7" x14ac:dyDescent="0.2">
      <c r="A811" s="586">
        <v>4324</v>
      </c>
      <c r="B811" s="587">
        <v>5336</v>
      </c>
      <c r="C811" s="588" t="s">
        <v>162</v>
      </c>
      <c r="D811" s="589">
        <v>0</v>
      </c>
      <c r="E811" s="590">
        <v>11390</v>
      </c>
      <c r="F811" s="589">
        <v>8717.4</v>
      </c>
      <c r="G811" s="591">
        <f t="shared" si="14"/>
        <v>76.535557506584723</v>
      </c>
    </row>
    <row r="812" spans="1:7" x14ac:dyDescent="0.2">
      <c r="A812" s="586">
        <v>4324</v>
      </c>
      <c r="B812" s="587">
        <v>5901</v>
      </c>
      <c r="C812" s="588" t="s">
        <v>261</v>
      </c>
      <c r="D812" s="589">
        <v>0</v>
      </c>
      <c r="E812" s="590">
        <v>15056</v>
      </c>
      <c r="F812" s="589">
        <v>0</v>
      </c>
      <c r="G812" s="591">
        <f t="shared" si="14"/>
        <v>0</v>
      </c>
    </row>
    <row r="813" spans="1:7" s="598" customFormat="1" x14ac:dyDescent="0.2">
      <c r="A813" s="593">
        <v>4324</v>
      </c>
      <c r="B813" s="594"/>
      <c r="C813" s="595" t="s">
        <v>228</v>
      </c>
      <c r="D813" s="570">
        <v>59229</v>
      </c>
      <c r="E813" s="596">
        <v>85029</v>
      </c>
      <c r="F813" s="570">
        <v>58069.36</v>
      </c>
      <c r="G813" s="597">
        <f t="shared" si="14"/>
        <v>68.293593950299311</v>
      </c>
    </row>
    <row r="814" spans="1:7" s="598" customFormat="1" x14ac:dyDescent="0.2">
      <c r="A814" s="599"/>
      <c r="B814" s="607"/>
      <c r="C814" s="601" t="s">
        <v>2738</v>
      </c>
      <c r="D814" s="602"/>
      <c r="E814" s="603"/>
      <c r="F814" s="602"/>
      <c r="G814" s="604"/>
    </row>
    <row r="815" spans="1:7" x14ac:dyDescent="0.2">
      <c r="A815" s="586">
        <v>4329</v>
      </c>
      <c r="B815" s="605">
        <v>5011</v>
      </c>
      <c r="C815" s="588" t="s">
        <v>147</v>
      </c>
      <c r="D815" s="606">
        <v>0</v>
      </c>
      <c r="E815" s="590">
        <v>200</v>
      </c>
      <c r="F815" s="606">
        <v>192.86437000000004</v>
      </c>
      <c r="G815" s="591">
        <f t="shared" si="14"/>
        <v>96.432185000000018</v>
      </c>
    </row>
    <row r="816" spans="1:7" x14ac:dyDescent="0.2">
      <c r="A816" s="586">
        <v>4329</v>
      </c>
      <c r="B816" s="587">
        <v>5021</v>
      </c>
      <c r="C816" s="588" t="s">
        <v>148</v>
      </c>
      <c r="D816" s="589">
        <v>0</v>
      </c>
      <c r="E816" s="590">
        <v>2580</v>
      </c>
      <c r="F816" s="589">
        <v>2524.8029999999999</v>
      </c>
      <c r="G816" s="591">
        <f t="shared" si="14"/>
        <v>97.860581395348831</v>
      </c>
    </row>
    <row r="817" spans="1:7" x14ac:dyDescent="0.2">
      <c r="A817" s="586">
        <v>4329</v>
      </c>
      <c r="B817" s="587">
        <v>5031</v>
      </c>
      <c r="C817" s="588" t="s">
        <v>149</v>
      </c>
      <c r="D817" s="589">
        <v>0</v>
      </c>
      <c r="E817" s="590">
        <v>620</v>
      </c>
      <c r="F817" s="589">
        <v>609.42199999999991</v>
      </c>
      <c r="G817" s="591">
        <f t="shared" si="14"/>
        <v>98.293870967741924</v>
      </c>
    </row>
    <row r="818" spans="1:7" x14ac:dyDescent="0.2">
      <c r="A818" s="586">
        <v>4329</v>
      </c>
      <c r="B818" s="587">
        <v>5032</v>
      </c>
      <c r="C818" s="588" t="s">
        <v>150</v>
      </c>
      <c r="D818" s="589">
        <v>0</v>
      </c>
      <c r="E818" s="590">
        <v>223.2</v>
      </c>
      <c r="F818" s="589">
        <v>221.11699999999999</v>
      </c>
      <c r="G818" s="591">
        <f t="shared" si="14"/>
        <v>99.066756272401435</v>
      </c>
    </row>
    <row r="819" spans="1:7" ht="25.5" x14ac:dyDescent="0.2">
      <c r="A819" s="586">
        <v>4329</v>
      </c>
      <c r="B819" s="587">
        <v>5038</v>
      </c>
      <c r="C819" s="588" t="s">
        <v>3258</v>
      </c>
      <c r="D819" s="589">
        <v>0</v>
      </c>
      <c r="E819" s="590">
        <v>10.5</v>
      </c>
      <c r="F819" s="589">
        <v>10.257</v>
      </c>
      <c r="G819" s="591">
        <f t="shared" si="14"/>
        <v>97.685714285714283</v>
      </c>
    </row>
    <row r="820" spans="1:7" x14ac:dyDescent="0.2">
      <c r="A820" s="586">
        <v>4329</v>
      </c>
      <c r="B820" s="587">
        <v>5136</v>
      </c>
      <c r="C820" s="588" t="s">
        <v>3261</v>
      </c>
      <c r="D820" s="589">
        <v>0</v>
      </c>
      <c r="E820" s="590">
        <v>4</v>
      </c>
      <c r="F820" s="589">
        <v>2.972</v>
      </c>
      <c r="G820" s="591">
        <f t="shared" si="14"/>
        <v>74.3</v>
      </c>
    </row>
    <row r="821" spans="1:7" x14ac:dyDescent="0.2">
      <c r="A821" s="586">
        <v>4329</v>
      </c>
      <c r="B821" s="587">
        <v>5137</v>
      </c>
      <c r="C821" s="588" t="s">
        <v>1088</v>
      </c>
      <c r="D821" s="589">
        <v>0</v>
      </c>
      <c r="E821" s="590">
        <v>13</v>
      </c>
      <c r="F821" s="589">
        <v>0</v>
      </c>
      <c r="G821" s="591">
        <f t="shared" si="14"/>
        <v>0</v>
      </c>
    </row>
    <row r="822" spans="1:7" x14ac:dyDescent="0.2">
      <c r="A822" s="586">
        <v>4329</v>
      </c>
      <c r="B822" s="587">
        <v>5139</v>
      </c>
      <c r="C822" s="588" t="s">
        <v>129</v>
      </c>
      <c r="D822" s="589">
        <v>0</v>
      </c>
      <c r="E822" s="590">
        <v>230</v>
      </c>
      <c r="F822" s="589">
        <v>176.04499999999999</v>
      </c>
      <c r="G822" s="591">
        <f t="shared" si="14"/>
        <v>76.541304347826085</v>
      </c>
    </row>
    <row r="823" spans="1:7" x14ac:dyDescent="0.2">
      <c r="A823" s="586">
        <v>4329</v>
      </c>
      <c r="B823" s="587">
        <v>5162</v>
      </c>
      <c r="C823" s="588" t="s">
        <v>192</v>
      </c>
      <c r="D823" s="589">
        <v>0</v>
      </c>
      <c r="E823" s="590">
        <v>42</v>
      </c>
      <c r="F823" s="589">
        <v>36.493550000000006</v>
      </c>
      <c r="G823" s="591">
        <f t="shared" si="14"/>
        <v>86.889404761904771</v>
      </c>
    </row>
    <row r="824" spans="1:7" x14ac:dyDescent="0.2">
      <c r="A824" s="586">
        <v>4329</v>
      </c>
      <c r="B824" s="587">
        <v>5164</v>
      </c>
      <c r="C824" s="588" t="s">
        <v>143</v>
      </c>
      <c r="D824" s="589">
        <v>0</v>
      </c>
      <c r="E824" s="590">
        <v>160</v>
      </c>
      <c r="F824" s="589">
        <v>40.058999999999997</v>
      </c>
      <c r="G824" s="591">
        <f t="shared" si="14"/>
        <v>25.036874999999998</v>
      </c>
    </row>
    <row r="825" spans="1:7" x14ac:dyDescent="0.2">
      <c r="A825" s="586">
        <v>4329</v>
      </c>
      <c r="B825" s="587">
        <v>5166</v>
      </c>
      <c r="C825" s="588" t="s">
        <v>155</v>
      </c>
      <c r="D825" s="589">
        <v>0</v>
      </c>
      <c r="E825" s="590">
        <v>280</v>
      </c>
      <c r="F825" s="589">
        <v>12</v>
      </c>
      <c r="G825" s="591">
        <f t="shared" si="14"/>
        <v>4.2857142857142856</v>
      </c>
    </row>
    <row r="826" spans="1:7" x14ac:dyDescent="0.2">
      <c r="A826" s="586">
        <v>4329</v>
      </c>
      <c r="B826" s="587">
        <v>5167</v>
      </c>
      <c r="C826" s="588" t="s">
        <v>156</v>
      </c>
      <c r="D826" s="589">
        <v>0</v>
      </c>
      <c r="E826" s="590">
        <v>300</v>
      </c>
      <c r="F826" s="589">
        <v>131.80000000000001</v>
      </c>
      <c r="G826" s="591">
        <f t="shared" si="14"/>
        <v>43.933333333333337</v>
      </c>
    </row>
    <row r="827" spans="1:7" x14ac:dyDescent="0.2">
      <c r="A827" s="586">
        <v>4329</v>
      </c>
      <c r="B827" s="587">
        <v>5169</v>
      </c>
      <c r="C827" s="588" t="s">
        <v>130</v>
      </c>
      <c r="D827" s="589">
        <v>1000</v>
      </c>
      <c r="E827" s="590">
        <v>2838.49</v>
      </c>
      <c r="F827" s="589">
        <v>130.53</v>
      </c>
      <c r="G827" s="591">
        <f t="shared" si="14"/>
        <v>4.5985717758385629</v>
      </c>
    </row>
    <row r="828" spans="1:7" x14ac:dyDescent="0.2">
      <c r="A828" s="586">
        <v>4329</v>
      </c>
      <c r="B828" s="587">
        <v>5173</v>
      </c>
      <c r="C828" s="588" t="s">
        <v>144</v>
      </c>
      <c r="D828" s="589">
        <v>0</v>
      </c>
      <c r="E828" s="590">
        <v>1000</v>
      </c>
      <c r="F828" s="589">
        <v>949.01</v>
      </c>
      <c r="G828" s="591">
        <f t="shared" si="14"/>
        <v>94.900999999999996</v>
      </c>
    </row>
    <row r="829" spans="1:7" x14ac:dyDescent="0.2">
      <c r="A829" s="586">
        <v>4329</v>
      </c>
      <c r="B829" s="587">
        <v>5175</v>
      </c>
      <c r="C829" s="588" t="s">
        <v>131</v>
      </c>
      <c r="D829" s="589">
        <v>0</v>
      </c>
      <c r="E829" s="590">
        <v>260.01</v>
      </c>
      <c r="F829" s="589">
        <v>199.11500000000001</v>
      </c>
      <c r="G829" s="591">
        <f t="shared" si="14"/>
        <v>76.579746932810281</v>
      </c>
    </row>
    <row r="830" spans="1:7" x14ac:dyDescent="0.2">
      <c r="A830" s="586">
        <v>4329</v>
      </c>
      <c r="B830" s="587">
        <v>5221</v>
      </c>
      <c r="C830" s="588" t="s">
        <v>145</v>
      </c>
      <c r="D830" s="589">
        <v>0</v>
      </c>
      <c r="E830" s="590">
        <v>489.1</v>
      </c>
      <c r="F830" s="589">
        <v>489.1</v>
      </c>
      <c r="G830" s="591">
        <f t="shared" si="14"/>
        <v>100</v>
      </c>
    </row>
    <row r="831" spans="1:7" x14ac:dyDescent="0.2">
      <c r="A831" s="586">
        <v>4329</v>
      </c>
      <c r="B831" s="587">
        <v>5222</v>
      </c>
      <c r="C831" s="588" t="s">
        <v>132</v>
      </c>
      <c r="D831" s="589">
        <v>0</v>
      </c>
      <c r="E831" s="590">
        <v>1047</v>
      </c>
      <c r="F831" s="589">
        <v>1047</v>
      </c>
      <c r="G831" s="591">
        <f t="shared" si="14"/>
        <v>100</v>
      </c>
    </row>
    <row r="832" spans="1:7" x14ac:dyDescent="0.2">
      <c r="A832" s="586">
        <v>4329</v>
      </c>
      <c r="B832" s="587">
        <v>5223</v>
      </c>
      <c r="C832" s="588" t="s">
        <v>135</v>
      </c>
      <c r="D832" s="589">
        <v>0</v>
      </c>
      <c r="E832" s="590">
        <v>122</v>
      </c>
      <c r="F832" s="589">
        <v>122</v>
      </c>
      <c r="G832" s="591">
        <f t="shared" si="14"/>
        <v>100</v>
      </c>
    </row>
    <row r="833" spans="1:7" x14ac:dyDescent="0.2">
      <c r="A833" s="586">
        <v>4329</v>
      </c>
      <c r="B833" s="587">
        <v>5331</v>
      </c>
      <c r="C833" s="588" t="s">
        <v>139</v>
      </c>
      <c r="D833" s="589">
        <v>44460</v>
      </c>
      <c r="E833" s="590">
        <v>41240</v>
      </c>
      <c r="F833" s="589">
        <v>28250</v>
      </c>
      <c r="G833" s="591">
        <f t="shared" si="14"/>
        <v>68.501454898157135</v>
      </c>
    </row>
    <row r="834" spans="1:7" x14ac:dyDescent="0.2">
      <c r="A834" s="586">
        <v>4329</v>
      </c>
      <c r="B834" s="587">
        <v>5901</v>
      </c>
      <c r="C834" s="588" t="s">
        <v>261</v>
      </c>
      <c r="D834" s="589">
        <v>0</v>
      </c>
      <c r="E834" s="590">
        <v>3220</v>
      </c>
      <c r="F834" s="589">
        <v>0</v>
      </c>
      <c r="G834" s="591">
        <f t="shared" si="14"/>
        <v>0</v>
      </c>
    </row>
    <row r="835" spans="1:7" s="598" customFormat="1" x14ac:dyDescent="0.2">
      <c r="A835" s="593">
        <v>4329</v>
      </c>
      <c r="B835" s="594"/>
      <c r="C835" s="595" t="s">
        <v>92</v>
      </c>
      <c r="D835" s="570">
        <v>45460</v>
      </c>
      <c r="E835" s="596">
        <v>54879.3</v>
      </c>
      <c r="F835" s="570">
        <v>35144.587920000005</v>
      </c>
      <c r="G835" s="597">
        <f t="shared" si="14"/>
        <v>64.039788991477664</v>
      </c>
    </row>
    <row r="836" spans="1:7" s="598" customFormat="1" x14ac:dyDescent="0.2">
      <c r="A836" s="599"/>
      <c r="B836" s="607"/>
      <c r="C836" s="601" t="s">
        <v>2738</v>
      </c>
      <c r="D836" s="602"/>
      <c r="E836" s="603"/>
      <c r="F836" s="602"/>
      <c r="G836" s="604"/>
    </row>
    <row r="837" spans="1:7" x14ac:dyDescent="0.2">
      <c r="A837" s="586">
        <v>4339</v>
      </c>
      <c r="B837" s="605">
        <v>5041</v>
      </c>
      <c r="C837" s="588" t="s">
        <v>141</v>
      </c>
      <c r="D837" s="606">
        <v>60</v>
      </c>
      <c r="E837" s="590">
        <v>85.5</v>
      </c>
      <c r="F837" s="606">
        <v>25.41</v>
      </c>
      <c r="G837" s="591">
        <f t="shared" si="14"/>
        <v>29.719298245614034</v>
      </c>
    </row>
    <row r="838" spans="1:7" x14ac:dyDescent="0.2">
      <c r="A838" s="586">
        <v>4339</v>
      </c>
      <c r="B838" s="587">
        <v>5139</v>
      </c>
      <c r="C838" s="588" t="s">
        <v>129</v>
      </c>
      <c r="D838" s="589">
        <v>180</v>
      </c>
      <c r="E838" s="590">
        <v>180</v>
      </c>
      <c r="F838" s="589">
        <v>27.353000000000002</v>
      </c>
      <c r="G838" s="591">
        <f t="shared" si="14"/>
        <v>15.196111111111113</v>
      </c>
    </row>
    <row r="839" spans="1:7" x14ac:dyDescent="0.2">
      <c r="A839" s="586">
        <v>4339</v>
      </c>
      <c r="B839" s="587">
        <v>5164</v>
      </c>
      <c r="C839" s="588" t="s">
        <v>143</v>
      </c>
      <c r="D839" s="589">
        <v>160</v>
      </c>
      <c r="E839" s="590">
        <v>262.3</v>
      </c>
      <c r="F839" s="589">
        <v>102.245</v>
      </c>
      <c r="G839" s="591">
        <f t="shared" si="14"/>
        <v>38.98017537171178</v>
      </c>
    </row>
    <row r="840" spans="1:7" x14ac:dyDescent="0.2">
      <c r="A840" s="586">
        <v>4339</v>
      </c>
      <c r="B840" s="587">
        <v>5169</v>
      </c>
      <c r="C840" s="588" t="s">
        <v>130</v>
      </c>
      <c r="D840" s="589">
        <v>1458</v>
      </c>
      <c r="E840" s="590">
        <v>2716.45</v>
      </c>
      <c r="F840" s="589">
        <v>1487.6390200000001</v>
      </c>
      <c r="G840" s="591">
        <f t="shared" si="14"/>
        <v>54.764086215465049</v>
      </c>
    </row>
    <row r="841" spans="1:7" x14ac:dyDescent="0.2">
      <c r="A841" s="586">
        <v>4339</v>
      </c>
      <c r="B841" s="587">
        <v>5175</v>
      </c>
      <c r="C841" s="588" t="s">
        <v>131</v>
      </c>
      <c r="D841" s="589">
        <v>0</v>
      </c>
      <c r="E841" s="590">
        <v>42.5</v>
      </c>
      <c r="F841" s="589">
        <v>42.470999999999997</v>
      </c>
      <c r="G841" s="591">
        <f t="shared" si="14"/>
        <v>99.931764705882344</v>
      </c>
    </row>
    <row r="842" spans="1:7" x14ac:dyDescent="0.2">
      <c r="A842" s="586">
        <v>4339</v>
      </c>
      <c r="B842" s="587">
        <v>5213</v>
      </c>
      <c r="C842" s="588" t="s">
        <v>3252</v>
      </c>
      <c r="D842" s="589">
        <v>420</v>
      </c>
      <c r="E842" s="590">
        <v>412</v>
      </c>
      <c r="F842" s="589">
        <v>412</v>
      </c>
      <c r="G842" s="591">
        <f t="shared" si="14"/>
        <v>100</v>
      </c>
    </row>
    <row r="843" spans="1:7" x14ac:dyDescent="0.2">
      <c r="A843" s="586">
        <v>4339</v>
      </c>
      <c r="B843" s="587">
        <v>5221</v>
      </c>
      <c r="C843" s="588" t="s">
        <v>145</v>
      </c>
      <c r="D843" s="589">
        <v>0</v>
      </c>
      <c r="E843" s="590">
        <v>867.9</v>
      </c>
      <c r="F843" s="589">
        <v>867.9</v>
      </c>
      <c r="G843" s="591">
        <f t="shared" si="14"/>
        <v>100</v>
      </c>
    </row>
    <row r="844" spans="1:7" x14ac:dyDescent="0.2">
      <c r="A844" s="586">
        <v>4339</v>
      </c>
      <c r="B844" s="587">
        <v>5222</v>
      </c>
      <c r="C844" s="588" t="s">
        <v>132</v>
      </c>
      <c r="D844" s="589">
        <v>200</v>
      </c>
      <c r="E844" s="590">
        <v>1191.5999999999999</v>
      </c>
      <c r="F844" s="589">
        <v>1191.5999999999999</v>
      </c>
      <c r="G844" s="591">
        <f t="shared" si="14"/>
        <v>100</v>
      </c>
    </row>
    <row r="845" spans="1:7" x14ac:dyDescent="0.2">
      <c r="A845" s="586">
        <v>4339</v>
      </c>
      <c r="B845" s="587">
        <v>5223</v>
      </c>
      <c r="C845" s="588" t="s">
        <v>135</v>
      </c>
      <c r="D845" s="589">
        <v>0</v>
      </c>
      <c r="E845" s="590">
        <v>55</v>
      </c>
      <c r="F845" s="589">
        <v>55</v>
      </c>
      <c r="G845" s="591">
        <f t="shared" si="14"/>
        <v>100</v>
      </c>
    </row>
    <row r="846" spans="1:7" x14ac:dyDescent="0.2">
      <c r="A846" s="586">
        <v>4339</v>
      </c>
      <c r="B846" s="587">
        <v>5321</v>
      </c>
      <c r="C846" s="588" t="s">
        <v>136</v>
      </c>
      <c r="D846" s="589">
        <v>0</v>
      </c>
      <c r="E846" s="590">
        <v>230.6</v>
      </c>
      <c r="F846" s="589">
        <v>230.6</v>
      </c>
      <c r="G846" s="591">
        <f t="shared" si="14"/>
        <v>100</v>
      </c>
    </row>
    <row r="847" spans="1:7" x14ac:dyDescent="0.2">
      <c r="A847" s="586">
        <v>4339</v>
      </c>
      <c r="B847" s="587">
        <v>5336</v>
      </c>
      <c r="C847" s="588" t="s">
        <v>162</v>
      </c>
      <c r="D847" s="589">
        <v>0</v>
      </c>
      <c r="E847" s="590">
        <v>11325.33</v>
      </c>
      <c r="F847" s="589">
        <v>11325.321629999999</v>
      </c>
      <c r="G847" s="591">
        <f t="shared" si="14"/>
        <v>99.999926094868755</v>
      </c>
    </row>
    <row r="848" spans="1:7" x14ac:dyDescent="0.2">
      <c r="A848" s="586">
        <v>4339</v>
      </c>
      <c r="B848" s="587">
        <v>5494</v>
      </c>
      <c r="C848" s="588" t="s">
        <v>3263</v>
      </c>
      <c r="D848" s="589">
        <v>30</v>
      </c>
      <c r="E848" s="590">
        <v>30</v>
      </c>
      <c r="F848" s="589">
        <v>30</v>
      </c>
      <c r="G848" s="591">
        <f t="shared" si="14"/>
        <v>100</v>
      </c>
    </row>
    <row r="849" spans="1:7" x14ac:dyDescent="0.2">
      <c r="A849" s="586">
        <v>4339</v>
      </c>
      <c r="B849" s="587">
        <v>5901</v>
      </c>
      <c r="C849" s="588" t="s">
        <v>261</v>
      </c>
      <c r="D849" s="589">
        <v>0</v>
      </c>
      <c r="E849" s="590">
        <v>500</v>
      </c>
      <c r="F849" s="589">
        <v>0</v>
      </c>
      <c r="G849" s="591">
        <f t="shared" si="14"/>
        <v>0</v>
      </c>
    </row>
    <row r="850" spans="1:7" s="598" customFormat="1" x14ac:dyDescent="0.2">
      <c r="A850" s="593">
        <v>4339</v>
      </c>
      <c r="B850" s="594"/>
      <c r="C850" s="595" t="s">
        <v>93</v>
      </c>
      <c r="D850" s="570">
        <v>2508</v>
      </c>
      <c r="E850" s="596">
        <v>17899.18</v>
      </c>
      <c r="F850" s="570">
        <v>15797.539649999999</v>
      </c>
      <c r="G850" s="597">
        <f t="shared" si="14"/>
        <v>88.258454577248784</v>
      </c>
    </row>
    <row r="851" spans="1:7" s="598" customFormat="1" x14ac:dyDescent="0.2">
      <c r="A851" s="599"/>
      <c r="B851" s="607"/>
      <c r="C851" s="601" t="s">
        <v>2738</v>
      </c>
      <c r="D851" s="602"/>
      <c r="E851" s="603"/>
      <c r="F851" s="602"/>
      <c r="G851" s="604"/>
    </row>
    <row r="852" spans="1:7" x14ac:dyDescent="0.2">
      <c r="A852" s="586">
        <v>4342</v>
      </c>
      <c r="B852" s="605">
        <v>5011</v>
      </c>
      <c r="C852" s="588" t="s">
        <v>147</v>
      </c>
      <c r="D852" s="606">
        <v>0</v>
      </c>
      <c r="E852" s="590">
        <v>360.64800000000002</v>
      </c>
      <c r="F852" s="606">
        <v>245.86500000000001</v>
      </c>
      <c r="G852" s="591">
        <f t="shared" ref="G852:G919" si="15">F852/E852*100</f>
        <v>68.173121714247685</v>
      </c>
    </row>
    <row r="853" spans="1:7" x14ac:dyDescent="0.2">
      <c r="A853" s="586">
        <v>4342</v>
      </c>
      <c r="B853" s="587">
        <v>5031</v>
      </c>
      <c r="C853" s="588" t="s">
        <v>149</v>
      </c>
      <c r="D853" s="589">
        <v>0</v>
      </c>
      <c r="E853" s="590">
        <v>89.391999999999996</v>
      </c>
      <c r="F853" s="589">
        <v>60.975000000000001</v>
      </c>
      <c r="G853" s="591">
        <f t="shared" si="15"/>
        <v>68.21080186146412</v>
      </c>
    </row>
    <row r="854" spans="1:7" x14ac:dyDescent="0.2">
      <c r="A854" s="586">
        <v>4342</v>
      </c>
      <c r="B854" s="587">
        <v>5032</v>
      </c>
      <c r="C854" s="588" t="s">
        <v>150</v>
      </c>
      <c r="D854" s="589">
        <v>0</v>
      </c>
      <c r="E854" s="590">
        <v>32.445999999999998</v>
      </c>
      <c r="F854" s="589">
        <v>22.128</v>
      </c>
      <c r="G854" s="591">
        <f t="shared" si="15"/>
        <v>68.199469888430002</v>
      </c>
    </row>
    <row r="855" spans="1:7" ht="25.5" x14ac:dyDescent="0.2">
      <c r="A855" s="586">
        <v>4342</v>
      </c>
      <c r="B855" s="587">
        <v>5038</v>
      </c>
      <c r="C855" s="588" t="s">
        <v>3258</v>
      </c>
      <c r="D855" s="589">
        <v>0</v>
      </c>
      <c r="E855" s="590">
        <v>1.514</v>
      </c>
      <c r="F855" s="589">
        <v>1.032</v>
      </c>
      <c r="G855" s="591">
        <f t="shared" si="15"/>
        <v>68.163804491413472</v>
      </c>
    </row>
    <row r="856" spans="1:7" x14ac:dyDescent="0.2">
      <c r="A856" s="586">
        <v>4342</v>
      </c>
      <c r="B856" s="587">
        <v>5167</v>
      </c>
      <c r="C856" s="588" t="s">
        <v>156</v>
      </c>
      <c r="D856" s="589">
        <v>0</v>
      </c>
      <c r="E856" s="590">
        <v>6</v>
      </c>
      <c r="F856" s="589">
        <v>0</v>
      </c>
      <c r="G856" s="591">
        <f t="shared" si="15"/>
        <v>0</v>
      </c>
    </row>
    <row r="857" spans="1:7" x14ac:dyDescent="0.2">
      <c r="A857" s="586">
        <v>4342</v>
      </c>
      <c r="B857" s="587">
        <v>5169</v>
      </c>
      <c r="C857" s="588" t="s">
        <v>130</v>
      </c>
      <c r="D857" s="589">
        <v>100</v>
      </c>
      <c r="E857" s="590">
        <v>100</v>
      </c>
      <c r="F857" s="589">
        <v>0</v>
      </c>
      <c r="G857" s="591">
        <f t="shared" si="15"/>
        <v>0</v>
      </c>
    </row>
    <row r="858" spans="1:7" x14ac:dyDescent="0.2">
      <c r="A858" s="586">
        <v>4342</v>
      </c>
      <c r="B858" s="587">
        <v>5173</v>
      </c>
      <c r="C858" s="588" t="s">
        <v>144</v>
      </c>
      <c r="D858" s="589">
        <v>0</v>
      </c>
      <c r="E858" s="590">
        <v>10</v>
      </c>
      <c r="F858" s="589">
        <v>0</v>
      </c>
      <c r="G858" s="591">
        <f t="shared" si="15"/>
        <v>0</v>
      </c>
    </row>
    <row r="859" spans="1:7" x14ac:dyDescent="0.2">
      <c r="A859" s="586">
        <v>4342</v>
      </c>
      <c r="B859" s="587">
        <v>5221</v>
      </c>
      <c r="C859" s="588" t="s">
        <v>145</v>
      </c>
      <c r="D859" s="589">
        <v>0</v>
      </c>
      <c r="E859" s="590">
        <v>100</v>
      </c>
      <c r="F859" s="589">
        <v>100</v>
      </c>
      <c r="G859" s="591">
        <f t="shared" si="15"/>
        <v>100</v>
      </c>
    </row>
    <row r="860" spans="1:7" x14ac:dyDescent="0.2">
      <c r="A860" s="586">
        <v>4342</v>
      </c>
      <c r="B860" s="587">
        <v>5222</v>
      </c>
      <c r="C860" s="588" t="s">
        <v>132</v>
      </c>
      <c r="D860" s="589">
        <v>100</v>
      </c>
      <c r="E860" s="590">
        <v>300</v>
      </c>
      <c r="F860" s="589">
        <v>200</v>
      </c>
      <c r="G860" s="591">
        <f t="shared" si="15"/>
        <v>66.666666666666657</v>
      </c>
    </row>
    <row r="861" spans="1:7" x14ac:dyDescent="0.2">
      <c r="A861" s="586">
        <v>4342</v>
      </c>
      <c r="B861" s="587">
        <v>5229</v>
      </c>
      <c r="C861" s="588" t="s">
        <v>3257</v>
      </c>
      <c r="D861" s="589">
        <v>500</v>
      </c>
      <c r="E861" s="590">
        <v>0</v>
      </c>
      <c r="F861" s="589">
        <v>0</v>
      </c>
      <c r="G861" s="553" t="s">
        <v>2900</v>
      </c>
    </row>
    <row r="862" spans="1:7" s="598" customFormat="1" x14ac:dyDescent="0.2">
      <c r="A862" s="593">
        <v>4342</v>
      </c>
      <c r="B862" s="594"/>
      <c r="C862" s="595" t="s">
        <v>229</v>
      </c>
      <c r="D862" s="570">
        <v>700</v>
      </c>
      <c r="E862" s="596">
        <v>1000</v>
      </c>
      <c r="F862" s="570">
        <v>630</v>
      </c>
      <c r="G862" s="597">
        <f t="shared" si="15"/>
        <v>63</v>
      </c>
    </row>
    <row r="863" spans="1:7" s="598" customFormat="1" x14ac:dyDescent="0.2">
      <c r="A863" s="599"/>
      <c r="B863" s="607"/>
      <c r="C863" s="601" t="s">
        <v>2738</v>
      </c>
      <c r="D863" s="602"/>
      <c r="E863" s="603"/>
      <c r="F863" s="602"/>
      <c r="G863" s="604"/>
    </row>
    <row r="864" spans="1:7" x14ac:dyDescent="0.2">
      <c r="A864" s="586">
        <v>4344</v>
      </c>
      <c r="B864" s="605">
        <v>5221</v>
      </c>
      <c r="C864" s="588" t="s">
        <v>145</v>
      </c>
      <c r="D864" s="606">
        <v>0</v>
      </c>
      <c r="E864" s="590">
        <v>39149.550000000003</v>
      </c>
      <c r="F864" s="606">
        <v>39149.5</v>
      </c>
      <c r="G864" s="591">
        <f t="shared" si="15"/>
        <v>99.999872284611186</v>
      </c>
    </row>
    <row r="865" spans="1:7" x14ac:dyDescent="0.2">
      <c r="A865" s="586">
        <v>4344</v>
      </c>
      <c r="B865" s="587">
        <v>5222</v>
      </c>
      <c r="C865" s="588" t="s">
        <v>132</v>
      </c>
      <c r="D865" s="589">
        <v>0</v>
      </c>
      <c r="E865" s="590">
        <v>15164.03</v>
      </c>
      <c r="F865" s="589">
        <v>15164</v>
      </c>
      <c r="G865" s="591">
        <f t="shared" si="15"/>
        <v>99.999802163409072</v>
      </c>
    </row>
    <row r="866" spans="1:7" x14ac:dyDescent="0.2">
      <c r="A866" s="586">
        <v>4344</v>
      </c>
      <c r="B866" s="587">
        <v>5223</v>
      </c>
      <c r="C866" s="588" t="s">
        <v>135</v>
      </c>
      <c r="D866" s="589">
        <v>0</v>
      </c>
      <c r="E866" s="590">
        <v>55358.03</v>
      </c>
      <c r="F866" s="589">
        <v>55358</v>
      </c>
      <c r="G866" s="591">
        <f t="shared" si="15"/>
        <v>99.999945807320103</v>
      </c>
    </row>
    <row r="867" spans="1:7" x14ac:dyDescent="0.2">
      <c r="A867" s="586">
        <v>4344</v>
      </c>
      <c r="B867" s="587">
        <v>5331</v>
      </c>
      <c r="C867" s="588" t="s">
        <v>139</v>
      </c>
      <c r="D867" s="589">
        <v>0</v>
      </c>
      <c r="E867" s="590">
        <v>278.8</v>
      </c>
      <c r="F867" s="589">
        <v>278.8</v>
      </c>
      <c r="G867" s="591">
        <f t="shared" si="15"/>
        <v>100</v>
      </c>
    </row>
    <row r="868" spans="1:7" x14ac:dyDescent="0.2">
      <c r="A868" s="586">
        <v>4344</v>
      </c>
      <c r="B868" s="587">
        <v>5336</v>
      </c>
      <c r="C868" s="588" t="s">
        <v>162</v>
      </c>
      <c r="D868" s="589">
        <v>0</v>
      </c>
      <c r="E868" s="590">
        <v>2509.21</v>
      </c>
      <c r="F868" s="589">
        <v>2509.1999999999998</v>
      </c>
      <c r="G868" s="591">
        <f t="shared" si="15"/>
        <v>99.999601468191173</v>
      </c>
    </row>
    <row r="869" spans="1:7" x14ac:dyDescent="0.2">
      <c r="A869" s="586">
        <v>4344</v>
      </c>
      <c r="B869" s="587">
        <v>5339</v>
      </c>
      <c r="C869" s="588" t="s">
        <v>160</v>
      </c>
      <c r="D869" s="589">
        <v>0</v>
      </c>
      <c r="E869" s="590">
        <v>3513.01</v>
      </c>
      <c r="F869" s="589">
        <v>3513</v>
      </c>
      <c r="G869" s="591">
        <f t="shared" si="15"/>
        <v>99.999715343821961</v>
      </c>
    </row>
    <row r="870" spans="1:7" x14ac:dyDescent="0.2">
      <c r="A870" s="586">
        <v>4344</v>
      </c>
      <c r="B870" s="587">
        <v>5621</v>
      </c>
      <c r="C870" s="588" t="s">
        <v>223</v>
      </c>
      <c r="D870" s="589">
        <v>1722</v>
      </c>
      <c r="E870" s="590">
        <v>1722</v>
      </c>
      <c r="F870" s="589">
        <v>1722</v>
      </c>
      <c r="G870" s="591">
        <f t="shared" si="15"/>
        <v>100</v>
      </c>
    </row>
    <row r="871" spans="1:7" x14ac:dyDescent="0.2">
      <c r="A871" s="586">
        <v>4344</v>
      </c>
      <c r="B871" s="587">
        <v>5622</v>
      </c>
      <c r="C871" s="588" t="s">
        <v>224</v>
      </c>
      <c r="D871" s="589">
        <v>100</v>
      </c>
      <c r="E871" s="590">
        <v>100</v>
      </c>
      <c r="F871" s="589">
        <v>100</v>
      </c>
      <c r="G871" s="591">
        <f t="shared" si="15"/>
        <v>100</v>
      </c>
    </row>
    <row r="872" spans="1:7" x14ac:dyDescent="0.2">
      <c r="A872" s="586">
        <v>4344</v>
      </c>
      <c r="B872" s="587">
        <v>5623</v>
      </c>
      <c r="C872" s="588" t="s">
        <v>225</v>
      </c>
      <c r="D872" s="589">
        <v>5297</v>
      </c>
      <c r="E872" s="590">
        <v>5297</v>
      </c>
      <c r="F872" s="589">
        <v>5297</v>
      </c>
      <c r="G872" s="591">
        <f t="shared" si="15"/>
        <v>100</v>
      </c>
    </row>
    <row r="873" spans="1:7" s="598" customFormat="1" x14ac:dyDescent="0.2">
      <c r="A873" s="593">
        <v>4344</v>
      </c>
      <c r="B873" s="594"/>
      <c r="C873" s="595" t="s">
        <v>230</v>
      </c>
      <c r="D873" s="570">
        <v>7119</v>
      </c>
      <c r="E873" s="596">
        <v>123091.63</v>
      </c>
      <c r="F873" s="570">
        <v>123091.5</v>
      </c>
      <c r="G873" s="597">
        <f t="shared" si="15"/>
        <v>99.999894387620017</v>
      </c>
    </row>
    <row r="874" spans="1:7" s="598" customFormat="1" x14ac:dyDescent="0.2">
      <c r="A874" s="599"/>
      <c r="B874" s="607"/>
      <c r="C874" s="601" t="s">
        <v>2738</v>
      </c>
      <c r="D874" s="602"/>
      <c r="E874" s="603"/>
      <c r="F874" s="602"/>
      <c r="G874" s="604"/>
    </row>
    <row r="875" spans="1:7" x14ac:dyDescent="0.2">
      <c r="A875" s="586">
        <v>4349</v>
      </c>
      <c r="B875" s="605">
        <v>5221</v>
      </c>
      <c r="C875" s="588" t="s">
        <v>145</v>
      </c>
      <c r="D875" s="606">
        <v>0</v>
      </c>
      <c r="E875" s="590">
        <v>683.9</v>
      </c>
      <c r="F875" s="606">
        <v>683.9</v>
      </c>
      <c r="G875" s="591">
        <f t="shared" si="15"/>
        <v>100</v>
      </c>
    </row>
    <row r="876" spans="1:7" x14ac:dyDescent="0.2">
      <c r="A876" s="586">
        <v>4349</v>
      </c>
      <c r="B876" s="587">
        <v>5222</v>
      </c>
      <c r="C876" s="588" t="s">
        <v>132</v>
      </c>
      <c r="D876" s="589">
        <v>200</v>
      </c>
      <c r="E876" s="590">
        <v>1375.8</v>
      </c>
      <c r="F876" s="589">
        <v>1375.8</v>
      </c>
      <c r="G876" s="591">
        <f t="shared" si="15"/>
        <v>100</v>
      </c>
    </row>
    <row r="877" spans="1:7" x14ac:dyDescent="0.2">
      <c r="A877" s="586">
        <v>4349</v>
      </c>
      <c r="B877" s="587">
        <v>5223</v>
      </c>
      <c r="C877" s="588" t="s">
        <v>135</v>
      </c>
      <c r="D877" s="589">
        <v>400</v>
      </c>
      <c r="E877" s="590">
        <v>556.79999999999995</v>
      </c>
      <c r="F877" s="589">
        <v>556.79999999999995</v>
      </c>
      <c r="G877" s="591">
        <f t="shared" si="15"/>
        <v>100</v>
      </c>
    </row>
    <row r="878" spans="1:7" x14ac:dyDescent="0.2">
      <c r="A878" s="586">
        <v>4349</v>
      </c>
      <c r="B878" s="587">
        <v>5229</v>
      </c>
      <c r="C878" s="588" t="s">
        <v>3257</v>
      </c>
      <c r="D878" s="589">
        <v>700</v>
      </c>
      <c r="E878" s="590">
        <v>0</v>
      </c>
      <c r="F878" s="589">
        <v>0</v>
      </c>
      <c r="G878" s="553" t="s">
        <v>2900</v>
      </c>
    </row>
    <row r="879" spans="1:7" x14ac:dyDescent="0.2">
      <c r="A879" s="586">
        <v>4349</v>
      </c>
      <c r="B879" s="587">
        <v>5321</v>
      </c>
      <c r="C879" s="588" t="s">
        <v>136</v>
      </c>
      <c r="D879" s="589">
        <v>0</v>
      </c>
      <c r="E879" s="590">
        <v>49</v>
      </c>
      <c r="F879" s="589">
        <v>49</v>
      </c>
      <c r="G879" s="591">
        <f t="shared" si="15"/>
        <v>100</v>
      </c>
    </row>
    <row r="880" spans="1:7" s="598" customFormat="1" x14ac:dyDescent="0.2">
      <c r="A880" s="593">
        <v>4349</v>
      </c>
      <c r="B880" s="594"/>
      <c r="C880" s="595" t="s">
        <v>3272</v>
      </c>
      <c r="D880" s="570">
        <v>1300</v>
      </c>
      <c r="E880" s="596">
        <v>2665.5</v>
      </c>
      <c r="F880" s="570">
        <v>2665.5</v>
      </c>
      <c r="G880" s="597">
        <f t="shared" si="15"/>
        <v>100</v>
      </c>
    </row>
    <row r="881" spans="1:7" s="598" customFormat="1" x14ac:dyDescent="0.2">
      <c r="A881" s="599"/>
      <c r="B881" s="607"/>
      <c r="C881" s="601" t="s">
        <v>2738</v>
      </c>
      <c r="D881" s="602"/>
      <c r="E881" s="603"/>
      <c r="F881" s="602"/>
      <c r="G881" s="604"/>
    </row>
    <row r="882" spans="1:7" x14ac:dyDescent="0.2">
      <c r="A882" s="586">
        <v>4350</v>
      </c>
      <c r="B882" s="605">
        <v>5137</v>
      </c>
      <c r="C882" s="588" t="s">
        <v>1088</v>
      </c>
      <c r="D882" s="606">
        <v>0</v>
      </c>
      <c r="E882" s="590">
        <v>43.32</v>
      </c>
      <c r="F882" s="606">
        <v>0</v>
      </c>
      <c r="G882" s="591">
        <f t="shared" si="15"/>
        <v>0</v>
      </c>
    </row>
    <row r="883" spans="1:7" x14ac:dyDescent="0.2">
      <c r="A883" s="586">
        <v>4350</v>
      </c>
      <c r="B883" s="587">
        <v>5167</v>
      </c>
      <c r="C883" s="588" t="s">
        <v>156</v>
      </c>
      <c r="D883" s="589">
        <v>0</v>
      </c>
      <c r="E883" s="590">
        <v>42.34</v>
      </c>
      <c r="F883" s="589">
        <v>0</v>
      </c>
      <c r="G883" s="591">
        <f t="shared" si="15"/>
        <v>0</v>
      </c>
    </row>
    <row r="884" spans="1:7" x14ac:dyDescent="0.2">
      <c r="A884" s="586">
        <v>4350</v>
      </c>
      <c r="B884" s="587">
        <v>5213</v>
      </c>
      <c r="C884" s="588" t="s">
        <v>3252</v>
      </c>
      <c r="D884" s="589">
        <v>0</v>
      </c>
      <c r="E884" s="590">
        <v>16557.900000000001</v>
      </c>
      <c r="F884" s="589">
        <v>16557.900000000001</v>
      </c>
      <c r="G884" s="591">
        <f t="shared" si="15"/>
        <v>100</v>
      </c>
    </row>
    <row r="885" spans="1:7" x14ac:dyDescent="0.2">
      <c r="A885" s="586">
        <v>4350</v>
      </c>
      <c r="B885" s="587">
        <v>5221</v>
      </c>
      <c r="C885" s="588" t="s">
        <v>145</v>
      </c>
      <c r="D885" s="589">
        <v>0</v>
      </c>
      <c r="E885" s="590">
        <v>53831.3</v>
      </c>
      <c r="F885" s="589">
        <v>53831.3</v>
      </c>
      <c r="G885" s="591">
        <f t="shared" si="15"/>
        <v>100</v>
      </c>
    </row>
    <row r="886" spans="1:7" x14ac:dyDescent="0.2">
      <c r="A886" s="586">
        <v>4350</v>
      </c>
      <c r="B886" s="587">
        <v>5222</v>
      </c>
      <c r="C886" s="588" t="s">
        <v>132</v>
      </c>
      <c r="D886" s="589">
        <v>0</v>
      </c>
      <c r="E886" s="590">
        <v>5009</v>
      </c>
      <c r="F886" s="589">
        <v>5009</v>
      </c>
      <c r="G886" s="591">
        <f t="shared" si="15"/>
        <v>100</v>
      </c>
    </row>
    <row r="887" spans="1:7" x14ac:dyDescent="0.2">
      <c r="A887" s="586">
        <v>4350</v>
      </c>
      <c r="B887" s="587">
        <v>5223</v>
      </c>
      <c r="C887" s="588" t="s">
        <v>135</v>
      </c>
      <c r="D887" s="589">
        <v>0</v>
      </c>
      <c r="E887" s="590">
        <v>143895.20000000001</v>
      </c>
      <c r="F887" s="589">
        <v>143895.20000000001</v>
      </c>
      <c r="G887" s="591">
        <f t="shared" si="15"/>
        <v>100</v>
      </c>
    </row>
    <row r="888" spans="1:7" x14ac:dyDescent="0.2">
      <c r="A888" s="586">
        <v>4350</v>
      </c>
      <c r="B888" s="587">
        <v>5321</v>
      </c>
      <c r="C888" s="588" t="s">
        <v>136</v>
      </c>
      <c r="D888" s="589">
        <v>0</v>
      </c>
      <c r="E888" s="590">
        <v>437501.5</v>
      </c>
      <c r="F888" s="589">
        <v>437501.5</v>
      </c>
      <c r="G888" s="591">
        <f t="shared" si="15"/>
        <v>100</v>
      </c>
    </row>
    <row r="889" spans="1:7" x14ac:dyDescent="0.2">
      <c r="A889" s="586">
        <v>4350</v>
      </c>
      <c r="B889" s="587">
        <v>5331</v>
      </c>
      <c r="C889" s="588" t="s">
        <v>139</v>
      </c>
      <c r="D889" s="589">
        <v>97102</v>
      </c>
      <c r="E889" s="590">
        <v>28724</v>
      </c>
      <c r="F889" s="589">
        <v>14700</v>
      </c>
      <c r="G889" s="591">
        <f t="shared" si="15"/>
        <v>51.176716334772323</v>
      </c>
    </row>
    <row r="890" spans="1:7" x14ac:dyDescent="0.2">
      <c r="A890" s="586">
        <v>4350</v>
      </c>
      <c r="B890" s="587">
        <v>5336</v>
      </c>
      <c r="C890" s="588" t="s">
        <v>162</v>
      </c>
      <c r="D890" s="589">
        <v>0</v>
      </c>
      <c r="E890" s="590">
        <v>139900</v>
      </c>
      <c r="F890" s="589">
        <v>139900</v>
      </c>
      <c r="G890" s="591">
        <f t="shared" si="15"/>
        <v>100</v>
      </c>
    </row>
    <row r="891" spans="1:7" x14ac:dyDescent="0.2">
      <c r="A891" s="586">
        <v>4350</v>
      </c>
      <c r="B891" s="587">
        <v>5621</v>
      </c>
      <c r="C891" s="588" t="s">
        <v>223</v>
      </c>
      <c r="D891" s="589">
        <v>9086</v>
      </c>
      <c r="E891" s="590">
        <v>9086</v>
      </c>
      <c r="F891" s="589">
        <v>9086</v>
      </c>
      <c r="G891" s="591">
        <f t="shared" si="15"/>
        <v>100</v>
      </c>
    </row>
    <row r="892" spans="1:7" x14ac:dyDescent="0.2">
      <c r="A892" s="586">
        <v>4350</v>
      </c>
      <c r="B892" s="587">
        <v>5623</v>
      </c>
      <c r="C892" s="588" t="s">
        <v>225</v>
      </c>
      <c r="D892" s="589">
        <v>15322</v>
      </c>
      <c r="E892" s="590">
        <v>15322</v>
      </c>
      <c r="F892" s="589">
        <v>15322</v>
      </c>
      <c r="G892" s="591">
        <f t="shared" si="15"/>
        <v>100</v>
      </c>
    </row>
    <row r="893" spans="1:7" x14ac:dyDescent="0.2">
      <c r="A893" s="586">
        <v>4350</v>
      </c>
      <c r="B893" s="587">
        <v>5651</v>
      </c>
      <c r="C893" s="588" t="s">
        <v>175</v>
      </c>
      <c r="D893" s="589">
        <v>42000</v>
      </c>
      <c r="E893" s="590">
        <v>42000</v>
      </c>
      <c r="F893" s="589">
        <v>42000</v>
      </c>
      <c r="G893" s="591">
        <f t="shared" si="15"/>
        <v>100</v>
      </c>
    </row>
    <row r="894" spans="1:7" x14ac:dyDescent="0.2">
      <c r="A894" s="586">
        <v>4350</v>
      </c>
      <c r="B894" s="587">
        <v>5901</v>
      </c>
      <c r="C894" s="588" t="s">
        <v>261</v>
      </c>
      <c r="D894" s="589">
        <v>0</v>
      </c>
      <c r="E894" s="590">
        <v>70478</v>
      </c>
      <c r="F894" s="589">
        <v>0</v>
      </c>
      <c r="G894" s="591">
        <f t="shared" si="15"/>
        <v>0</v>
      </c>
    </row>
    <row r="895" spans="1:7" s="598" customFormat="1" x14ac:dyDescent="0.2">
      <c r="A895" s="593">
        <v>4350</v>
      </c>
      <c r="B895" s="594"/>
      <c r="C895" s="595" t="s">
        <v>94</v>
      </c>
      <c r="D895" s="570">
        <v>163510</v>
      </c>
      <c r="E895" s="596">
        <v>962390.56</v>
      </c>
      <c r="F895" s="570">
        <v>877802.9</v>
      </c>
      <c r="G895" s="597">
        <f t="shared" si="15"/>
        <v>91.210672307508915</v>
      </c>
    </row>
    <row r="896" spans="1:7" s="598" customFormat="1" x14ac:dyDescent="0.2">
      <c r="A896" s="599"/>
      <c r="B896" s="607"/>
      <c r="C896" s="601" t="s">
        <v>2738</v>
      </c>
      <c r="D896" s="602"/>
      <c r="E896" s="603"/>
      <c r="F896" s="602"/>
      <c r="G896" s="604"/>
    </row>
    <row r="897" spans="1:7" x14ac:dyDescent="0.2">
      <c r="A897" s="586">
        <v>4351</v>
      </c>
      <c r="B897" s="605">
        <v>5213</v>
      </c>
      <c r="C897" s="588" t="s">
        <v>3252</v>
      </c>
      <c r="D897" s="606">
        <v>0</v>
      </c>
      <c r="E897" s="590">
        <v>1765</v>
      </c>
      <c r="F897" s="606">
        <v>1765</v>
      </c>
      <c r="G897" s="591">
        <f t="shared" si="15"/>
        <v>100</v>
      </c>
    </row>
    <row r="898" spans="1:7" x14ac:dyDescent="0.2">
      <c r="A898" s="586">
        <v>4351</v>
      </c>
      <c r="B898" s="587">
        <v>5221</v>
      </c>
      <c r="C898" s="588" t="s">
        <v>145</v>
      </c>
      <c r="D898" s="589">
        <v>0</v>
      </c>
      <c r="E898" s="590">
        <v>70714.02</v>
      </c>
      <c r="F898" s="589">
        <v>70264</v>
      </c>
      <c r="G898" s="591">
        <f t="shared" si="15"/>
        <v>99.363605689508233</v>
      </c>
    </row>
    <row r="899" spans="1:7" x14ac:dyDescent="0.2">
      <c r="A899" s="586">
        <v>4351</v>
      </c>
      <c r="B899" s="587">
        <v>5222</v>
      </c>
      <c r="C899" s="588" t="s">
        <v>132</v>
      </c>
      <c r="D899" s="589">
        <v>0</v>
      </c>
      <c r="E899" s="590">
        <v>66680.02</v>
      </c>
      <c r="F899" s="589">
        <v>66680</v>
      </c>
      <c r="G899" s="591">
        <f t="shared" si="15"/>
        <v>99.999970006007786</v>
      </c>
    </row>
    <row r="900" spans="1:7" x14ac:dyDescent="0.2">
      <c r="A900" s="586">
        <v>4351</v>
      </c>
      <c r="B900" s="587">
        <v>5223</v>
      </c>
      <c r="C900" s="588" t="s">
        <v>135</v>
      </c>
      <c r="D900" s="589">
        <v>0</v>
      </c>
      <c r="E900" s="590">
        <v>137703.10999999999</v>
      </c>
      <c r="F900" s="589">
        <v>137703.1</v>
      </c>
      <c r="G900" s="591">
        <f t="shared" si="15"/>
        <v>99.999992737999904</v>
      </c>
    </row>
    <row r="901" spans="1:7" x14ac:dyDescent="0.2">
      <c r="A901" s="586">
        <v>4351</v>
      </c>
      <c r="B901" s="587">
        <v>5321</v>
      </c>
      <c r="C901" s="588" t="s">
        <v>136</v>
      </c>
      <c r="D901" s="589">
        <v>0</v>
      </c>
      <c r="E901" s="590">
        <v>97983.4</v>
      </c>
      <c r="F901" s="589">
        <v>97983.4</v>
      </c>
      <c r="G901" s="591">
        <f t="shared" si="15"/>
        <v>100</v>
      </c>
    </row>
    <row r="902" spans="1:7" x14ac:dyDescent="0.2">
      <c r="A902" s="586">
        <v>4351</v>
      </c>
      <c r="B902" s="587">
        <v>5331</v>
      </c>
      <c r="C902" s="588" t="s">
        <v>139</v>
      </c>
      <c r="D902" s="589">
        <v>0</v>
      </c>
      <c r="E902" s="590">
        <v>279.5</v>
      </c>
      <c r="F902" s="589">
        <v>279.5</v>
      </c>
      <c r="G902" s="591">
        <f t="shared" si="15"/>
        <v>100</v>
      </c>
    </row>
    <row r="903" spans="1:7" x14ac:dyDescent="0.2">
      <c r="A903" s="586">
        <v>4351</v>
      </c>
      <c r="B903" s="587">
        <v>5336</v>
      </c>
      <c r="C903" s="588" t="s">
        <v>162</v>
      </c>
      <c r="D903" s="589">
        <v>0</v>
      </c>
      <c r="E903" s="590">
        <v>2684.51</v>
      </c>
      <c r="F903" s="589">
        <v>2684.5</v>
      </c>
      <c r="G903" s="591">
        <f t="shared" si="15"/>
        <v>99.999627492540526</v>
      </c>
    </row>
    <row r="904" spans="1:7" x14ac:dyDescent="0.2">
      <c r="A904" s="586">
        <v>4351</v>
      </c>
      <c r="B904" s="587">
        <v>5621</v>
      </c>
      <c r="C904" s="588" t="s">
        <v>223</v>
      </c>
      <c r="D904" s="589">
        <v>5412</v>
      </c>
      <c r="E904" s="590">
        <v>5412</v>
      </c>
      <c r="F904" s="589">
        <v>5412</v>
      </c>
      <c r="G904" s="591">
        <f t="shared" si="15"/>
        <v>100</v>
      </c>
    </row>
    <row r="905" spans="1:7" x14ac:dyDescent="0.2">
      <c r="A905" s="586">
        <v>4351</v>
      </c>
      <c r="B905" s="587">
        <v>5622</v>
      </c>
      <c r="C905" s="588" t="s">
        <v>224</v>
      </c>
      <c r="D905" s="589">
        <v>13220</v>
      </c>
      <c r="E905" s="590">
        <v>13220</v>
      </c>
      <c r="F905" s="589">
        <v>13220</v>
      </c>
      <c r="G905" s="591">
        <f t="shared" si="15"/>
        <v>100</v>
      </c>
    </row>
    <row r="906" spans="1:7" x14ac:dyDescent="0.2">
      <c r="A906" s="586">
        <v>4351</v>
      </c>
      <c r="B906" s="587">
        <v>5623</v>
      </c>
      <c r="C906" s="588" t="s">
        <v>225</v>
      </c>
      <c r="D906" s="589">
        <v>12784</v>
      </c>
      <c r="E906" s="590">
        <v>12784</v>
      </c>
      <c r="F906" s="589">
        <v>12784</v>
      </c>
      <c r="G906" s="591">
        <f t="shared" si="15"/>
        <v>100</v>
      </c>
    </row>
    <row r="907" spans="1:7" x14ac:dyDescent="0.2">
      <c r="A907" s="586">
        <v>4351</v>
      </c>
      <c r="B907" s="587">
        <v>5659</v>
      </c>
      <c r="C907" s="588" t="s">
        <v>4002</v>
      </c>
      <c r="D907" s="589">
        <v>1400</v>
      </c>
      <c r="E907" s="590">
        <v>1400</v>
      </c>
      <c r="F907" s="589">
        <v>1400</v>
      </c>
      <c r="G907" s="591">
        <f t="shared" si="15"/>
        <v>100</v>
      </c>
    </row>
    <row r="908" spans="1:7" s="598" customFormat="1" x14ac:dyDescent="0.2">
      <c r="A908" s="593">
        <v>4351</v>
      </c>
      <c r="B908" s="594"/>
      <c r="C908" s="595" t="s">
        <v>95</v>
      </c>
      <c r="D908" s="570">
        <v>32816</v>
      </c>
      <c r="E908" s="596">
        <v>410625.56</v>
      </c>
      <c r="F908" s="570">
        <v>410175.5</v>
      </c>
      <c r="G908" s="597">
        <f t="shared" si="15"/>
        <v>99.890396496506455</v>
      </c>
    </row>
    <row r="909" spans="1:7" s="598" customFormat="1" x14ac:dyDescent="0.2">
      <c r="A909" s="599"/>
      <c r="B909" s="607"/>
      <c r="C909" s="601" t="s">
        <v>2738</v>
      </c>
      <c r="D909" s="602"/>
      <c r="E909" s="603"/>
      <c r="F909" s="602"/>
      <c r="G909" s="604"/>
    </row>
    <row r="910" spans="1:7" x14ac:dyDescent="0.2">
      <c r="A910" s="586">
        <v>4352</v>
      </c>
      <c r="B910" s="605">
        <v>5213</v>
      </c>
      <c r="C910" s="588" t="s">
        <v>3252</v>
      </c>
      <c r="D910" s="606">
        <v>0</v>
      </c>
      <c r="E910" s="590">
        <v>51.1</v>
      </c>
      <c r="F910" s="606">
        <v>51.1</v>
      </c>
      <c r="G910" s="591">
        <f t="shared" si="15"/>
        <v>100</v>
      </c>
    </row>
    <row r="911" spans="1:7" x14ac:dyDescent="0.2">
      <c r="A911" s="586">
        <v>4352</v>
      </c>
      <c r="B911" s="587">
        <v>5221</v>
      </c>
      <c r="C911" s="588" t="s">
        <v>145</v>
      </c>
      <c r="D911" s="589">
        <v>0</v>
      </c>
      <c r="E911" s="590">
        <v>266</v>
      </c>
      <c r="F911" s="589">
        <v>266</v>
      </c>
      <c r="G911" s="591">
        <f t="shared" si="15"/>
        <v>100</v>
      </c>
    </row>
    <row r="912" spans="1:7" s="598" customFormat="1" x14ac:dyDescent="0.2">
      <c r="A912" s="593">
        <v>4352</v>
      </c>
      <c r="B912" s="594"/>
      <c r="C912" s="595" t="s">
        <v>2739</v>
      </c>
      <c r="D912" s="570">
        <v>0</v>
      </c>
      <c r="E912" s="596">
        <v>317.10000000000002</v>
      </c>
      <c r="F912" s="570">
        <v>317.10000000000002</v>
      </c>
      <c r="G912" s="597">
        <f t="shared" si="15"/>
        <v>100</v>
      </c>
    </row>
    <row r="913" spans="1:7" s="598" customFormat="1" x14ac:dyDescent="0.2">
      <c r="A913" s="599"/>
      <c r="B913" s="607"/>
      <c r="C913" s="601" t="s">
        <v>2738</v>
      </c>
      <c r="D913" s="602"/>
      <c r="E913" s="603"/>
      <c r="F913" s="602"/>
      <c r="G913" s="604"/>
    </row>
    <row r="914" spans="1:7" x14ac:dyDescent="0.2">
      <c r="A914" s="586">
        <v>4354</v>
      </c>
      <c r="B914" s="605">
        <v>5169</v>
      </c>
      <c r="C914" s="588" t="s">
        <v>130</v>
      </c>
      <c r="D914" s="606">
        <v>0</v>
      </c>
      <c r="E914" s="590">
        <v>245.98</v>
      </c>
      <c r="F914" s="606">
        <v>25.41</v>
      </c>
      <c r="G914" s="591">
        <f t="shared" si="15"/>
        <v>10.330108138873079</v>
      </c>
    </row>
    <row r="915" spans="1:7" x14ac:dyDescent="0.2">
      <c r="A915" s="586">
        <v>4354</v>
      </c>
      <c r="B915" s="587">
        <v>5221</v>
      </c>
      <c r="C915" s="588" t="s">
        <v>145</v>
      </c>
      <c r="D915" s="589">
        <v>0</v>
      </c>
      <c r="E915" s="590">
        <v>9694</v>
      </c>
      <c r="F915" s="589">
        <v>9694</v>
      </c>
      <c r="G915" s="591">
        <f t="shared" si="15"/>
        <v>100</v>
      </c>
    </row>
    <row r="916" spans="1:7" x14ac:dyDescent="0.2">
      <c r="A916" s="586">
        <v>4354</v>
      </c>
      <c r="B916" s="587">
        <v>5222</v>
      </c>
      <c r="C916" s="588" t="s">
        <v>132</v>
      </c>
      <c r="D916" s="589">
        <v>0</v>
      </c>
      <c r="E916" s="590">
        <v>3868</v>
      </c>
      <c r="F916" s="589">
        <v>3868</v>
      </c>
      <c r="G916" s="591">
        <f t="shared" si="15"/>
        <v>100</v>
      </c>
    </row>
    <row r="917" spans="1:7" x14ac:dyDescent="0.2">
      <c r="A917" s="586">
        <v>4354</v>
      </c>
      <c r="B917" s="587">
        <v>5223</v>
      </c>
      <c r="C917" s="588" t="s">
        <v>135</v>
      </c>
      <c r="D917" s="589">
        <v>0</v>
      </c>
      <c r="E917" s="590">
        <v>29346.1</v>
      </c>
      <c r="F917" s="589">
        <v>29346.1</v>
      </c>
      <c r="G917" s="591">
        <f t="shared" si="15"/>
        <v>100</v>
      </c>
    </row>
    <row r="918" spans="1:7" x14ac:dyDescent="0.2">
      <c r="A918" s="586">
        <v>4354</v>
      </c>
      <c r="B918" s="587">
        <v>5321</v>
      </c>
      <c r="C918" s="588" t="s">
        <v>136</v>
      </c>
      <c r="D918" s="589">
        <v>0</v>
      </c>
      <c r="E918" s="590">
        <v>13821</v>
      </c>
      <c r="F918" s="589">
        <v>13821</v>
      </c>
      <c r="G918" s="591">
        <f t="shared" si="15"/>
        <v>100</v>
      </c>
    </row>
    <row r="919" spans="1:7" x14ac:dyDescent="0.2">
      <c r="A919" s="586">
        <v>4354</v>
      </c>
      <c r="B919" s="587">
        <v>5331</v>
      </c>
      <c r="C919" s="588" t="s">
        <v>139</v>
      </c>
      <c r="D919" s="589">
        <v>11362</v>
      </c>
      <c r="E919" s="590">
        <v>7645</v>
      </c>
      <c r="F919" s="589">
        <v>3400</v>
      </c>
      <c r="G919" s="591">
        <f t="shared" si="15"/>
        <v>44.47351209941138</v>
      </c>
    </row>
    <row r="920" spans="1:7" x14ac:dyDescent="0.2">
      <c r="A920" s="586">
        <v>4354</v>
      </c>
      <c r="B920" s="587">
        <v>5336</v>
      </c>
      <c r="C920" s="588" t="s">
        <v>162</v>
      </c>
      <c r="D920" s="589">
        <v>0</v>
      </c>
      <c r="E920" s="590">
        <v>95274</v>
      </c>
      <c r="F920" s="589">
        <v>95274</v>
      </c>
      <c r="G920" s="591">
        <f t="shared" ref="G920:G990" si="16">F920/E920*100</f>
        <v>100</v>
      </c>
    </row>
    <row r="921" spans="1:7" x14ac:dyDescent="0.2">
      <c r="A921" s="586">
        <v>4354</v>
      </c>
      <c r="B921" s="587">
        <v>5623</v>
      </c>
      <c r="C921" s="588" t="s">
        <v>225</v>
      </c>
      <c r="D921" s="589">
        <v>3014</v>
      </c>
      <c r="E921" s="590">
        <v>3014</v>
      </c>
      <c r="F921" s="589">
        <v>3014</v>
      </c>
      <c r="G921" s="591">
        <f t="shared" si="16"/>
        <v>100</v>
      </c>
    </row>
    <row r="922" spans="1:7" x14ac:dyDescent="0.2">
      <c r="A922" s="586">
        <v>4354</v>
      </c>
      <c r="B922" s="587">
        <v>5651</v>
      </c>
      <c r="C922" s="588" t="s">
        <v>175</v>
      </c>
      <c r="D922" s="589">
        <v>7000</v>
      </c>
      <c r="E922" s="590">
        <v>7000</v>
      </c>
      <c r="F922" s="589">
        <v>7000</v>
      </c>
      <c r="G922" s="591">
        <f t="shared" si="16"/>
        <v>100</v>
      </c>
    </row>
    <row r="923" spans="1:7" x14ac:dyDescent="0.2">
      <c r="A923" s="586">
        <v>4354</v>
      </c>
      <c r="B923" s="587">
        <v>5901</v>
      </c>
      <c r="C923" s="588" t="s">
        <v>261</v>
      </c>
      <c r="D923" s="589">
        <v>0</v>
      </c>
      <c r="E923" s="590">
        <v>3717</v>
      </c>
      <c r="F923" s="589">
        <v>0</v>
      </c>
      <c r="G923" s="591">
        <f t="shared" si="16"/>
        <v>0</v>
      </c>
    </row>
    <row r="924" spans="1:7" s="598" customFormat="1" x14ac:dyDescent="0.2">
      <c r="A924" s="593">
        <v>4354</v>
      </c>
      <c r="B924" s="594"/>
      <c r="C924" s="595" t="s">
        <v>232</v>
      </c>
      <c r="D924" s="570">
        <v>21376</v>
      </c>
      <c r="E924" s="596">
        <v>173625.08</v>
      </c>
      <c r="F924" s="570">
        <v>165442.51</v>
      </c>
      <c r="G924" s="597">
        <f t="shared" si="16"/>
        <v>95.287218874139626</v>
      </c>
    </row>
    <row r="925" spans="1:7" s="598" customFormat="1" x14ac:dyDescent="0.2">
      <c r="A925" s="599"/>
      <c r="B925" s="607"/>
      <c r="C925" s="601" t="s">
        <v>2738</v>
      </c>
      <c r="D925" s="602"/>
      <c r="E925" s="603"/>
      <c r="F925" s="602"/>
      <c r="G925" s="604"/>
    </row>
    <row r="926" spans="1:7" x14ac:dyDescent="0.2">
      <c r="A926" s="586">
        <v>4355</v>
      </c>
      <c r="B926" s="605">
        <v>5223</v>
      </c>
      <c r="C926" s="588" t="s">
        <v>135</v>
      </c>
      <c r="D926" s="606">
        <v>0</v>
      </c>
      <c r="E926" s="590">
        <v>5888.3</v>
      </c>
      <c r="F926" s="606">
        <v>5888.3</v>
      </c>
      <c r="G926" s="591">
        <f t="shared" si="16"/>
        <v>100</v>
      </c>
    </row>
    <row r="927" spans="1:7" x14ac:dyDescent="0.2">
      <c r="A927" s="586">
        <v>4355</v>
      </c>
      <c r="B927" s="587">
        <v>5623</v>
      </c>
      <c r="C927" s="588" t="s">
        <v>225</v>
      </c>
      <c r="D927" s="589">
        <v>670</v>
      </c>
      <c r="E927" s="590">
        <v>670</v>
      </c>
      <c r="F927" s="589">
        <v>670</v>
      </c>
      <c r="G927" s="591">
        <f t="shared" si="16"/>
        <v>100</v>
      </c>
    </row>
    <row r="928" spans="1:7" s="598" customFormat="1" x14ac:dyDescent="0.2">
      <c r="A928" s="593">
        <v>4355</v>
      </c>
      <c r="B928" s="594"/>
      <c r="C928" s="595" t="s">
        <v>233</v>
      </c>
      <c r="D928" s="570">
        <v>670</v>
      </c>
      <c r="E928" s="596">
        <v>6558.3</v>
      </c>
      <c r="F928" s="570">
        <v>6558.3</v>
      </c>
      <c r="G928" s="597">
        <f t="shared" si="16"/>
        <v>100</v>
      </c>
    </row>
    <row r="929" spans="1:7" s="598" customFormat="1" x14ac:dyDescent="0.2">
      <c r="A929" s="599"/>
      <c r="B929" s="607"/>
      <c r="C929" s="601" t="s">
        <v>2738</v>
      </c>
      <c r="D929" s="602"/>
      <c r="E929" s="603"/>
      <c r="F929" s="602"/>
      <c r="G929" s="604"/>
    </row>
    <row r="930" spans="1:7" x14ac:dyDescent="0.2">
      <c r="A930" s="586">
        <v>4356</v>
      </c>
      <c r="B930" s="605">
        <v>5221</v>
      </c>
      <c r="C930" s="588" t="s">
        <v>145</v>
      </c>
      <c r="D930" s="606">
        <v>0</v>
      </c>
      <c r="E930" s="590">
        <v>14175.2</v>
      </c>
      <c r="F930" s="606">
        <v>14175.2</v>
      </c>
      <c r="G930" s="591">
        <f t="shared" si="16"/>
        <v>100</v>
      </c>
    </row>
    <row r="931" spans="1:7" x14ac:dyDescent="0.2">
      <c r="A931" s="586">
        <v>4356</v>
      </c>
      <c r="B931" s="587">
        <v>5222</v>
      </c>
      <c r="C931" s="588" t="s">
        <v>132</v>
      </c>
      <c r="D931" s="589">
        <v>0</v>
      </c>
      <c r="E931" s="590">
        <v>16618.7</v>
      </c>
      <c r="F931" s="589">
        <v>16618.7</v>
      </c>
      <c r="G931" s="591">
        <f t="shared" si="16"/>
        <v>100</v>
      </c>
    </row>
    <row r="932" spans="1:7" x14ac:dyDescent="0.2">
      <c r="A932" s="586">
        <v>4356</v>
      </c>
      <c r="B932" s="587">
        <v>5223</v>
      </c>
      <c r="C932" s="588" t="s">
        <v>135</v>
      </c>
      <c r="D932" s="589">
        <v>0</v>
      </c>
      <c r="E932" s="590">
        <v>60097.3</v>
      </c>
      <c r="F932" s="589">
        <v>60097.3</v>
      </c>
      <c r="G932" s="591">
        <f t="shared" si="16"/>
        <v>100</v>
      </c>
    </row>
    <row r="933" spans="1:7" x14ac:dyDescent="0.2">
      <c r="A933" s="586">
        <v>4356</v>
      </c>
      <c r="B933" s="587">
        <v>5321</v>
      </c>
      <c r="C933" s="588" t="s">
        <v>136</v>
      </c>
      <c r="D933" s="589">
        <v>0</v>
      </c>
      <c r="E933" s="590">
        <v>41819.5</v>
      </c>
      <c r="F933" s="589">
        <v>41819.5</v>
      </c>
      <c r="G933" s="591">
        <f t="shared" si="16"/>
        <v>100</v>
      </c>
    </row>
    <row r="934" spans="1:7" x14ac:dyDescent="0.2">
      <c r="A934" s="586">
        <v>4356</v>
      </c>
      <c r="B934" s="587">
        <v>5621</v>
      </c>
      <c r="C934" s="588" t="s">
        <v>223</v>
      </c>
      <c r="D934" s="589">
        <v>1539</v>
      </c>
      <c r="E934" s="590">
        <v>1539</v>
      </c>
      <c r="F934" s="589">
        <v>1539</v>
      </c>
      <c r="G934" s="591">
        <f t="shared" si="16"/>
        <v>100</v>
      </c>
    </row>
    <row r="935" spans="1:7" x14ac:dyDescent="0.2">
      <c r="A935" s="586">
        <v>4356</v>
      </c>
      <c r="B935" s="587">
        <v>5622</v>
      </c>
      <c r="C935" s="588" t="s">
        <v>224</v>
      </c>
      <c r="D935" s="589">
        <v>2457</v>
      </c>
      <c r="E935" s="590">
        <v>2457</v>
      </c>
      <c r="F935" s="589">
        <v>2457</v>
      </c>
      <c r="G935" s="591">
        <f t="shared" si="16"/>
        <v>100</v>
      </c>
    </row>
    <row r="936" spans="1:7" x14ac:dyDescent="0.2">
      <c r="A936" s="586">
        <v>4356</v>
      </c>
      <c r="B936" s="587">
        <v>5623</v>
      </c>
      <c r="C936" s="588" t="s">
        <v>225</v>
      </c>
      <c r="D936" s="589">
        <v>9674</v>
      </c>
      <c r="E936" s="590">
        <v>9674</v>
      </c>
      <c r="F936" s="589">
        <v>9674</v>
      </c>
      <c r="G936" s="591">
        <f t="shared" si="16"/>
        <v>100</v>
      </c>
    </row>
    <row r="937" spans="1:7" s="598" customFormat="1" x14ac:dyDescent="0.2">
      <c r="A937" s="593">
        <v>4356</v>
      </c>
      <c r="B937" s="594"/>
      <c r="C937" s="595" t="s">
        <v>234</v>
      </c>
      <c r="D937" s="570">
        <v>13670</v>
      </c>
      <c r="E937" s="596">
        <v>146380.70000000001</v>
      </c>
      <c r="F937" s="570">
        <v>146380.70000000001</v>
      </c>
      <c r="G937" s="597">
        <f t="shared" si="16"/>
        <v>100</v>
      </c>
    </row>
    <row r="938" spans="1:7" s="598" customFormat="1" x14ac:dyDescent="0.2">
      <c r="A938" s="599"/>
      <c r="B938" s="607"/>
      <c r="C938" s="601" t="s">
        <v>2738</v>
      </c>
      <c r="D938" s="602"/>
      <c r="E938" s="603"/>
      <c r="F938" s="602"/>
      <c r="G938" s="604"/>
    </row>
    <row r="939" spans="1:7" x14ac:dyDescent="0.2">
      <c r="A939" s="586">
        <v>4357</v>
      </c>
      <c r="B939" s="605">
        <v>5137</v>
      </c>
      <c r="C939" s="588" t="s">
        <v>1088</v>
      </c>
      <c r="D939" s="606">
        <v>179</v>
      </c>
      <c r="E939" s="590">
        <v>4405.93</v>
      </c>
      <c r="F939" s="606">
        <v>612.36212999999998</v>
      </c>
      <c r="G939" s="591">
        <f t="shared" si="16"/>
        <v>13.898589628069441</v>
      </c>
    </row>
    <row r="940" spans="1:7" x14ac:dyDescent="0.2">
      <c r="A940" s="586">
        <v>4357</v>
      </c>
      <c r="B940" s="587">
        <v>5139</v>
      </c>
      <c r="C940" s="588" t="s">
        <v>129</v>
      </c>
      <c r="D940" s="589">
        <v>0</v>
      </c>
      <c r="E940" s="590">
        <v>77.459999999999994</v>
      </c>
      <c r="F940" s="589">
        <v>0</v>
      </c>
      <c r="G940" s="591">
        <f t="shared" si="16"/>
        <v>0</v>
      </c>
    </row>
    <row r="941" spans="1:7" x14ac:dyDescent="0.2">
      <c r="A941" s="586">
        <v>4357</v>
      </c>
      <c r="B941" s="587">
        <v>5167</v>
      </c>
      <c r="C941" s="588" t="s">
        <v>156</v>
      </c>
      <c r="D941" s="589">
        <v>28</v>
      </c>
      <c r="E941" s="590">
        <v>56.66</v>
      </c>
      <c r="F941" s="589">
        <v>21.757999999999999</v>
      </c>
      <c r="G941" s="591">
        <f t="shared" si="16"/>
        <v>38.400988351570774</v>
      </c>
    </row>
    <row r="942" spans="1:7" x14ac:dyDescent="0.2">
      <c r="A942" s="586">
        <v>4357</v>
      </c>
      <c r="B942" s="587">
        <v>5169</v>
      </c>
      <c r="C942" s="588" t="s">
        <v>130</v>
      </c>
      <c r="D942" s="589">
        <v>0</v>
      </c>
      <c r="E942" s="590">
        <v>559.52</v>
      </c>
      <c r="F942" s="589">
        <v>0</v>
      </c>
      <c r="G942" s="591">
        <f t="shared" si="16"/>
        <v>0</v>
      </c>
    </row>
    <row r="943" spans="1:7" x14ac:dyDescent="0.2">
      <c r="A943" s="586">
        <v>4357</v>
      </c>
      <c r="B943" s="587">
        <v>5171</v>
      </c>
      <c r="C943" s="588" t="s">
        <v>158</v>
      </c>
      <c r="D943" s="589">
        <v>0</v>
      </c>
      <c r="E943" s="590">
        <v>554.67999999999995</v>
      </c>
      <c r="F943" s="589">
        <v>341.41264000000001</v>
      </c>
      <c r="G943" s="591">
        <f t="shared" si="16"/>
        <v>61.551280017307285</v>
      </c>
    </row>
    <row r="944" spans="1:7" x14ac:dyDescent="0.2">
      <c r="A944" s="586">
        <v>4357</v>
      </c>
      <c r="B944" s="587">
        <v>5179</v>
      </c>
      <c r="C944" s="588" t="s">
        <v>159</v>
      </c>
      <c r="D944" s="589">
        <v>0</v>
      </c>
      <c r="E944" s="590">
        <v>151</v>
      </c>
      <c r="F944" s="589">
        <v>146.58677</v>
      </c>
      <c r="G944" s="591">
        <f t="shared" si="16"/>
        <v>97.077331125827811</v>
      </c>
    </row>
    <row r="945" spans="1:7" x14ac:dyDescent="0.2">
      <c r="A945" s="586">
        <v>4357</v>
      </c>
      <c r="B945" s="587">
        <v>5213</v>
      </c>
      <c r="C945" s="588" t="s">
        <v>3252</v>
      </c>
      <c r="D945" s="589">
        <v>0</v>
      </c>
      <c r="E945" s="590">
        <v>1150</v>
      </c>
      <c r="F945" s="589">
        <v>1150</v>
      </c>
      <c r="G945" s="591">
        <f t="shared" si="16"/>
        <v>100</v>
      </c>
    </row>
    <row r="946" spans="1:7" x14ac:dyDescent="0.2">
      <c r="A946" s="586">
        <v>4357</v>
      </c>
      <c r="B946" s="587">
        <v>5221</v>
      </c>
      <c r="C946" s="588" t="s">
        <v>145</v>
      </c>
      <c r="D946" s="589">
        <v>0</v>
      </c>
      <c r="E946" s="590">
        <v>59699.8</v>
      </c>
      <c r="F946" s="589">
        <v>59699.8</v>
      </c>
      <c r="G946" s="591">
        <f t="shared" si="16"/>
        <v>100</v>
      </c>
    </row>
    <row r="947" spans="1:7" x14ac:dyDescent="0.2">
      <c r="A947" s="586">
        <v>4357</v>
      </c>
      <c r="B947" s="587">
        <v>5222</v>
      </c>
      <c r="C947" s="588" t="s">
        <v>132</v>
      </c>
      <c r="D947" s="589">
        <v>0</v>
      </c>
      <c r="E947" s="590">
        <v>44420</v>
      </c>
      <c r="F947" s="589">
        <v>44420</v>
      </c>
      <c r="G947" s="591">
        <f t="shared" si="16"/>
        <v>100</v>
      </c>
    </row>
    <row r="948" spans="1:7" x14ac:dyDescent="0.2">
      <c r="A948" s="586">
        <v>4357</v>
      </c>
      <c r="B948" s="587">
        <v>5223</v>
      </c>
      <c r="C948" s="588" t="s">
        <v>135</v>
      </c>
      <c r="D948" s="589">
        <v>0</v>
      </c>
      <c r="E948" s="590">
        <v>81546.2</v>
      </c>
      <c r="F948" s="589">
        <v>81546.2</v>
      </c>
      <c r="G948" s="591">
        <f t="shared" si="16"/>
        <v>100</v>
      </c>
    </row>
    <row r="949" spans="1:7" x14ac:dyDescent="0.2">
      <c r="A949" s="586">
        <v>4357</v>
      </c>
      <c r="B949" s="587">
        <v>5321</v>
      </c>
      <c r="C949" s="588" t="s">
        <v>136</v>
      </c>
      <c r="D949" s="589">
        <v>0</v>
      </c>
      <c r="E949" s="590">
        <v>233348.4</v>
      </c>
      <c r="F949" s="589">
        <v>233348.4</v>
      </c>
      <c r="G949" s="591">
        <f t="shared" si="16"/>
        <v>100</v>
      </c>
    </row>
    <row r="950" spans="1:7" x14ac:dyDescent="0.2">
      <c r="A950" s="586">
        <v>4357</v>
      </c>
      <c r="B950" s="587">
        <v>5331</v>
      </c>
      <c r="C950" s="588" t="s">
        <v>139</v>
      </c>
      <c r="D950" s="589">
        <v>272173</v>
      </c>
      <c r="E950" s="590">
        <v>104127.14</v>
      </c>
      <c r="F950" s="589">
        <v>63710.138420000003</v>
      </c>
      <c r="G950" s="591">
        <f t="shared" si="16"/>
        <v>61.184949879541492</v>
      </c>
    </row>
    <row r="951" spans="1:7" x14ac:dyDescent="0.2">
      <c r="A951" s="586">
        <v>4357</v>
      </c>
      <c r="B951" s="587">
        <v>5336</v>
      </c>
      <c r="C951" s="588" t="s">
        <v>162</v>
      </c>
      <c r="D951" s="589">
        <v>0</v>
      </c>
      <c r="E951" s="590">
        <v>466834.70899999997</v>
      </c>
      <c r="F951" s="589">
        <v>466834.70899999997</v>
      </c>
      <c r="G951" s="591">
        <f t="shared" si="16"/>
        <v>100</v>
      </c>
    </row>
    <row r="952" spans="1:7" x14ac:dyDescent="0.2">
      <c r="A952" s="586">
        <v>4357</v>
      </c>
      <c r="B952" s="587">
        <v>5621</v>
      </c>
      <c r="C952" s="588" t="s">
        <v>223</v>
      </c>
      <c r="D952" s="589">
        <v>2663</v>
      </c>
      <c r="E952" s="590">
        <v>2663</v>
      </c>
      <c r="F952" s="589">
        <v>2663</v>
      </c>
      <c r="G952" s="591">
        <f t="shared" si="16"/>
        <v>100</v>
      </c>
    </row>
    <row r="953" spans="1:7" x14ac:dyDescent="0.2">
      <c r="A953" s="586">
        <v>4357</v>
      </c>
      <c r="B953" s="587">
        <v>5622</v>
      </c>
      <c r="C953" s="588" t="s">
        <v>224</v>
      </c>
      <c r="D953" s="589">
        <v>8233</v>
      </c>
      <c r="E953" s="590">
        <v>8233</v>
      </c>
      <c r="F953" s="589">
        <v>8233</v>
      </c>
      <c r="G953" s="591">
        <f t="shared" si="16"/>
        <v>100</v>
      </c>
    </row>
    <row r="954" spans="1:7" x14ac:dyDescent="0.2">
      <c r="A954" s="586">
        <v>4357</v>
      </c>
      <c r="B954" s="587">
        <v>5623</v>
      </c>
      <c r="C954" s="588" t="s">
        <v>225</v>
      </c>
      <c r="D954" s="589">
        <v>14927</v>
      </c>
      <c r="E954" s="590">
        <v>14927</v>
      </c>
      <c r="F954" s="589">
        <v>14927</v>
      </c>
      <c r="G954" s="591">
        <f t="shared" si="16"/>
        <v>100</v>
      </c>
    </row>
    <row r="955" spans="1:7" x14ac:dyDescent="0.2">
      <c r="A955" s="586">
        <v>4357</v>
      </c>
      <c r="B955" s="587">
        <v>5651</v>
      </c>
      <c r="C955" s="588" t="s">
        <v>175</v>
      </c>
      <c r="D955" s="589">
        <v>131000</v>
      </c>
      <c r="E955" s="590">
        <v>131000</v>
      </c>
      <c r="F955" s="589">
        <v>131000</v>
      </c>
      <c r="G955" s="591">
        <f t="shared" si="16"/>
        <v>100</v>
      </c>
    </row>
    <row r="956" spans="1:7" x14ac:dyDescent="0.2">
      <c r="A956" s="586">
        <v>4357</v>
      </c>
      <c r="B956" s="587">
        <v>5901</v>
      </c>
      <c r="C956" s="588" t="s">
        <v>261</v>
      </c>
      <c r="D956" s="589">
        <v>0</v>
      </c>
      <c r="E956" s="590">
        <v>153659</v>
      </c>
      <c r="F956" s="589">
        <v>0</v>
      </c>
      <c r="G956" s="591">
        <f t="shared" si="16"/>
        <v>0</v>
      </c>
    </row>
    <row r="957" spans="1:7" s="598" customFormat="1" x14ac:dyDescent="0.2">
      <c r="A957" s="593">
        <v>4357</v>
      </c>
      <c r="B957" s="594"/>
      <c r="C957" s="595" t="s">
        <v>96</v>
      </c>
      <c r="D957" s="570">
        <v>429203</v>
      </c>
      <c r="E957" s="596">
        <v>1307413.4990000001</v>
      </c>
      <c r="F957" s="570">
        <v>1108654.36696</v>
      </c>
      <c r="G957" s="597">
        <f t="shared" si="16"/>
        <v>84.797530988319707</v>
      </c>
    </row>
    <row r="958" spans="1:7" s="598" customFormat="1" x14ac:dyDescent="0.2">
      <c r="A958" s="599"/>
      <c r="B958" s="607"/>
      <c r="C958" s="601" t="s">
        <v>2738</v>
      </c>
      <c r="D958" s="602"/>
      <c r="E958" s="603"/>
      <c r="F958" s="602"/>
      <c r="G958" s="604"/>
    </row>
    <row r="959" spans="1:7" x14ac:dyDescent="0.2">
      <c r="A959" s="586">
        <v>4358</v>
      </c>
      <c r="B959" s="605">
        <v>5213</v>
      </c>
      <c r="C959" s="588" t="s">
        <v>3252</v>
      </c>
      <c r="D959" s="606">
        <v>0</v>
      </c>
      <c r="E959" s="590">
        <v>6652</v>
      </c>
      <c r="F959" s="606">
        <v>6652</v>
      </c>
      <c r="G959" s="591">
        <f t="shared" si="16"/>
        <v>100</v>
      </c>
    </row>
    <row r="960" spans="1:7" x14ac:dyDescent="0.2">
      <c r="A960" s="586">
        <v>4358</v>
      </c>
      <c r="B960" s="587">
        <v>5321</v>
      </c>
      <c r="C960" s="588" t="s">
        <v>136</v>
      </c>
      <c r="D960" s="589">
        <v>0</v>
      </c>
      <c r="E960" s="590">
        <v>11582</v>
      </c>
      <c r="F960" s="589">
        <v>11582</v>
      </c>
      <c r="G960" s="591">
        <f t="shared" si="16"/>
        <v>100</v>
      </c>
    </row>
    <row r="961" spans="1:7" x14ac:dyDescent="0.2">
      <c r="A961" s="586">
        <v>4358</v>
      </c>
      <c r="B961" s="587">
        <v>5336</v>
      </c>
      <c r="C961" s="588" t="s">
        <v>162</v>
      </c>
      <c r="D961" s="589">
        <v>0</v>
      </c>
      <c r="E961" s="590">
        <v>25228</v>
      </c>
      <c r="F961" s="589">
        <v>25228</v>
      </c>
      <c r="G961" s="591">
        <f t="shared" si="16"/>
        <v>100</v>
      </c>
    </row>
    <row r="962" spans="1:7" x14ac:dyDescent="0.2">
      <c r="A962" s="586">
        <v>4358</v>
      </c>
      <c r="B962" s="587">
        <v>5339</v>
      </c>
      <c r="C962" s="588" t="s">
        <v>160</v>
      </c>
      <c r="D962" s="589">
        <v>0</v>
      </c>
      <c r="E962" s="590">
        <v>4000</v>
      </c>
      <c r="F962" s="589">
        <v>4000</v>
      </c>
      <c r="G962" s="591">
        <f t="shared" si="16"/>
        <v>100</v>
      </c>
    </row>
    <row r="963" spans="1:7" s="598" customFormat="1" x14ac:dyDescent="0.2">
      <c r="A963" s="593">
        <v>4358</v>
      </c>
      <c r="B963" s="594"/>
      <c r="C963" s="595" t="s">
        <v>235</v>
      </c>
      <c r="D963" s="570">
        <v>0</v>
      </c>
      <c r="E963" s="596">
        <v>47462</v>
      </c>
      <c r="F963" s="570">
        <v>47462</v>
      </c>
      <c r="G963" s="597">
        <f t="shared" si="16"/>
        <v>100</v>
      </c>
    </row>
    <row r="964" spans="1:7" s="598" customFormat="1" x14ac:dyDescent="0.2">
      <c r="A964" s="599"/>
      <c r="B964" s="607"/>
      <c r="C964" s="601" t="s">
        <v>2738</v>
      </c>
      <c r="D964" s="602"/>
      <c r="E964" s="603"/>
      <c r="F964" s="602"/>
      <c r="G964" s="604"/>
    </row>
    <row r="965" spans="1:7" x14ac:dyDescent="0.2">
      <c r="A965" s="586">
        <v>4359</v>
      </c>
      <c r="B965" s="605">
        <v>5042</v>
      </c>
      <c r="C965" s="588" t="s">
        <v>169</v>
      </c>
      <c r="D965" s="606">
        <v>8</v>
      </c>
      <c r="E965" s="590">
        <v>8</v>
      </c>
      <c r="F965" s="606">
        <v>7.1989999999999998</v>
      </c>
      <c r="G965" s="591">
        <f t="shared" si="16"/>
        <v>89.987499999999997</v>
      </c>
    </row>
    <row r="966" spans="1:7" x14ac:dyDescent="0.2">
      <c r="A966" s="586">
        <v>4359</v>
      </c>
      <c r="B966" s="587">
        <v>5164</v>
      </c>
      <c r="C966" s="588" t="s">
        <v>143</v>
      </c>
      <c r="D966" s="589">
        <v>0</v>
      </c>
      <c r="E966" s="590">
        <v>3</v>
      </c>
      <c r="F966" s="589">
        <v>3</v>
      </c>
      <c r="G966" s="591">
        <f t="shared" si="16"/>
        <v>100</v>
      </c>
    </row>
    <row r="967" spans="1:7" x14ac:dyDescent="0.2">
      <c r="A967" s="586">
        <v>4359</v>
      </c>
      <c r="B967" s="587">
        <v>5168</v>
      </c>
      <c r="C967" s="588" t="s">
        <v>157</v>
      </c>
      <c r="D967" s="589">
        <v>382</v>
      </c>
      <c r="E967" s="590">
        <v>382</v>
      </c>
      <c r="F967" s="589">
        <v>242.42302000000001</v>
      </c>
      <c r="G967" s="591">
        <f t="shared" si="16"/>
        <v>63.461523560209422</v>
      </c>
    </row>
    <row r="968" spans="1:7" x14ac:dyDescent="0.2">
      <c r="A968" s="586">
        <v>4359</v>
      </c>
      <c r="B968" s="587">
        <v>5175</v>
      </c>
      <c r="C968" s="588" t="s">
        <v>131</v>
      </c>
      <c r="D968" s="589">
        <v>0</v>
      </c>
      <c r="E968" s="590">
        <v>2.4</v>
      </c>
      <c r="F968" s="589">
        <v>2.4</v>
      </c>
      <c r="G968" s="591">
        <f t="shared" si="16"/>
        <v>100</v>
      </c>
    </row>
    <row r="969" spans="1:7" x14ac:dyDescent="0.2">
      <c r="A969" s="586">
        <v>4359</v>
      </c>
      <c r="B969" s="587">
        <v>5221</v>
      </c>
      <c r="C969" s="588" t="s">
        <v>145</v>
      </c>
      <c r="D969" s="589">
        <v>0</v>
      </c>
      <c r="E969" s="590">
        <v>3553</v>
      </c>
      <c r="F969" s="589">
        <v>3550.39</v>
      </c>
      <c r="G969" s="591">
        <f t="shared" si="16"/>
        <v>99.926540951308752</v>
      </c>
    </row>
    <row r="970" spans="1:7" x14ac:dyDescent="0.2">
      <c r="A970" s="586">
        <v>4359</v>
      </c>
      <c r="B970" s="587">
        <v>5222</v>
      </c>
      <c r="C970" s="588" t="s">
        <v>132</v>
      </c>
      <c r="D970" s="589">
        <v>0</v>
      </c>
      <c r="E970" s="590">
        <v>3710</v>
      </c>
      <c r="F970" s="589">
        <v>3710</v>
      </c>
      <c r="G970" s="591">
        <f t="shared" si="16"/>
        <v>100</v>
      </c>
    </row>
    <row r="971" spans="1:7" x14ac:dyDescent="0.2">
      <c r="A971" s="586">
        <v>4359</v>
      </c>
      <c r="B971" s="587">
        <v>5223</v>
      </c>
      <c r="C971" s="588" t="s">
        <v>135</v>
      </c>
      <c r="D971" s="589">
        <v>0</v>
      </c>
      <c r="E971" s="590">
        <v>24520.400000000001</v>
      </c>
      <c r="F971" s="589">
        <v>24520.400000000001</v>
      </c>
      <c r="G971" s="591">
        <f t="shared" si="16"/>
        <v>100</v>
      </c>
    </row>
    <row r="972" spans="1:7" x14ac:dyDescent="0.2">
      <c r="A972" s="586">
        <v>4359</v>
      </c>
      <c r="B972" s="587">
        <v>5321</v>
      </c>
      <c r="C972" s="588" t="s">
        <v>136</v>
      </c>
      <c r="D972" s="589">
        <v>0</v>
      </c>
      <c r="E972" s="590">
        <v>23385</v>
      </c>
      <c r="F972" s="589">
        <v>23385</v>
      </c>
      <c r="G972" s="591">
        <f t="shared" si="16"/>
        <v>100</v>
      </c>
    </row>
    <row r="973" spans="1:7" x14ac:dyDescent="0.2">
      <c r="A973" s="586">
        <v>4359</v>
      </c>
      <c r="B973" s="587">
        <v>5336</v>
      </c>
      <c r="C973" s="588" t="s">
        <v>162</v>
      </c>
      <c r="D973" s="589">
        <v>0</v>
      </c>
      <c r="E973" s="590">
        <v>332</v>
      </c>
      <c r="F973" s="589">
        <v>332</v>
      </c>
      <c r="G973" s="591">
        <f t="shared" si="16"/>
        <v>100</v>
      </c>
    </row>
    <row r="974" spans="1:7" x14ac:dyDescent="0.2">
      <c r="A974" s="586">
        <v>4359</v>
      </c>
      <c r="B974" s="587">
        <v>5622</v>
      </c>
      <c r="C974" s="588" t="s">
        <v>224</v>
      </c>
      <c r="D974" s="589">
        <v>706</v>
      </c>
      <c r="E974" s="590">
        <v>706</v>
      </c>
      <c r="F974" s="589">
        <v>706</v>
      </c>
      <c r="G974" s="591">
        <f t="shared" si="16"/>
        <v>100</v>
      </c>
    </row>
    <row r="975" spans="1:7" x14ac:dyDescent="0.2">
      <c r="A975" s="586">
        <v>4359</v>
      </c>
      <c r="B975" s="587">
        <v>5623</v>
      </c>
      <c r="C975" s="588" t="s">
        <v>225</v>
      </c>
      <c r="D975" s="589">
        <v>3289</v>
      </c>
      <c r="E975" s="590">
        <v>3289</v>
      </c>
      <c r="F975" s="589">
        <v>3289</v>
      </c>
      <c r="G975" s="591">
        <f t="shared" si="16"/>
        <v>100</v>
      </c>
    </row>
    <row r="976" spans="1:7" s="598" customFormat="1" x14ac:dyDescent="0.2">
      <c r="A976" s="593">
        <v>4359</v>
      </c>
      <c r="B976" s="594"/>
      <c r="C976" s="595" t="s">
        <v>236</v>
      </c>
      <c r="D976" s="570">
        <v>4385</v>
      </c>
      <c r="E976" s="596">
        <v>59890.8</v>
      </c>
      <c r="F976" s="570">
        <v>59747.812020000005</v>
      </c>
      <c r="G976" s="597">
        <f t="shared" si="16"/>
        <v>99.761252178965719</v>
      </c>
    </row>
    <row r="977" spans="1:7" s="598" customFormat="1" x14ac:dyDescent="0.2">
      <c r="A977" s="599"/>
      <c r="B977" s="607"/>
      <c r="C977" s="601" t="s">
        <v>2738</v>
      </c>
      <c r="D977" s="602"/>
      <c r="E977" s="603"/>
      <c r="F977" s="602"/>
      <c r="G977" s="604"/>
    </row>
    <row r="978" spans="1:7" x14ac:dyDescent="0.2">
      <c r="A978" s="586">
        <v>4371</v>
      </c>
      <c r="B978" s="605">
        <v>5221</v>
      </c>
      <c r="C978" s="588" t="s">
        <v>145</v>
      </c>
      <c r="D978" s="606">
        <v>0</v>
      </c>
      <c r="E978" s="590">
        <v>19389</v>
      </c>
      <c r="F978" s="606">
        <v>19331</v>
      </c>
      <c r="G978" s="591">
        <f t="shared" si="16"/>
        <v>99.700861313115681</v>
      </c>
    </row>
    <row r="979" spans="1:7" x14ac:dyDescent="0.2">
      <c r="A979" s="586">
        <v>4371</v>
      </c>
      <c r="B979" s="587">
        <v>5222</v>
      </c>
      <c r="C979" s="588" t="s">
        <v>132</v>
      </c>
      <c r="D979" s="589">
        <v>0</v>
      </c>
      <c r="E979" s="590">
        <v>21263.025000000001</v>
      </c>
      <c r="F979" s="589">
        <v>21263.025000000001</v>
      </c>
      <c r="G979" s="591">
        <f t="shared" si="16"/>
        <v>100</v>
      </c>
    </row>
    <row r="980" spans="1:7" x14ac:dyDescent="0.2">
      <c r="A980" s="586">
        <v>4371</v>
      </c>
      <c r="B980" s="587">
        <v>5223</v>
      </c>
      <c r="C980" s="588" t="s">
        <v>135</v>
      </c>
      <c r="D980" s="589">
        <v>0</v>
      </c>
      <c r="E980" s="590">
        <v>44738</v>
      </c>
      <c r="F980" s="589">
        <v>44731</v>
      </c>
      <c r="G980" s="591">
        <f t="shared" si="16"/>
        <v>99.984353346148694</v>
      </c>
    </row>
    <row r="981" spans="1:7" x14ac:dyDescent="0.2">
      <c r="A981" s="586">
        <v>4371</v>
      </c>
      <c r="B981" s="587">
        <v>5321</v>
      </c>
      <c r="C981" s="588" t="s">
        <v>136</v>
      </c>
      <c r="D981" s="589">
        <v>0</v>
      </c>
      <c r="E981" s="590">
        <v>3280</v>
      </c>
      <c r="F981" s="589">
        <v>3280</v>
      </c>
      <c r="G981" s="591">
        <f t="shared" si="16"/>
        <v>100</v>
      </c>
    </row>
    <row r="982" spans="1:7" x14ac:dyDescent="0.2">
      <c r="A982" s="586">
        <v>4371</v>
      </c>
      <c r="B982" s="587">
        <v>5339</v>
      </c>
      <c r="C982" s="588" t="s">
        <v>160</v>
      </c>
      <c r="D982" s="589">
        <v>0</v>
      </c>
      <c r="E982" s="590">
        <v>3819</v>
      </c>
      <c r="F982" s="589">
        <v>3819</v>
      </c>
      <c r="G982" s="591">
        <f t="shared" si="16"/>
        <v>100</v>
      </c>
    </row>
    <row r="983" spans="1:7" x14ac:dyDescent="0.2">
      <c r="A983" s="586">
        <v>4371</v>
      </c>
      <c r="B983" s="587">
        <v>5621</v>
      </c>
      <c r="C983" s="588" t="s">
        <v>223</v>
      </c>
      <c r="D983" s="589">
        <v>4378</v>
      </c>
      <c r="E983" s="590">
        <v>4378</v>
      </c>
      <c r="F983" s="589">
        <v>4378</v>
      </c>
      <c r="G983" s="591">
        <f t="shared" si="16"/>
        <v>100</v>
      </c>
    </row>
    <row r="984" spans="1:7" x14ac:dyDescent="0.2">
      <c r="A984" s="586">
        <v>4371</v>
      </c>
      <c r="B984" s="587">
        <v>5622</v>
      </c>
      <c r="C984" s="588" t="s">
        <v>224</v>
      </c>
      <c r="D984" s="589">
        <v>3844</v>
      </c>
      <c r="E984" s="590">
        <v>3844</v>
      </c>
      <c r="F984" s="589">
        <v>3844</v>
      </c>
      <c r="G984" s="591">
        <f t="shared" si="16"/>
        <v>100</v>
      </c>
    </row>
    <row r="985" spans="1:7" x14ac:dyDescent="0.2">
      <c r="A985" s="586">
        <v>4371</v>
      </c>
      <c r="B985" s="587">
        <v>5623</v>
      </c>
      <c r="C985" s="588" t="s">
        <v>225</v>
      </c>
      <c r="D985" s="589">
        <v>6104</v>
      </c>
      <c r="E985" s="590">
        <v>6104</v>
      </c>
      <c r="F985" s="589">
        <v>6104</v>
      </c>
      <c r="G985" s="591">
        <f t="shared" si="16"/>
        <v>100</v>
      </c>
    </row>
    <row r="986" spans="1:7" s="598" customFormat="1" x14ac:dyDescent="0.2">
      <c r="A986" s="593">
        <v>4371</v>
      </c>
      <c r="B986" s="594"/>
      <c r="C986" s="595" t="s">
        <v>237</v>
      </c>
      <c r="D986" s="570">
        <v>14326</v>
      </c>
      <c r="E986" s="596">
        <v>106815.02499999999</v>
      </c>
      <c r="F986" s="570">
        <v>106750.02499999999</v>
      </c>
      <c r="G986" s="597">
        <f t="shared" si="16"/>
        <v>99.939147137773915</v>
      </c>
    </row>
    <row r="987" spans="1:7" s="598" customFormat="1" x14ac:dyDescent="0.2">
      <c r="A987" s="599"/>
      <c r="B987" s="607"/>
      <c r="C987" s="601" t="s">
        <v>2738</v>
      </c>
      <c r="D987" s="602"/>
      <c r="E987" s="603"/>
      <c r="F987" s="602"/>
      <c r="G987" s="604"/>
    </row>
    <row r="988" spans="1:7" x14ac:dyDescent="0.2">
      <c r="A988" s="586">
        <v>4372</v>
      </c>
      <c r="B988" s="605">
        <v>5221</v>
      </c>
      <c r="C988" s="588" t="s">
        <v>145</v>
      </c>
      <c r="D988" s="606">
        <v>0</v>
      </c>
      <c r="E988" s="590">
        <v>2319</v>
      </c>
      <c r="F988" s="606">
        <v>2319</v>
      </c>
      <c r="G988" s="591">
        <f t="shared" si="16"/>
        <v>100</v>
      </c>
    </row>
    <row r="989" spans="1:7" x14ac:dyDescent="0.2">
      <c r="A989" s="586">
        <v>4372</v>
      </c>
      <c r="B989" s="587">
        <v>5222</v>
      </c>
      <c r="C989" s="588" t="s">
        <v>132</v>
      </c>
      <c r="D989" s="589">
        <v>0</v>
      </c>
      <c r="E989" s="590">
        <v>12963</v>
      </c>
      <c r="F989" s="589">
        <v>12963</v>
      </c>
      <c r="G989" s="591">
        <f t="shared" si="16"/>
        <v>100</v>
      </c>
    </row>
    <row r="990" spans="1:7" x14ac:dyDescent="0.2">
      <c r="A990" s="586">
        <v>4372</v>
      </c>
      <c r="B990" s="587">
        <v>5223</v>
      </c>
      <c r="C990" s="588" t="s">
        <v>135</v>
      </c>
      <c r="D990" s="589">
        <v>0</v>
      </c>
      <c r="E990" s="590">
        <v>3762</v>
      </c>
      <c r="F990" s="589">
        <v>3762</v>
      </c>
      <c r="G990" s="591">
        <f t="shared" si="16"/>
        <v>100</v>
      </c>
    </row>
    <row r="991" spans="1:7" x14ac:dyDescent="0.2">
      <c r="A991" s="586">
        <v>4372</v>
      </c>
      <c r="B991" s="587">
        <v>5621</v>
      </c>
      <c r="C991" s="588" t="s">
        <v>223</v>
      </c>
      <c r="D991" s="589">
        <v>558</v>
      </c>
      <c r="E991" s="590">
        <v>558</v>
      </c>
      <c r="F991" s="589">
        <v>558</v>
      </c>
      <c r="G991" s="591">
        <f t="shared" ref="G991:G1061" si="17">F991/E991*100</f>
        <v>100</v>
      </c>
    </row>
    <row r="992" spans="1:7" x14ac:dyDescent="0.2">
      <c r="A992" s="586">
        <v>4372</v>
      </c>
      <c r="B992" s="587">
        <v>5622</v>
      </c>
      <c r="C992" s="588" t="s">
        <v>224</v>
      </c>
      <c r="D992" s="589">
        <v>2555</v>
      </c>
      <c r="E992" s="590">
        <v>2555</v>
      </c>
      <c r="F992" s="589">
        <v>2555</v>
      </c>
      <c r="G992" s="591">
        <f t="shared" si="17"/>
        <v>100</v>
      </c>
    </row>
    <row r="993" spans="1:7" x14ac:dyDescent="0.2">
      <c r="A993" s="586">
        <v>4372</v>
      </c>
      <c r="B993" s="587">
        <v>5623</v>
      </c>
      <c r="C993" s="588" t="s">
        <v>225</v>
      </c>
      <c r="D993" s="589">
        <v>448</v>
      </c>
      <c r="E993" s="590">
        <v>448</v>
      </c>
      <c r="F993" s="589">
        <v>448</v>
      </c>
      <c r="G993" s="591">
        <f t="shared" si="17"/>
        <v>100</v>
      </c>
    </row>
    <row r="994" spans="1:7" s="598" customFormat="1" x14ac:dyDescent="0.2">
      <c r="A994" s="593">
        <v>4372</v>
      </c>
      <c r="B994" s="594"/>
      <c r="C994" s="595" t="s">
        <v>238</v>
      </c>
      <c r="D994" s="570">
        <v>3561</v>
      </c>
      <c r="E994" s="596">
        <v>22605</v>
      </c>
      <c r="F994" s="570">
        <v>22605</v>
      </c>
      <c r="G994" s="597">
        <f t="shared" si="17"/>
        <v>100</v>
      </c>
    </row>
    <row r="995" spans="1:7" s="598" customFormat="1" x14ac:dyDescent="0.2">
      <c r="A995" s="599"/>
      <c r="B995" s="607"/>
      <c r="C995" s="601" t="s">
        <v>2738</v>
      </c>
      <c r="D995" s="602"/>
      <c r="E995" s="603"/>
      <c r="F995" s="602"/>
      <c r="G995" s="604"/>
    </row>
    <row r="996" spans="1:7" x14ac:dyDescent="0.2">
      <c r="A996" s="586">
        <v>4373</v>
      </c>
      <c r="B996" s="605">
        <v>5221</v>
      </c>
      <c r="C996" s="588" t="s">
        <v>145</v>
      </c>
      <c r="D996" s="606">
        <v>0</v>
      </c>
      <c r="E996" s="590">
        <v>5010.01</v>
      </c>
      <c r="F996" s="606">
        <v>5010</v>
      </c>
      <c r="G996" s="591">
        <f t="shared" si="17"/>
        <v>99.999800399599991</v>
      </c>
    </row>
    <row r="997" spans="1:7" x14ac:dyDescent="0.2">
      <c r="A997" s="586">
        <v>4373</v>
      </c>
      <c r="B997" s="587">
        <v>5223</v>
      </c>
      <c r="C997" s="588" t="s">
        <v>135</v>
      </c>
      <c r="D997" s="589">
        <v>0</v>
      </c>
      <c r="E997" s="590">
        <v>3144</v>
      </c>
      <c r="F997" s="589">
        <v>3144</v>
      </c>
      <c r="G997" s="591">
        <f t="shared" si="17"/>
        <v>100</v>
      </c>
    </row>
    <row r="998" spans="1:7" x14ac:dyDescent="0.2">
      <c r="A998" s="586">
        <v>4373</v>
      </c>
      <c r="B998" s="587">
        <v>5321</v>
      </c>
      <c r="C998" s="588" t="s">
        <v>136</v>
      </c>
      <c r="D998" s="589">
        <v>0</v>
      </c>
      <c r="E998" s="590">
        <v>531.01</v>
      </c>
      <c r="F998" s="589">
        <v>531</v>
      </c>
      <c r="G998" s="591">
        <f t="shared" si="17"/>
        <v>99.998116796293857</v>
      </c>
    </row>
    <row r="999" spans="1:7" x14ac:dyDescent="0.2">
      <c r="A999" s="586">
        <v>4373</v>
      </c>
      <c r="B999" s="587">
        <v>5621</v>
      </c>
      <c r="C999" s="588" t="s">
        <v>223</v>
      </c>
      <c r="D999" s="589">
        <v>292</v>
      </c>
      <c r="E999" s="590">
        <v>292</v>
      </c>
      <c r="F999" s="589">
        <v>292</v>
      </c>
      <c r="G999" s="591">
        <f t="shared" si="17"/>
        <v>100</v>
      </c>
    </row>
    <row r="1000" spans="1:7" s="598" customFormat="1" x14ac:dyDescent="0.2">
      <c r="A1000" s="593">
        <v>4373</v>
      </c>
      <c r="B1000" s="594"/>
      <c r="C1000" s="595" t="s">
        <v>239</v>
      </c>
      <c r="D1000" s="570">
        <v>292</v>
      </c>
      <c r="E1000" s="596">
        <v>8977.02</v>
      </c>
      <c r="F1000" s="570">
        <v>8977</v>
      </c>
      <c r="G1000" s="597">
        <f t="shared" si="17"/>
        <v>99.999777208917877</v>
      </c>
    </row>
    <row r="1001" spans="1:7" s="598" customFormat="1" x14ac:dyDescent="0.2">
      <c r="A1001" s="599"/>
      <c r="B1001" s="607"/>
      <c r="C1001" s="601" t="s">
        <v>2738</v>
      </c>
      <c r="D1001" s="602"/>
      <c r="E1001" s="603"/>
      <c r="F1001" s="602"/>
      <c r="G1001" s="604"/>
    </row>
    <row r="1002" spans="1:7" x14ac:dyDescent="0.2">
      <c r="A1002" s="586">
        <v>4374</v>
      </c>
      <c r="B1002" s="605">
        <v>5221</v>
      </c>
      <c r="C1002" s="588" t="s">
        <v>145</v>
      </c>
      <c r="D1002" s="606">
        <v>0</v>
      </c>
      <c r="E1002" s="590">
        <v>6947.01</v>
      </c>
      <c r="F1002" s="606">
        <v>6947</v>
      </c>
      <c r="G1002" s="591">
        <f t="shared" si="17"/>
        <v>99.999856053179712</v>
      </c>
    </row>
    <row r="1003" spans="1:7" x14ac:dyDescent="0.2">
      <c r="A1003" s="586">
        <v>4374</v>
      </c>
      <c r="B1003" s="587">
        <v>5222</v>
      </c>
      <c r="C1003" s="588" t="s">
        <v>132</v>
      </c>
      <c r="D1003" s="589">
        <v>0</v>
      </c>
      <c r="E1003" s="590">
        <v>80987.02</v>
      </c>
      <c r="F1003" s="589">
        <v>80959.186960000006</v>
      </c>
      <c r="G1003" s="591">
        <f t="shared" si="17"/>
        <v>99.96563271497088</v>
      </c>
    </row>
    <row r="1004" spans="1:7" x14ac:dyDescent="0.2">
      <c r="A1004" s="586">
        <v>4374</v>
      </c>
      <c r="B1004" s="587">
        <v>5223</v>
      </c>
      <c r="C1004" s="588" t="s">
        <v>135</v>
      </c>
      <c r="D1004" s="589">
        <v>0</v>
      </c>
      <c r="E1004" s="590">
        <v>124473.07</v>
      </c>
      <c r="F1004" s="589">
        <v>123872.99999999999</v>
      </c>
      <c r="G1004" s="591">
        <f t="shared" si="17"/>
        <v>99.517911786059415</v>
      </c>
    </row>
    <row r="1005" spans="1:7" x14ac:dyDescent="0.2">
      <c r="A1005" s="586">
        <v>4374</v>
      </c>
      <c r="B1005" s="587">
        <v>5321</v>
      </c>
      <c r="C1005" s="588" t="s">
        <v>136</v>
      </c>
      <c r="D1005" s="589">
        <v>0</v>
      </c>
      <c r="E1005" s="590">
        <v>15544.13</v>
      </c>
      <c r="F1005" s="589">
        <v>15544.1</v>
      </c>
      <c r="G1005" s="591">
        <f t="shared" si="17"/>
        <v>99.999807001099455</v>
      </c>
    </row>
    <row r="1006" spans="1:7" x14ac:dyDescent="0.2">
      <c r="A1006" s="586">
        <v>4374</v>
      </c>
      <c r="B1006" s="587">
        <v>5336</v>
      </c>
      <c r="C1006" s="588" t="s">
        <v>162</v>
      </c>
      <c r="D1006" s="589">
        <v>0</v>
      </c>
      <c r="E1006" s="590">
        <v>1042</v>
      </c>
      <c r="F1006" s="589">
        <v>1042</v>
      </c>
      <c r="G1006" s="591">
        <f t="shared" si="17"/>
        <v>100</v>
      </c>
    </row>
    <row r="1007" spans="1:7" x14ac:dyDescent="0.2">
      <c r="A1007" s="586">
        <v>4374</v>
      </c>
      <c r="B1007" s="587">
        <v>5622</v>
      </c>
      <c r="C1007" s="588" t="s">
        <v>224</v>
      </c>
      <c r="D1007" s="589">
        <v>7656</v>
      </c>
      <c r="E1007" s="590">
        <v>7656</v>
      </c>
      <c r="F1007" s="589">
        <v>7656</v>
      </c>
      <c r="G1007" s="591">
        <f t="shared" si="17"/>
        <v>100</v>
      </c>
    </row>
    <row r="1008" spans="1:7" x14ac:dyDescent="0.2">
      <c r="A1008" s="586">
        <v>4374</v>
      </c>
      <c r="B1008" s="587">
        <v>5623</v>
      </c>
      <c r="C1008" s="588" t="s">
        <v>225</v>
      </c>
      <c r="D1008" s="589">
        <v>12310</v>
      </c>
      <c r="E1008" s="590">
        <v>12310</v>
      </c>
      <c r="F1008" s="589">
        <v>12310</v>
      </c>
      <c r="G1008" s="591">
        <f t="shared" si="17"/>
        <v>100</v>
      </c>
    </row>
    <row r="1009" spans="1:7" s="598" customFormat="1" x14ac:dyDescent="0.2">
      <c r="A1009" s="593">
        <v>4374</v>
      </c>
      <c r="B1009" s="594"/>
      <c r="C1009" s="595" t="s">
        <v>240</v>
      </c>
      <c r="D1009" s="570">
        <v>19966</v>
      </c>
      <c r="E1009" s="596">
        <v>248959.23</v>
      </c>
      <c r="F1009" s="570">
        <v>248331.28695999997</v>
      </c>
      <c r="G1009" s="597">
        <f t="shared" si="17"/>
        <v>99.747772741745692</v>
      </c>
    </row>
    <row r="1010" spans="1:7" s="598" customFormat="1" x14ac:dyDescent="0.2">
      <c r="A1010" s="599"/>
      <c r="B1010" s="607"/>
      <c r="C1010" s="601" t="s">
        <v>2738</v>
      </c>
      <c r="D1010" s="602"/>
      <c r="E1010" s="603"/>
      <c r="F1010" s="602"/>
      <c r="G1010" s="604"/>
    </row>
    <row r="1011" spans="1:7" x14ac:dyDescent="0.2">
      <c r="A1011" s="586">
        <v>4375</v>
      </c>
      <c r="B1011" s="605">
        <v>5221</v>
      </c>
      <c r="C1011" s="588" t="s">
        <v>145</v>
      </c>
      <c r="D1011" s="606">
        <v>0</v>
      </c>
      <c r="E1011" s="590">
        <v>28355.599999999999</v>
      </c>
      <c r="F1011" s="606">
        <v>28157.599999999999</v>
      </c>
      <c r="G1011" s="591">
        <f t="shared" si="17"/>
        <v>99.301725232405587</v>
      </c>
    </row>
    <row r="1012" spans="1:7" x14ac:dyDescent="0.2">
      <c r="A1012" s="586">
        <v>4375</v>
      </c>
      <c r="B1012" s="587">
        <v>5222</v>
      </c>
      <c r="C1012" s="588" t="s">
        <v>132</v>
      </c>
      <c r="D1012" s="589">
        <v>0</v>
      </c>
      <c r="E1012" s="590">
        <v>21491</v>
      </c>
      <c r="F1012" s="589">
        <v>21491</v>
      </c>
      <c r="G1012" s="591">
        <f t="shared" si="17"/>
        <v>100</v>
      </c>
    </row>
    <row r="1013" spans="1:7" x14ac:dyDescent="0.2">
      <c r="A1013" s="586">
        <v>4375</v>
      </c>
      <c r="B1013" s="587">
        <v>5223</v>
      </c>
      <c r="C1013" s="588" t="s">
        <v>135</v>
      </c>
      <c r="D1013" s="589">
        <v>0</v>
      </c>
      <c r="E1013" s="590">
        <v>27461.4</v>
      </c>
      <c r="F1013" s="589">
        <v>27461.4</v>
      </c>
      <c r="G1013" s="591">
        <f t="shared" si="17"/>
        <v>100</v>
      </c>
    </row>
    <row r="1014" spans="1:7" x14ac:dyDescent="0.2">
      <c r="A1014" s="586">
        <v>4375</v>
      </c>
      <c r="B1014" s="587">
        <v>5321</v>
      </c>
      <c r="C1014" s="588" t="s">
        <v>136</v>
      </c>
      <c r="D1014" s="589">
        <v>0</v>
      </c>
      <c r="E1014" s="590">
        <v>2887</v>
      </c>
      <c r="F1014" s="589">
        <v>2887</v>
      </c>
      <c r="G1014" s="591">
        <f t="shared" si="17"/>
        <v>100</v>
      </c>
    </row>
    <row r="1015" spans="1:7" x14ac:dyDescent="0.2">
      <c r="A1015" s="586">
        <v>4375</v>
      </c>
      <c r="B1015" s="587">
        <v>5621</v>
      </c>
      <c r="C1015" s="588" t="s">
        <v>223</v>
      </c>
      <c r="D1015" s="589">
        <v>5833</v>
      </c>
      <c r="E1015" s="590">
        <v>5833</v>
      </c>
      <c r="F1015" s="589">
        <v>5833</v>
      </c>
      <c r="G1015" s="591">
        <f t="shared" si="17"/>
        <v>100</v>
      </c>
    </row>
    <row r="1016" spans="1:7" x14ac:dyDescent="0.2">
      <c r="A1016" s="586">
        <v>4375</v>
      </c>
      <c r="B1016" s="587">
        <v>5622</v>
      </c>
      <c r="C1016" s="588" t="s">
        <v>224</v>
      </c>
      <c r="D1016" s="589">
        <v>4048</v>
      </c>
      <c r="E1016" s="590">
        <v>4048</v>
      </c>
      <c r="F1016" s="589">
        <v>4048</v>
      </c>
      <c r="G1016" s="591">
        <f t="shared" si="17"/>
        <v>100</v>
      </c>
    </row>
    <row r="1017" spans="1:7" x14ac:dyDescent="0.2">
      <c r="A1017" s="586">
        <v>4375</v>
      </c>
      <c r="B1017" s="587">
        <v>5623</v>
      </c>
      <c r="C1017" s="588" t="s">
        <v>225</v>
      </c>
      <c r="D1017" s="589">
        <v>3931</v>
      </c>
      <c r="E1017" s="590">
        <v>3931</v>
      </c>
      <c r="F1017" s="589">
        <v>3931</v>
      </c>
      <c r="G1017" s="591">
        <f t="shared" si="17"/>
        <v>100</v>
      </c>
    </row>
    <row r="1018" spans="1:7" s="598" customFormat="1" x14ac:dyDescent="0.2">
      <c r="A1018" s="593">
        <v>4375</v>
      </c>
      <c r="B1018" s="594"/>
      <c r="C1018" s="595" t="s">
        <v>241</v>
      </c>
      <c r="D1018" s="570">
        <v>13812</v>
      </c>
      <c r="E1018" s="596">
        <v>94007</v>
      </c>
      <c r="F1018" s="570">
        <v>93809</v>
      </c>
      <c r="G1018" s="597">
        <f t="shared" si="17"/>
        <v>99.789377386790349</v>
      </c>
    </row>
    <row r="1019" spans="1:7" s="598" customFormat="1" x14ac:dyDescent="0.2">
      <c r="A1019" s="599"/>
      <c r="B1019" s="607"/>
      <c r="C1019" s="601" t="s">
        <v>2738</v>
      </c>
      <c r="D1019" s="602"/>
      <c r="E1019" s="603"/>
      <c r="F1019" s="602"/>
      <c r="G1019" s="604"/>
    </row>
    <row r="1020" spans="1:7" x14ac:dyDescent="0.2">
      <c r="A1020" s="586">
        <v>4376</v>
      </c>
      <c r="B1020" s="605">
        <v>5221</v>
      </c>
      <c r="C1020" s="588" t="s">
        <v>145</v>
      </c>
      <c r="D1020" s="606">
        <v>0</v>
      </c>
      <c r="E1020" s="590">
        <v>7826</v>
      </c>
      <c r="F1020" s="606">
        <v>7826</v>
      </c>
      <c r="G1020" s="591">
        <f t="shared" si="17"/>
        <v>100</v>
      </c>
    </row>
    <row r="1021" spans="1:7" x14ac:dyDescent="0.2">
      <c r="A1021" s="586">
        <v>4376</v>
      </c>
      <c r="B1021" s="587">
        <v>5222</v>
      </c>
      <c r="C1021" s="588" t="s">
        <v>132</v>
      </c>
      <c r="D1021" s="589">
        <v>0</v>
      </c>
      <c r="E1021" s="590">
        <v>17790</v>
      </c>
      <c r="F1021" s="589">
        <v>17790</v>
      </c>
      <c r="G1021" s="591">
        <f t="shared" si="17"/>
        <v>100</v>
      </c>
    </row>
    <row r="1022" spans="1:7" x14ac:dyDescent="0.2">
      <c r="A1022" s="586">
        <v>4376</v>
      </c>
      <c r="B1022" s="587">
        <v>5223</v>
      </c>
      <c r="C1022" s="588" t="s">
        <v>135</v>
      </c>
      <c r="D1022" s="589">
        <v>0</v>
      </c>
      <c r="E1022" s="590">
        <v>2967</v>
      </c>
      <c r="F1022" s="589">
        <v>2967</v>
      </c>
      <c r="G1022" s="591">
        <f t="shared" si="17"/>
        <v>100</v>
      </c>
    </row>
    <row r="1023" spans="1:7" x14ac:dyDescent="0.2">
      <c r="A1023" s="586">
        <v>4376</v>
      </c>
      <c r="B1023" s="587">
        <v>5321</v>
      </c>
      <c r="C1023" s="588" t="s">
        <v>136</v>
      </c>
      <c r="D1023" s="589">
        <v>0</v>
      </c>
      <c r="E1023" s="590">
        <v>1973.1</v>
      </c>
      <c r="F1023" s="589">
        <v>1973.1</v>
      </c>
      <c r="G1023" s="591">
        <f t="shared" si="17"/>
        <v>100</v>
      </c>
    </row>
    <row r="1024" spans="1:7" x14ac:dyDescent="0.2">
      <c r="A1024" s="586">
        <v>4376</v>
      </c>
      <c r="B1024" s="587">
        <v>5621</v>
      </c>
      <c r="C1024" s="588" t="s">
        <v>223</v>
      </c>
      <c r="D1024" s="589">
        <v>1458</v>
      </c>
      <c r="E1024" s="590">
        <v>1458</v>
      </c>
      <c r="F1024" s="589">
        <v>1458</v>
      </c>
      <c r="G1024" s="591">
        <f t="shared" si="17"/>
        <v>100</v>
      </c>
    </row>
    <row r="1025" spans="1:7" x14ac:dyDescent="0.2">
      <c r="A1025" s="586">
        <v>4376</v>
      </c>
      <c r="B1025" s="587">
        <v>5622</v>
      </c>
      <c r="C1025" s="588" t="s">
        <v>224</v>
      </c>
      <c r="D1025" s="589">
        <v>2366</v>
      </c>
      <c r="E1025" s="590">
        <v>2366</v>
      </c>
      <c r="F1025" s="589">
        <v>2366</v>
      </c>
      <c r="G1025" s="591">
        <f t="shared" si="17"/>
        <v>100</v>
      </c>
    </row>
    <row r="1026" spans="1:7" s="598" customFormat="1" x14ac:dyDescent="0.2">
      <c r="A1026" s="593">
        <v>4376</v>
      </c>
      <c r="B1026" s="594"/>
      <c r="C1026" s="595" t="s">
        <v>242</v>
      </c>
      <c r="D1026" s="570">
        <v>3824</v>
      </c>
      <c r="E1026" s="596">
        <v>34380.1</v>
      </c>
      <c r="F1026" s="570">
        <v>34380.1</v>
      </c>
      <c r="G1026" s="597">
        <f t="shared" si="17"/>
        <v>100</v>
      </c>
    </row>
    <row r="1027" spans="1:7" s="598" customFormat="1" x14ac:dyDescent="0.2">
      <c r="A1027" s="599"/>
      <c r="B1027" s="607"/>
      <c r="C1027" s="601" t="s">
        <v>2738</v>
      </c>
      <c r="D1027" s="602"/>
      <c r="E1027" s="603"/>
      <c r="F1027" s="602"/>
      <c r="G1027" s="604"/>
    </row>
    <row r="1028" spans="1:7" x14ac:dyDescent="0.2">
      <c r="A1028" s="586">
        <v>4377</v>
      </c>
      <c r="B1028" s="605">
        <v>5221</v>
      </c>
      <c r="C1028" s="588" t="s">
        <v>145</v>
      </c>
      <c r="D1028" s="606">
        <v>0</v>
      </c>
      <c r="E1028" s="590">
        <v>13086.04</v>
      </c>
      <c r="F1028" s="606">
        <v>13086</v>
      </c>
      <c r="G1028" s="591">
        <f t="shared" si="17"/>
        <v>99.999694330752462</v>
      </c>
    </row>
    <row r="1029" spans="1:7" x14ac:dyDescent="0.2">
      <c r="A1029" s="586">
        <v>4377</v>
      </c>
      <c r="B1029" s="587">
        <v>5222</v>
      </c>
      <c r="C1029" s="588" t="s">
        <v>132</v>
      </c>
      <c r="D1029" s="589">
        <v>0</v>
      </c>
      <c r="E1029" s="590">
        <v>8368.01</v>
      </c>
      <c r="F1029" s="589">
        <v>8368</v>
      </c>
      <c r="G1029" s="591">
        <f t="shared" si="17"/>
        <v>99.999880497274745</v>
      </c>
    </row>
    <row r="1030" spans="1:7" x14ac:dyDescent="0.2">
      <c r="A1030" s="586">
        <v>4377</v>
      </c>
      <c r="B1030" s="587">
        <v>5223</v>
      </c>
      <c r="C1030" s="588" t="s">
        <v>135</v>
      </c>
      <c r="D1030" s="589">
        <v>0</v>
      </c>
      <c r="E1030" s="590">
        <v>38733.83</v>
      </c>
      <c r="F1030" s="589">
        <v>38733.800000000003</v>
      </c>
      <c r="G1030" s="591">
        <f t="shared" si="17"/>
        <v>99.99992254832533</v>
      </c>
    </row>
    <row r="1031" spans="1:7" x14ac:dyDescent="0.2">
      <c r="A1031" s="586">
        <v>4377</v>
      </c>
      <c r="B1031" s="587">
        <v>5321</v>
      </c>
      <c r="C1031" s="588" t="s">
        <v>136</v>
      </c>
      <c r="D1031" s="589">
        <v>0</v>
      </c>
      <c r="E1031" s="590">
        <v>8735.01</v>
      </c>
      <c r="F1031" s="589">
        <v>8735</v>
      </c>
      <c r="G1031" s="591">
        <f t="shared" si="17"/>
        <v>99.999885518161975</v>
      </c>
    </row>
    <row r="1032" spans="1:7" x14ac:dyDescent="0.2">
      <c r="A1032" s="586">
        <v>4377</v>
      </c>
      <c r="B1032" s="587">
        <v>5331</v>
      </c>
      <c r="C1032" s="588" t="s">
        <v>139</v>
      </c>
      <c r="D1032" s="589">
        <v>0</v>
      </c>
      <c r="E1032" s="590">
        <v>2347.8000000000002</v>
      </c>
      <c r="F1032" s="589">
        <v>2347.8000000000002</v>
      </c>
      <c r="G1032" s="591">
        <f t="shared" si="17"/>
        <v>100</v>
      </c>
    </row>
    <row r="1033" spans="1:7" x14ac:dyDescent="0.2">
      <c r="A1033" s="586">
        <v>4377</v>
      </c>
      <c r="B1033" s="587">
        <v>5336</v>
      </c>
      <c r="C1033" s="588" t="s">
        <v>162</v>
      </c>
      <c r="D1033" s="589">
        <v>0</v>
      </c>
      <c r="E1033" s="590">
        <v>22063.07</v>
      </c>
      <c r="F1033" s="589">
        <v>22063.019300000004</v>
      </c>
      <c r="G1033" s="591">
        <f t="shared" si="17"/>
        <v>99.999770204237237</v>
      </c>
    </row>
    <row r="1034" spans="1:7" x14ac:dyDescent="0.2">
      <c r="A1034" s="586">
        <v>4377</v>
      </c>
      <c r="B1034" s="587">
        <v>5623</v>
      </c>
      <c r="C1034" s="588" t="s">
        <v>225</v>
      </c>
      <c r="D1034" s="589">
        <v>1832</v>
      </c>
      <c r="E1034" s="590">
        <v>1832</v>
      </c>
      <c r="F1034" s="589">
        <v>1832</v>
      </c>
      <c r="G1034" s="591">
        <f t="shared" si="17"/>
        <v>100</v>
      </c>
    </row>
    <row r="1035" spans="1:7" s="598" customFormat="1" x14ac:dyDescent="0.2">
      <c r="A1035" s="593">
        <v>4377</v>
      </c>
      <c r="B1035" s="594"/>
      <c r="C1035" s="595" t="s">
        <v>97</v>
      </c>
      <c r="D1035" s="570">
        <v>1832</v>
      </c>
      <c r="E1035" s="596">
        <v>95165.759999999995</v>
      </c>
      <c r="F1035" s="570">
        <v>95165.619300000006</v>
      </c>
      <c r="G1035" s="597">
        <f t="shared" si="17"/>
        <v>99.999852152707035</v>
      </c>
    </row>
    <row r="1036" spans="1:7" s="598" customFormat="1" x14ac:dyDescent="0.2">
      <c r="A1036" s="599"/>
      <c r="B1036" s="607"/>
      <c r="C1036" s="601" t="s">
        <v>2738</v>
      </c>
      <c r="D1036" s="602"/>
      <c r="E1036" s="603"/>
      <c r="F1036" s="602"/>
      <c r="G1036" s="604"/>
    </row>
    <row r="1037" spans="1:7" x14ac:dyDescent="0.2">
      <c r="A1037" s="586">
        <v>4378</v>
      </c>
      <c r="B1037" s="605">
        <v>5221</v>
      </c>
      <c r="C1037" s="588" t="s">
        <v>145</v>
      </c>
      <c r="D1037" s="606">
        <v>0</v>
      </c>
      <c r="E1037" s="590">
        <v>20517</v>
      </c>
      <c r="F1037" s="606">
        <v>20517</v>
      </c>
      <c r="G1037" s="591">
        <f t="shared" si="17"/>
        <v>100</v>
      </c>
    </row>
    <row r="1038" spans="1:7" x14ac:dyDescent="0.2">
      <c r="A1038" s="586">
        <v>4378</v>
      </c>
      <c r="B1038" s="587">
        <v>5222</v>
      </c>
      <c r="C1038" s="588" t="s">
        <v>132</v>
      </c>
      <c r="D1038" s="589">
        <v>0</v>
      </c>
      <c r="E1038" s="590">
        <v>39269</v>
      </c>
      <c r="F1038" s="589">
        <v>39269</v>
      </c>
      <c r="G1038" s="591">
        <f t="shared" si="17"/>
        <v>100</v>
      </c>
    </row>
    <row r="1039" spans="1:7" x14ac:dyDescent="0.2">
      <c r="A1039" s="586">
        <v>4378</v>
      </c>
      <c r="B1039" s="587">
        <v>5223</v>
      </c>
      <c r="C1039" s="588" t="s">
        <v>135</v>
      </c>
      <c r="D1039" s="589">
        <v>0</v>
      </c>
      <c r="E1039" s="590">
        <v>17824</v>
      </c>
      <c r="F1039" s="589">
        <v>17824</v>
      </c>
      <c r="G1039" s="591">
        <f t="shared" si="17"/>
        <v>100</v>
      </c>
    </row>
    <row r="1040" spans="1:7" x14ac:dyDescent="0.2">
      <c r="A1040" s="586">
        <v>4378</v>
      </c>
      <c r="B1040" s="587">
        <v>5321</v>
      </c>
      <c r="C1040" s="588" t="s">
        <v>136</v>
      </c>
      <c r="D1040" s="589">
        <v>0</v>
      </c>
      <c r="E1040" s="590">
        <v>2280</v>
      </c>
      <c r="F1040" s="589">
        <v>2280</v>
      </c>
      <c r="G1040" s="591">
        <f t="shared" si="17"/>
        <v>100</v>
      </c>
    </row>
    <row r="1041" spans="1:7" x14ac:dyDescent="0.2">
      <c r="A1041" s="586">
        <v>4378</v>
      </c>
      <c r="B1041" s="587">
        <v>5621</v>
      </c>
      <c r="C1041" s="588" t="s">
        <v>223</v>
      </c>
      <c r="D1041" s="589">
        <v>4550</v>
      </c>
      <c r="E1041" s="590">
        <v>4550</v>
      </c>
      <c r="F1041" s="589">
        <v>4550</v>
      </c>
      <c r="G1041" s="591">
        <f t="shared" si="17"/>
        <v>100</v>
      </c>
    </row>
    <row r="1042" spans="1:7" x14ac:dyDescent="0.2">
      <c r="A1042" s="586">
        <v>4378</v>
      </c>
      <c r="B1042" s="587">
        <v>5622</v>
      </c>
      <c r="C1042" s="588" t="s">
        <v>224</v>
      </c>
      <c r="D1042" s="589">
        <v>9844</v>
      </c>
      <c r="E1042" s="590">
        <v>9844</v>
      </c>
      <c r="F1042" s="589">
        <v>9844</v>
      </c>
      <c r="G1042" s="591">
        <f t="shared" si="17"/>
        <v>100</v>
      </c>
    </row>
    <row r="1043" spans="1:7" x14ac:dyDescent="0.2">
      <c r="A1043" s="586">
        <v>4378</v>
      </c>
      <c r="B1043" s="587">
        <v>5623</v>
      </c>
      <c r="C1043" s="588" t="s">
        <v>225</v>
      </c>
      <c r="D1043" s="589">
        <v>950</v>
      </c>
      <c r="E1043" s="590">
        <v>950</v>
      </c>
      <c r="F1043" s="589">
        <v>950</v>
      </c>
      <c r="G1043" s="591">
        <f t="shared" si="17"/>
        <v>100</v>
      </c>
    </row>
    <row r="1044" spans="1:7" s="598" customFormat="1" x14ac:dyDescent="0.2">
      <c r="A1044" s="593">
        <v>4378</v>
      </c>
      <c r="B1044" s="594"/>
      <c r="C1044" s="595" t="s">
        <v>243</v>
      </c>
      <c r="D1044" s="570">
        <v>15344</v>
      </c>
      <c r="E1044" s="596">
        <v>95234</v>
      </c>
      <c r="F1044" s="570">
        <v>95234</v>
      </c>
      <c r="G1044" s="597">
        <f t="shared" si="17"/>
        <v>100</v>
      </c>
    </row>
    <row r="1045" spans="1:7" s="598" customFormat="1" x14ac:dyDescent="0.2">
      <c r="A1045" s="599"/>
      <c r="B1045" s="607"/>
      <c r="C1045" s="601" t="s">
        <v>2738</v>
      </c>
      <c r="D1045" s="602"/>
      <c r="E1045" s="603"/>
      <c r="F1045" s="602"/>
      <c r="G1045" s="604"/>
    </row>
    <row r="1046" spans="1:7" x14ac:dyDescent="0.2">
      <c r="A1046" s="586">
        <v>4379</v>
      </c>
      <c r="B1046" s="605">
        <v>5011</v>
      </c>
      <c r="C1046" s="588" t="s">
        <v>147</v>
      </c>
      <c r="D1046" s="606">
        <v>0</v>
      </c>
      <c r="E1046" s="590">
        <v>5600.02</v>
      </c>
      <c r="F1046" s="606">
        <v>5169.9347200000011</v>
      </c>
      <c r="G1046" s="591">
        <f t="shared" si="17"/>
        <v>92.319933143095938</v>
      </c>
    </row>
    <row r="1047" spans="1:7" x14ac:dyDescent="0.2">
      <c r="A1047" s="586">
        <v>4379</v>
      </c>
      <c r="B1047" s="587">
        <v>5021</v>
      </c>
      <c r="C1047" s="588" t="s">
        <v>148</v>
      </c>
      <c r="D1047" s="589">
        <v>0</v>
      </c>
      <c r="E1047" s="590">
        <v>1552</v>
      </c>
      <c r="F1047" s="589">
        <v>991.40200000000016</v>
      </c>
      <c r="G1047" s="591">
        <f t="shared" si="17"/>
        <v>63.878994845360836</v>
      </c>
    </row>
    <row r="1048" spans="1:7" x14ac:dyDescent="0.2">
      <c r="A1048" s="586">
        <v>4379</v>
      </c>
      <c r="B1048" s="587">
        <v>5031</v>
      </c>
      <c r="C1048" s="588" t="s">
        <v>149</v>
      </c>
      <c r="D1048" s="589">
        <v>0</v>
      </c>
      <c r="E1048" s="590">
        <v>1776.2</v>
      </c>
      <c r="F1048" s="589">
        <v>1525.5510000000002</v>
      </c>
      <c r="G1048" s="591">
        <f t="shared" si="17"/>
        <v>85.888469766918149</v>
      </c>
    </row>
    <row r="1049" spans="1:7" x14ac:dyDescent="0.2">
      <c r="A1049" s="586">
        <v>4379</v>
      </c>
      <c r="B1049" s="587">
        <v>5032</v>
      </c>
      <c r="C1049" s="588" t="s">
        <v>150</v>
      </c>
      <c r="D1049" s="589">
        <v>0</v>
      </c>
      <c r="E1049" s="590">
        <v>644.62</v>
      </c>
      <c r="F1049" s="589">
        <v>553.56899999999996</v>
      </c>
      <c r="G1049" s="591">
        <f t="shared" si="17"/>
        <v>85.875244329992867</v>
      </c>
    </row>
    <row r="1050" spans="1:7" ht="25.5" x14ac:dyDescent="0.2">
      <c r="A1050" s="586">
        <v>4379</v>
      </c>
      <c r="B1050" s="587">
        <v>5038</v>
      </c>
      <c r="C1050" s="588" t="s">
        <v>3258</v>
      </c>
      <c r="D1050" s="589">
        <v>0</v>
      </c>
      <c r="E1050" s="590">
        <v>30.1</v>
      </c>
      <c r="F1050" s="589">
        <v>25.735999999999994</v>
      </c>
      <c r="G1050" s="591">
        <f t="shared" si="17"/>
        <v>85.501661129568092</v>
      </c>
    </row>
    <row r="1051" spans="1:7" x14ac:dyDescent="0.2">
      <c r="A1051" s="586">
        <v>4379</v>
      </c>
      <c r="B1051" s="587">
        <v>5139</v>
      </c>
      <c r="C1051" s="588" t="s">
        <v>129</v>
      </c>
      <c r="D1051" s="589">
        <v>0</v>
      </c>
      <c r="E1051" s="590">
        <v>50.01</v>
      </c>
      <c r="F1051" s="589">
        <v>10.339</v>
      </c>
      <c r="G1051" s="591">
        <f t="shared" si="17"/>
        <v>20.673865226954611</v>
      </c>
    </row>
    <row r="1052" spans="1:7" x14ac:dyDescent="0.2">
      <c r="A1052" s="586">
        <v>4379</v>
      </c>
      <c r="B1052" s="587">
        <v>5162</v>
      </c>
      <c r="C1052" s="588" t="s">
        <v>192</v>
      </c>
      <c r="D1052" s="589">
        <v>0</v>
      </c>
      <c r="E1052" s="590">
        <v>22.03</v>
      </c>
      <c r="F1052" s="589">
        <v>20.245729999999998</v>
      </c>
      <c r="G1052" s="591">
        <f t="shared" si="17"/>
        <v>91.900726282342248</v>
      </c>
    </row>
    <row r="1053" spans="1:7" x14ac:dyDescent="0.2">
      <c r="A1053" s="586">
        <v>4379</v>
      </c>
      <c r="B1053" s="587">
        <v>5164</v>
      </c>
      <c r="C1053" s="588" t="s">
        <v>143</v>
      </c>
      <c r="D1053" s="589">
        <v>0</v>
      </c>
      <c r="E1053" s="590">
        <v>106.01</v>
      </c>
      <c r="F1053" s="589">
        <v>9</v>
      </c>
      <c r="G1053" s="591">
        <f t="shared" si="17"/>
        <v>8.4897651164984431</v>
      </c>
    </row>
    <row r="1054" spans="1:7" x14ac:dyDescent="0.2">
      <c r="A1054" s="586">
        <v>4379</v>
      </c>
      <c r="B1054" s="587">
        <v>5167</v>
      </c>
      <c r="C1054" s="588" t="s">
        <v>156</v>
      </c>
      <c r="D1054" s="589">
        <v>0</v>
      </c>
      <c r="E1054" s="590">
        <v>20.010000000000002</v>
      </c>
      <c r="F1054" s="589">
        <v>6</v>
      </c>
      <c r="G1054" s="591">
        <f t="shared" si="17"/>
        <v>29.985007496251871</v>
      </c>
    </row>
    <row r="1055" spans="1:7" x14ac:dyDescent="0.2">
      <c r="A1055" s="586">
        <v>4379</v>
      </c>
      <c r="B1055" s="587">
        <v>5168</v>
      </c>
      <c r="C1055" s="588" t="s">
        <v>157</v>
      </c>
      <c r="D1055" s="589">
        <v>0</v>
      </c>
      <c r="E1055" s="590">
        <v>40.299999999999997</v>
      </c>
      <c r="F1055" s="589">
        <v>5.4450000000000003</v>
      </c>
      <c r="G1055" s="591">
        <f t="shared" si="17"/>
        <v>13.51116625310174</v>
      </c>
    </row>
    <row r="1056" spans="1:7" x14ac:dyDescent="0.2">
      <c r="A1056" s="586">
        <v>4379</v>
      </c>
      <c r="B1056" s="587">
        <v>5169</v>
      </c>
      <c r="C1056" s="588" t="s">
        <v>130</v>
      </c>
      <c r="D1056" s="589">
        <v>253918</v>
      </c>
      <c r="E1056" s="590">
        <v>120866.94</v>
      </c>
      <c r="F1056" s="589">
        <v>0</v>
      </c>
      <c r="G1056" s="591">
        <f t="shared" si="17"/>
        <v>0</v>
      </c>
    </row>
    <row r="1057" spans="1:7" x14ac:dyDescent="0.2">
      <c r="A1057" s="586">
        <v>4379</v>
      </c>
      <c r="B1057" s="587">
        <v>5173</v>
      </c>
      <c r="C1057" s="588" t="s">
        <v>144</v>
      </c>
      <c r="D1057" s="589">
        <v>0</v>
      </c>
      <c r="E1057" s="590">
        <v>51.52</v>
      </c>
      <c r="F1057" s="589">
        <v>25.53</v>
      </c>
      <c r="G1057" s="591">
        <f t="shared" si="17"/>
        <v>49.553571428571431</v>
      </c>
    </row>
    <row r="1058" spans="1:7" x14ac:dyDescent="0.2">
      <c r="A1058" s="586">
        <v>4379</v>
      </c>
      <c r="B1058" s="587">
        <v>5175</v>
      </c>
      <c r="C1058" s="588" t="s">
        <v>131</v>
      </c>
      <c r="D1058" s="589">
        <v>0</v>
      </c>
      <c r="E1058" s="590">
        <v>70.02</v>
      </c>
      <c r="F1058" s="589">
        <v>26.812000000000005</v>
      </c>
      <c r="G1058" s="591">
        <f t="shared" si="17"/>
        <v>38.291916595258506</v>
      </c>
    </row>
    <row r="1059" spans="1:7" x14ac:dyDescent="0.2">
      <c r="A1059" s="586">
        <v>4379</v>
      </c>
      <c r="B1059" s="587">
        <v>5212</v>
      </c>
      <c r="C1059" s="588" t="s">
        <v>3247</v>
      </c>
      <c r="D1059" s="589">
        <v>0</v>
      </c>
      <c r="E1059" s="590">
        <v>70</v>
      </c>
      <c r="F1059" s="589">
        <v>70</v>
      </c>
      <c r="G1059" s="591">
        <f t="shared" si="17"/>
        <v>100</v>
      </c>
    </row>
    <row r="1060" spans="1:7" x14ac:dyDescent="0.2">
      <c r="A1060" s="586">
        <v>4379</v>
      </c>
      <c r="B1060" s="587">
        <v>5221</v>
      </c>
      <c r="C1060" s="588" t="s">
        <v>145</v>
      </c>
      <c r="D1060" s="589">
        <v>0</v>
      </c>
      <c r="E1060" s="590">
        <v>6036.5</v>
      </c>
      <c r="F1060" s="589">
        <v>6036.5</v>
      </c>
      <c r="G1060" s="591">
        <f t="shared" si="17"/>
        <v>100</v>
      </c>
    </row>
    <row r="1061" spans="1:7" x14ac:dyDescent="0.2">
      <c r="A1061" s="586">
        <v>4379</v>
      </c>
      <c r="B1061" s="587">
        <v>5222</v>
      </c>
      <c r="C1061" s="588" t="s">
        <v>132</v>
      </c>
      <c r="D1061" s="589">
        <v>0</v>
      </c>
      <c r="E1061" s="590">
        <v>15939.7</v>
      </c>
      <c r="F1061" s="589">
        <v>15939.7</v>
      </c>
      <c r="G1061" s="591">
        <f t="shared" si="17"/>
        <v>100</v>
      </c>
    </row>
    <row r="1062" spans="1:7" x14ac:dyDescent="0.2">
      <c r="A1062" s="586">
        <v>4379</v>
      </c>
      <c r="B1062" s="587">
        <v>5223</v>
      </c>
      <c r="C1062" s="588" t="s">
        <v>135</v>
      </c>
      <c r="D1062" s="589">
        <v>0</v>
      </c>
      <c r="E1062" s="590">
        <v>19373</v>
      </c>
      <c r="F1062" s="589">
        <v>19373</v>
      </c>
      <c r="G1062" s="591">
        <f t="shared" ref="G1062:G1128" si="18">F1062/E1062*100</f>
        <v>100</v>
      </c>
    </row>
    <row r="1063" spans="1:7" x14ac:dyDescent="0.2">
      <c r="A1063" s="586">
        <v>4379</v>
      </c>
      <c r="B1063" s="587">
        <v>5229</v>
      </c>
      <c r="C1063" s="588" t="s">
        <v>3257</v>
      </c>
      <c r="D1063" s="589">
        <v>5000</v>
      </c>
      <c r="E1063" s="590">
        <v>0</v>
      </c>
      <c r="F1063" s="589">
        <v>0</v>
      </c>
      <c r="G1063" s="553" t="s">
        <v>2900</v>
      </c>
    </row>
    <row r="1064" spans="1:7" x14ac:dyDescent="0.2">
      <c r="A1064" s="586">
        <v>4379</v>
      </c>
      <c r="B1064" s="587">
        <v>5321</v>
      </c>
      <c r="C1064" s="588" t="s">
        <v>136</v>
      </c>
      <c r="D1064" s="589">
        <v>0</v>
      </c>
      <c r="E1064" s="590">
        <v>2635</v>
      </c>
      <c r="F1064" s="589">
        <v>2635</v>
      </c>
      <c r="G1064" s="591">
        <f t="shared" si="18"/>
        <v>100</v>
      </c>
    </row>
    <row r="1065" spans="1:7" x14ac:dyDescent="0.2">
      <c r="A1065" s="586">
        <v>4379</v>
      </c>
      <c r="B1065" s="587">
        <v>5336</v>
      </c>
      <c r="C1065" s="588" t="s">
        <v>162</v>
      </c>
      <c r="D1065" s="589">
        <v>0</v>
      </c>
      <c r="E1065" s="590">
        <v>2372</v>
      </c>
      <c r="F1065" s="589">
        <v>2372</v>
      </c>
      <c r="G1065" s="591">
        <f t="shared" si="18"/>
        <v>100</v>
      </c>
    </row>
    <row r="1066" spans="1:7" x14ac:dyDescent="0.2">
      <c r="A1066" s="586">
        <v>4379</v>
      </c>
      <c r="B1066" s="587">
        <v>5621</v>
      </c>
      <c r="C1066" s="588" t="s">
        <v>223</v>
      </c>
      <c r="D1066" s="589">
        <v>900</v>
      </c>
      <c r="E1066" s="590">
        <v>900</v>
      </c>
      <c r="F1066" s="589">
        <v>900</v>
      </c>
      <c r="G1066" s="591">
        <f t="shared" si="18"/>
        <v>100</v>
      </c>
    </row>
    <row r="1067" spans="1:7" x14ac:dyDescent="0.2">
      <c r="A1067" s="586">
        <v>4379</v>
      </c>
      <c r="B1067" s="587">
        <v>5622</v>
      </c>
      <c r="C1067" s="588" t="s">
        <v>224</v>
      </c>
      <c r="D1067" s="589">
        <v>2648</v>
      </c>
      <c r="E1067" s="590">
        <v>2648</v>
      </c>
      <c r="F1067" s="589">
        <v>2648</v>
      </c>
      <c r="G1067" s="591">
        <f t="shared" si="18"/>
        <v>100</v>
      </c>
    </row>
    <row r="1068" spans="1:7" x14ac:dyDescent="0.2">
      <c r="A1068" s="586">
        <v>4379</v>
      </c>
      <c r="B1068" s="587">
        <v>5623</v>
      </c>
      <c r="C1068" s="588" t="s">
        <v>225</v>
      </c>
      <c r="D1068" s="589">
        <v>2307</v>
      </c>
      <c r="E1068" s="590">
        <v>2307</v>
      </c>
      <c r="F1068" s="589">
        <v>2307</v>
      </c>
      <c r="G1068" s="591">
        <f t="shared" si="18"/>
        <v>100</v>
      </c>
    </row>
    <row r="1069" spans="1:7" x14ac:dyDescent="0.2">
      <c r="A1069" s="586">
        <v>4379</v>
      </c>
      <c r="B1069" s="587">
        <v>5904</v>
      </c>
      <c r="C1069" s="588" t="s">
        <v>193</v>
      </c>
      <c r="D1069" s="589">
        <v>0</v>
      </c>
      <c r="E1069" s="590">
        <v>31</v>
      </c>
      <c r="F1069" s="589">
        <v>30.029629999999997</v>
      </c>
      <c r="G1069" s="591">
        <f t="shared" si="18"/>
        <v>96.86977419354838</v>
      </c>
    </row>
    <row r="1070" spans="1:7" s="598" customFormat="1" x14ac:dyDescent="0.2">
      <c r="A1070" s="593">
        <v>4379</v>
      </c>
      <c r="B1070" s="594"/>
      <c r="C1070" s="595" t="s">
        <v>244</v>
      </c>
      <c r="D1070" s="570">
        <v>264773</v>
      </c>
      <c r="E1070" s="596">
        <v>183141.98</v>
      </c>
      <c r="F1070" s="570">
        <v>60680.794080000007</v>
      </c>
      <c r="G1070" s="597">
        <f t="shared" si="18"/>
        <v>33.133197577092922</v>
      </c>
    </row>
    <row r="1071" spans="1:7" s="598" customFormat="1" x14ac:dyDescent="0.2">
      <c r="A1071" s="599"/>
      <c r="B1071" s="607"/>
      <c r="C1071" s="601" t="s">
        <v>2738</v>
      </c>
      <c r="D1071" s="602"/>
      <c r="E1071" s="603"/>
      <c r="F1071" s="602"/>
      <c r="G1071" s="604"/>
    </row>
    <row r="1072" spans="1:7" x14ac:dyDescent="0.2">
      <c r="A1072" s="586">
        <v>4399</v>
      </c>
      <c r="B1072" s="605">
        <v>5011</v>
      </c>
      <c r="C1072" s="588" t="s">
        <v>147</v>
      </c>
      <c r="D1072" s="606">
        <v>0</v>
      </c>
      <c r="E1072" s="590">
        <v>2164.3049999999998</v>
      </c>
      <c r="F1072" s="606">
        <v>1957.1189000000002</v>
      </c>
      <c r="G1072" s="591">
        <f t="shared" si="18"/>
        <v>90.427130187288768</v>
      </c>
    </row>
    <row r="1073" spans="1:7" x14ac:dyDescent="0.2">
      <c r="A1073" s="586">
        <v>4399</v>
      </c>
      <c r="B1073" s="587">
        <v>5021</v>
      </c>
      <c r="C1073" s="588" t="s">
        <v>148</v>
      </c>
      <c r="D1073" s="589">
        <v>0</v>
      </c>
      <c r="E1073" s="590">
        <v>4670</v>
      </c>
      <c r="F1073" s="589">
        <v>4133.9849999999997</v>
      </c>
      <c r="G1073" s="591">
        <f t="shared" si="18"/>
        <v>88.522162740899347</v>
      </c>
    </row>
    <row r="1074" spans="1:7" x14ac:dyDescent="0.2">
      <c r="A1074" s="586">
        <v>4399</v>
      </c>
      <c r="B1074" s="587">
        <v>5031</v>
      </c>
      <c r="C1074" s="588" t="s">
        <v>149</v>
      </c>
      <c r="D1074" s="589">
        <v>0</v>
      </c>
      <c r="E1074" s="590">
        <v>1704.836</v>
      </c>
      <c r="F1074" s="589">
        <v>1457.7849999999996</v>
      </c>
      <c r="G1074" s="591">
        <f t="shared" si="18"/>
        <v>85.508811404733336</v>
      </c>
    </row>
    <row r="1075" spans="1:7" x14ac:dyDescent="0.2">
      <c r="A1075" s="586">
        <v>4399</v>
      </c>
      <c r="B1075" s="587">
        <v>5032</v>
      </c>
      <c r="C1075" s="588" t="s">
        <v>150</v>
      </c>
      <c r="D1075" s="589">
        <v>0</v>
      </c>
      <c r="E1075" s="590">
        <v>615.08799999999997</v>
      </c>
      <c r="F1075" s="589">
        <v>528.96299999999997</v>
      </c>
      <c r="G1075" s="591">
        <f t="shared" si="18"/>
        <v>85.997938506360057</v>
      </c>
    </row>
    <row r="1076" spans="1:7" ht="25.5" x14ac:dyDescent="0.2">
      <c r="A1076" s="586">
        <v>4399</v>
      </c>
      <c r="B1076" s="587">
        <v>5038</v>
      </c>
      <c r="C1076" s="588" t="s">
        <v>3258</v>
      </c>
      <c r="D1076" s="589">
        <v>0</v>
      </c>
      <c r="E1076" s="590">
        <v>28.867000000000001</v>
      </c>
      <c r="F1076" s="589">
        <v>24.545000000000005</v>
      </c>
      <c r="G1076" s="591">
        <f t="shared" si="18"/>
        <v>85.02788651401255</v>
      </c>
    </row>
    <row r="1077" spans="1:7" x14ac:dyDescent="0.2">
      <c r="A1077" s="586">
        <v>4399</v>
      </c>
      <c r="B1077" s="587">
        <v>5137</v>
      </c>
      <c r="C1077" s="588" t="s">
        <v>1088</v>
      </c>
      <c r="D1077" s="589">
        <v>0</v>
      </c>
      <c r="E1077" s="590">
        <v>75</v>
      </c>
      <c r="F1077" s="589">
        <v>0</v>
      </c>
      <c r="G1077" s="591">
        <f t="shared" si="18"/>
        <v>0</v>
      </c>
    </row>
    <row r="1078" spans="1:7" x14ac:dyDescent="0.2">
      <c r="A1078" s="586">
        <v>4399</v>
      </c>
      <c r="B1078" s="587">
        <v>5139</v>
      </c>
      <c r="C1078" s="588" t="s">
        <v>129</v>
      </c>
      <c r="D1078" s="589">
        <v>0</v>
      </c>
      <c r="E1078" s="590">
        <v>160.01</v>
      </c>
      <c r="F1078" s="589">
        <v>90.455200000000005</v>
      </c>
      <c r="G1078" s="591">
        <f t="shared" si="18"/>
        <v>56.530966814574093</v>
      </c>
    </row>
    <row r="1079" spans="1:7" x14ac:dyDescent="0.2">
      <c r="A1079" s="586">
        <v>4399</v>
      </c>
      <c r="B1079" s="587">
        <v>5164</v>
      </c>
      <c r="C1079" s="588" t="s">
        <v>143</v>
      </c>
      <c r="D1079" s="589">
        <v>0</v>
      </c>
      <c r="E1079" s="590">
        <v>200</v>
      </c>
      <c r="F1079" s="589">
        <v>148.73349999999996</v>
      </c>
      <c r="G1079" s="591">
        <f t="shared" si="18"/>
        <v>74.366749999999982</v>
      </c>
    </row>
    <row r="1080" spans="1:7" x14ac:dyDescent="0.2">
      <c r="A1080" s="586">
        <v>4399</v>
      </c>
      <c r="B1080" s="587">
        <v>5166</v>
      </c>
      <c r="C1080" s="588" t="s">
        <v>155</v>
      </c>
      <c r="D1080" s="589">
        <v>144</v>
      </c>
      <c r="E1080" s="590">
        <v>145</v>
      </c>
      <c r="F1080" s="589">
        <v>72.400000000000006</v>
      </c>
      <c r="G1080" s="591">
        <f t="shared" si="18"/>
        <v>49.931034482758626</v>
      </c>
    </row>
    <row r="1081" spans="1:7" x14ac:dyDescent="0.2">
      <c r="A1081" s="586">
        <v>4399</v>
      </c>
      <c r="B1081" s="587">
        <v>5167</v>
      </c>
      <c r="C1081" s="588" t="s">
        <v>156</v>
      </c>
      <c r="D1081" s="589">
        <v>30</v>
      </c>
      <c r="E1081" s="590">
        <v>1558.39</v>
      </c>
      <c r="F1081" s="589">
        <v>19.3</v>
      </c>
      <c r="G1081" s="591">
        <f t="shared" si="18"/>
        <v>1.238457638973556</v>
      </c>
    </row>
    <row r="1082" spans="1:7" x14ac:dyDescent="0.2">
      <c r="A1082" s="586">
        <v>4399</v>
      </c>
      <c r="B1082" s="587">
        <v>5168</v>
      </c>
      <c r="C1082" s="588" t="s">
        <v>157</v>
      </c>
      <c r="D1082" s="589">
        <v>56</v>
      </c>
      <c r="E1082" s="590">
        <v>56</v>
      </c>
      <c r="F1082" s="589">
        <v>0</v>
      </c>
      <c r="G1082" s="591">
        <f t="shared" si="18"/>
        <v>0</v>
      </c>
    </row>
    <row r="1083" spans="1:7" x14ac:dyDescent="0.2">
      <c r="A1083" s="586">
        <v>4399</v>
      </c>
      <c r="B1083" s="587">
        <v>5169</v>
      </c>
      <c r="C1083" s="588" t="s">
        <v>130</v>
      </c>
      <c r="D1083" s="589">
        <v>2500</v>
      </c>
      <c r="E1083" s="590">
        <v>17879.849999999999</v>
      </c>
      <c r="F1083" s="589">
        <v>0</v>
      </c>
      <c r="G1083" s="591">
        <f t="shared" si="18"/>
        <v>0</v>
      </c>
    </row>
    <row r="1084" spans="1:7" x14ac:dyDescent="0.2">
      <c r="A1084" s="586">
        <v>4399</v>
      </c>
      <c r="B1084" s="587">
        <v>5173</v>
      </c>
      <c r="C1084" s="588" t="s">
        <v>144</v>
      </c>
      <c r="D1084" s="589">
        <v>0</v>
      </c>
      <c r="E1084" s="590">
        <v>205</v>
      </c>
      <c r="F1084" s="589">
        <v>167.03399999999999</v>
      </c>
      <c r="G1084" s="591">
        <f t="shared" si="18"/>
        <v>81.47999999999999</v>
      </c>
    </row>
    <row r="1085" spans="1:7" x14ac:dyDescent="0.2">
      <c r="A1085" s="586">
        <v>4399</v>
      </c>
      <c r="B1085" s="587">
        <v>5175</v>
      </c>
      <c r="C1085" s="588" t="s">
        <v>131</v>
      </c>
      <c r="D1085" s="589">
        <v>0</v>
      </c>
      <c r="E1085" s="590">
        <v>340.47</v>
      </c>
      <c r="F1085" s="589">
        <v>99.953999999999994</v>
      </c>
      <c r="G1085" s="591">
        <f t="shared" si="18"/>
        <v>29.357652656621724</v>
      </c>
    </row>
    <row r="1086" spans="1:7" x14ac:dyDescent="0.2">
      <c r="A1086" s="586">
        <v>4399</v>
      </c>
      <c r="B1086" s="587">
        <v>5179</v>
      </c>
      <c r="C1086" s="588" t="s">
        <v>159</v>
      </c>
      <c r="D1086" s="589">
        <v>2</v>
      </c>
      <c r="E1086" s="590">
        <v>2</v>
      </c>
      <c r="F1086" s="589">
        <v>2</v>
      </c>
      <c r="G1086" s="591">
        <f t="shared" si="18"/>
        <v>100</v>
      </c>
    </row>
    <row r="1087" spans="1:7" x14ac:dyDescent="0.2">
      <c r="A1087" s="586">
        <v>4399</v>
      </c>
      <c r="B1087" s="587">
        <v>5213</v>
      </c>
      <c r="C1087" s="588" t="s">
        <v>3252</v>
      </c>
      <c r="D1087" s="589">
        <v>0</v>
      </c>
      <c r="E1087" s="590">
        <v>1448</v>
      </c>
      <c r="F1087" s="589">
        <v>1448</v>
      </c>
      <c r="G1087" s="591">
        <f t="shared" si="18"/>
        <v>100</v>
      </c>
    </row>
    <row r="1088" spans="1:7" x14ac:dyDescent="0.2">
      <c r="A1088" s="586">
        <v>4399</v>
      </c>
      <c r="B1088" s="587">
        <v>5221</v>
      </c>
      <c r="C1088" s="588" t="s">
        <v>145</v>
      </c>
      <c r="D1088" s="589">
        <v>0</v>
      </c>
      <c r="E1088" s="590">
        <v>2517.9</v>
      </c>
      <c r="F1088" s="589">
        <v>1317.9</v>
      </c>
      <c r="G1088" s="591">
        <f t="shared" si="18"/>
        <v>52.341236744906475</v>
      </c>
    </row>
    <row r="1089" spans="1:7" x14ac:dyDescent="0.2">
      <c r="A1089" s="586">
        <v>4399</v>
      </c>
      <c r="B1089" s="587">
        <v>5222</v>
      </c>
      <c r="C1089" s="588" t="s">
        <v>132</v>
      </c>
      <c r="D1089" s="589">
        <v>3300</v>
      </c>
      <c r="E1089" s="590">
        <v>1366</v>
      </c>
      <c r="F1089" s="589">
        <v>1342</v>
      </c>
      <c r="G1089" s="591">
        <f t="shared" si="18"/>
        <v>98.243045387994144</v>
      </c>
    </row>
    <row r="1090" spans="1:7" x14ac:dyDescent="0.2">
      <c r="A1090" s="586">
        <v>4399</v>
      </c>
      <c r="B1090" s="587">
        <v>5223</v>
      </c>
      <c r="C1090" s="588" t="s">
        <v>135</v>
      </c>
      <c r="D1090" s="589">
        <v>0</v>
      </c>
      <c r="E1090" s="590">
        <v>422.3</v>
      </c>
      <c r="F1090" s="589">
        <v>422.3</v>
      </c>
      <c r="G1090" s="591">
        <f t="shared" si="18"/>
        <v>100</v>
      </c>
    </row>
    <row r="1091" spans="1:7" x14ac:dyDescent="0.2">
      <c r="A1091" s="586">
        <v>4399</v>
      </c>
      <c r="B1091" s="587">
        <v>5229</v>
      </c>
      <c r="C1091" s="588" t="s">
        <v>3257</v>
      </c>
      <c r="D1091" s="589">
        <v>124500</v>
      </c>
      <c r="E1091" s="590">
        <v>0.8</v>
      </c>
      <c r="F1091" s="589">
        <v>0</v>
      </c>
      <c r="G1091" s="591">
        <f t="shared" si="18"/>
        <v>0</v>
      </c>
    </row>
    <row r="1092" spans="1:7" x14ac:dyDescent="0.2">
      <c r="A1092" s="586">
        <v>4399</v>
      </c>
      <c r="B1092" s="587">
        <v>5492</v>
      </c>
      <c r="C1092" s="588" t="s">
        <v>3264</v>
      </c>
      <c r="D1092" s="589">
        <v>0</v>
      </c>
      <c r="E1092" s="590">
        <v>50</v>
      </c>
      <c r="F1092" s="589">
        <v>50</v>
      </c>
      <c r="G1092" s="591">
        <f t="shared" si="18"/>
        <v>100</v>
      </c>
    </row>
    <row r="1093" spans="1:7" x14ac:dyDescent="0.2">
      <c r="A1093" s="586">
        <v>4399</v>
      </c>
      <c r="B1093" s="587">
        <v>5901</v>
      </c>
      <c r="C1093" s="588" t="s">
        <v>261</v>
      </c>
      <c r="D1093" s="589">
        <v>0</v>
      </c>
      <c r="E1093" s="590">
        <v>51</v>
      </c>
      <c r="F1093" s="589">
        <v>0</v>
      </c>
      <c r="G1093" s="591">
        <f t="shared" si="18"/>
        <v>0</v>
      </c>
    </row>
    <row r="1094" spans="1:7" s="598" customFormat="1" x14ac:dyDescent="0.2">
      <c r="A1094" s="593">
        <v>4399</v>
      </c>
      <c r="B1094" s="594"/>
      <c r="C1094" s="595" t="s">
        <v>98</v>
      </c>
      <c r="D1094" s="570">
        <v>130532</v>
      </c>
      <c r="E1094" s="596">
        <v>35660.815999999999</v>
      </c>
      <c r="F1094" s="570">
        <v>13282.473599999999</v>
      </c>
      <c r="G1094" s="597">
        <f t="shared" si="18"/>
        <v>37.246690036481503</v>
      </c>
    </row>
    <row r="1095" spans="1:7" s="598" customFormat="1" x14ac:dyDescent="0.2">
      <c r="A1095" s="599"/>
      <c r="B1095" s="607"/>
      <c r="C1095" s="601" t="s">
        <v>2738</v>
      </c>
      <c r="D1095" s="602"/>
      <c r="E1095" s="603"/>
      <c r="F1095" s="602"/>
      <c r="G1095" s="604"/>
    </row>
    <row r="1096" spans="1:7" ht="13.5" customHeight="1" x14ac:dyDescent="0.2">
      <c r="A1096" s="1361" t="s">
        <v>245</v>
      </c>
      <c r="B1096" s="1362"/>
      <c r="C1096" s="1362"/>
      <c r="D1096" s="608">
        <v>1281570</v>
      </c>
      <c r="E1096" s="608">
        <v>4443698.92</v>
      </c>
      <c r="F1096" s="608">
        <v>3937084.3754900005</v>
      </c>
      <c r="G1096" s="609">
        <f t="shared" ref="G1096" si="19">F1096/E1096*100</f>
        <v>88.599260354254611</v>
      </c>
    </row>
    <row r="1097" spans="1:7" x14ac:dyDescent="0.2">
      <c r="A1097" s="610"/>
      <c r="B1097" s="607"/>
      <c r="C1097" s="607"/>
      <c r="D1097" s="603"/>
      <c r="E1097" s="603"/>
      <c r="F1097" s="603"/>
      <c r="G1097" s="611"/>
    </row>
    <row r="1098" spans="1:7" x14ac:dyDescent="0.2">
      <c r="A1098" s="586">
        <v>5212</v>
      </c>
      <c r="B1098" s="605">
        <v>5139</v>
      </c>
      <c r="C1098" s="588" t="s">
        <v>129</v>
      </c>
      <c r="D1098" s="606">
        <v>2400</v>
      </c>
      <c r="E1098" s="590">
        <v>2303.2399999999998</v>
      </c>
      <c r="F1098" s="606">
        <v>2303.2350000000001</v>
      </c>
      <c r="G1098" s="591">
        <f t="shared" si="18"/>
        <v>99.999782914503072</v>
      </c>
    </row>
    <row r="1099" spans="1:7" x14ac:dyDescent="0.2">
      <c r="A1099" s="586">
        <v>5212</v>
      </c>
      <c r="B1099" s="587">
        <v>5169</v>
      </c>
      <c r="C1099" s="588" t="s">
        <v>130</v>
      </c>
      <c r="D1099" s="589">
        <v>300</v>
      </c>
      <c r="E1099" s="590">
        <v>1690</v>
      </c>
      <c r="F1099" s="589">
        <v>1640.76</v>
      </c>
      <c r="G1099" s="591">
        <f t="shared" si="18"/>
        <v>97.086390532544371</v>
      </c>
    </row>
    <row r="1100" spans="1:7" s="598" customFormat="1" x14ac:dyDescent="0.2">
      <c r="A1100" s="593">
        <v>5212</v>
      </c>
      <c r="B1100" s="594"/>
      <c r="C1100" s="595" t="s">
        <v>246</v>
      </c>
      <c r="D1100" s="570">
        <v>2700</v>
      </c>
      <c r="E1100" s="596">
        <v>3993.24</v>
      </c>
      <c r="F1100" s="570">
        <v>3943.9949999999999</v>
      </c>
      <c r="G1100" s="597">
        <f t="shared" si="18"/>
        <v>98.766790876581425</v>
      </c>
    </row>
    <row r="1101" spans="1:7" s="598" customFormat="1" x14ac:dyDescent="0.2">
      <c r="A1101" s="599"/>
      <c r="B1101" s="607"/>
      <c r="C1101" s="601" t="s">
        <v>2738</v>
      </c>
      <c r="D1101" s="602"/>
      <c r="E1101" s="603"/>
      <c r="F1101" s="602"/>
      <c r="G1101" s="604"/>
    </row>
    <row r="1102" spans="1:7" x14ac:dyDescent="0.2">
      <c r="A1102" s="586">
        <v>5213</v>
      </c>
      <c r="B1102" s="605">
        <v>5139</v>
      </c>
      <c r="C1102" s="588" t="s">
        <v>129</v>
      </c>
      <c r="D1102" s="606">
        <v>145</v>
      </c>
      <c r="E1102" s="590">
        <v>130</v>
      </c>
      <c r="F1102" s="606">
        <v>45.698</v>
      </c>
      <c r="G1102" s="591">
        <f t="shared" si="18"/>
        <v>35.152307692307694</v>
      </c>
    </row>
    <row r="1103" spans="1:7" x14ac:dyDescent="0.2">
      <c r="A1103" s="586">
        <v>5213</v>
      </c>
      <c r="B1103" s="587">
        <v>5162</v>
      </c>
      <c r="C1103" s="588" t="s">
        <v>192</v>
      </c>
      <c r="D1103" s="589">
        <v>8</v>
      </c>
      <c r="E1103" s="590">
        <v>12.8</v>
      </c>
      <c r="F1103" s="589">
        <v>0</v>
      </c>
      <c r="G1103" s="591">
        <f t="shared" si="18"/>
        <v>0</v>
      </c>
    </row>
    <row r="1104" spans="1:7" x14ac:dyDescent="0.2">
      <c r="A1104" s="586">
        <v>5213</v>
      </c>
      <c r="B1104" s="587">
        <v>5164</v>
      </c>
      <c r="C1104" s="588" t="s">
        <v>143</v>
      </c>
      <c r="D1104" s="589">
        <v>600</v>
      </c>
      <c r="E1104" s="590">
        <v>333.08</v>
      </c>
      <c r="F1104" s="589">
        <v>75.846000000000004</v>
      </c>
      <c r="G1104" s="591">
        <f t="shared" si="18"/>
        <v>22.771106040590851</v>
      </c>
    </row>
    <row r="1105" spans="1:7" x14ac:dyDescent="0.2">
      <c r="A1105" s="586">
        <v>5213</v>
      </c>
      <c r="B1105" s="587">
        <v>5168</v>
      </c>
      <c r="C1105" s="588" t="s">
        <v>157</v>
      </c>
      <c r="D1105" s="589">
        <v>122</v>
      </c>
      <c r="E1105" s="590">
        <v>122</v>
      </c>
      <c r="F1105" s="589">
        <v>65.34</v>
      </c>
      <c r="G1105" s="591">
        <f t="shared" si="18"/>
        <v>53.557377049180332</v>
      </c>
    </row>
    <row r="1106" spans="1:7" x14ac:dyDescent="0.2">
      <c r="A1106" s="586">
        <v>5213</v>
      </c>
      <c r="B1106" s="587">
        <v>5169</v>
      </c>
      <c r="C1106" s="588" t="s">
        <v>130</v>
      </c>
      <c r="D1106" s="589">
        <v>80</v>
      </c>
      <c r="E1106" s="590">
        <v>15</v>
      </c>
      <c r="F1106" s="589">
        <v>0</v>
      </c>
      <c r="G1106" s="591">
        <f t="shared" si="18"/>
        <v>0</v>
      </c>
    </row>
    <row r="1107" spans="1:7" x14ac:dyDescent="0.2">
      <c r="A1107" s="586">
        <v>5213</v>
      </c>
      <c r="B1107" s="587">
        <v>5175</v>
      </c>
      <c r="C1107" s="588" t="s">
        <v>131</v>
      </c>
      <c r="D1107" s="589">
        <v>220</v>
      </c>
      <c r="E1107" s="590">
        <v>310</v>
      </c>
      <c r="F1107" s="589">
        <v>231.69989999999999</v>
      </c>
      <c r="G1107" s="591">
        <f t="shared" si="18"/>
        <v>74.741903225806453</v>
      </c>
    </row>
    <row r="1108" spans="1:7" x14ac:dyDescent="0.2">
      <c r="A1108" s="586">
        <v>5213</v>
      </c>
      <c r="B1108" s="587">
        <v>5192</v>
      </c>
      <c r="C1108" s="588" t="s">
        <v>166</v>
      </c>
      <c r="D1108" s="589">
        <v>0</v>
      </c>
      <c r="E1108" s="590">
        <v>11.6</v>
      </c>
      <c r="F1108" s="589">
        <v>11.6</v>
      </c>
      <c r="G1108" s="591">
        <f t="shared" si="18"/>
        <v>100</v>
      </c>
    </row>
    <row r="1109" spans="1:7" x14ac:dyDescent="0.2">
      <c r="A1109" s="586">
        <v>5213</v>
      </c>
      <c r="B1109" s="587">
        <v>5901</v>
      </c>
      <c r="C1109" s="588" t="s">
        <v>261</v>
      </c>
      <c r="D1109" s="589">
        <v>0</v>
      </c>
      <c r="E1109" s="590">
        <v>288.42</v>
      </c>
      <c r="F1109" s="589">
        <v>0</v>
      </c>
      <c r="G1109" s="591">
        <f t="shared" si="18"/>
        <v>0</v>
      </c>
    </row>
    <row r="1110" spans="1:7" x14ac:dyDescent="0.2">
      <c r="A1110" s="586">
        <v>5213</v>
      </c>
      <c r="B1110" s="587">
        <v>5903</v>
      </c>
      <c r="C1110" s="588" t="s">
        <v>248</v>
      </c>
      <c r="D1110" s="589">
        <v>500</v>
      </c>
      <c r="E1110" s="590">
        <v>500</v>
      </c>
      <c r="F1110" s="589">
        <v>0</v>
      </c>
      <c r="G1110" s="591">
        <f t="shared" si="18"/>
        <v>0</v>
      </c>
    </row>
    <row r="1111" spans="1:7" s="598" customFormat="1" x14ac:dyDescent="0.2">
      <c r="A1111" s="593">
        <v>5213</v>
      </c>
      <c r="B1111" s="594"/>
      <c r="C1111" s="595" t="s">
        <v>249</v>
      </c>
      <c r="D1111" s="570">
        <v>1675</v>
      </c>
      <c r="E1111" s="596">
        <v>1722.9</v>
      </c>
      <c r="F1111" s="570">
        <v>430.18390000000005</v>
      </c>
      <c r="G1111" s="597">
        <f t="shared" si="18"/>
        <v>24.968593650240877</v>
      </c>
    </row>
    <row r="1112" spans="1:7" s="598" customFormat="1" x14ac:dyDescent="0.2">
      <c r="A1112" s="599"/>
      <c r="B1112" s="607"/>
      <c r="C1112" s="601" t="s">
        <v>2738</v>
      </c>
      <c r="D1112" s="602"/>
      <c r="E1112" s="603"/>
      <c r="F1112" s="602"/>
      <c r="G1112" s="604"/>
    </row>
    <row r="1113" spans="1:7" x14ac:dyDescent="0.2">
      <c r="A1113" s="586">
        <v>5273</v>
      </c>
      <c r="B1113" s="605">
        <v>5321</v>
      </c>
      <c r="C1113" s="588" t="s">
        <v>136</v>
      </c>
      <c r="D1113" s="606">
        <v>2573</v>
      </c>
      <c r="E1113" s="590">
        <v>2573</v>
      </c>
      <c r="F1113" s="606">
        <v>2573</v>
      </c>
      <c r="G1113" s="591">
        <f t="shared" si="18"/>
        <v>100</v>
      </c>
    </row>
    <row r="1114" spans="1:7" s="598" customFormat="1" x14ac:dyDescent="0.2">
      <c r="A1114" s="593">
        <v>5273</v>
      </c>
      <c r="B1114" s="594"/>
      <c r="C1114" s="595" t="s">
        <v>99</v>
      </c>
      <c r="D1114" s="570">
        <v>2573</v>
      </c>
      <c r="E1114" s="596">
        <v>2573</v>
      </c>
      <c r="F1114" s="570">
        <v>2573</v>
      </c>
      <c r="G1114" s="597">
        <f t="shared" si="18"/>
        <v>100</v>
      </c>
    </row>
    <row r="1115" spans="1:7" s="598" customFormat="1" x14ac:dyDescent="0.2">
      <c r="A1115" s="599"/>
      <c r="B1115" s="607"/>
      <c r="C1115" s="601" t="s">
        <v>2738</v>
      </c>
      <c r="D1115" s="602"/>
      <c r="E1115" s="603"/>
      <c r="F1115" s="602"/>
      <c r="G1115" s="604"/>
    </row>
    <row r="1116" spans="1:7" x14ac:dyDescent="0.2">
      <c r="A1116" s="586">
        <v>5279</v>
      </c>
      <c r="B1116" s="605">
        <v>5164</v>
      </c>
      <c r="C1116" s="588" t="s">
        <v>143</v>
      </c>
      <c r="D1116" s="606">
        <v>70</v>
      </c>
      <c r="E1116" s="590">
        <v>70</v>
      </c>
      <c r="F1116" s="606">
        <v>0</v>
      </c>
      <c r="G1116" s="591">
        <f t="shared" si="18"/>
        <v>0</v>
      </c>
    </row>
    <row r="1117" spans="1:7" x14ac:dyDescent="0.2">
      <c r="A1117" s="586">
        <v>5279</v>
      </c>
      <c r="B1117" s="587">
        <v>5175</v>
      </c>
      <c r="C1117" s="588" t="s">
        <v>131</v>
      </c>
      <c r="D1117" s="589">
        <v>220</v>
      </c>
      <c r="E1117" s="590">
        <v>220</v>
      </c>
      <c r="F1117" s="589">
        <v>78.722999999999999</v>
      </c>
      <c r="G1117" s="591">
        <f t="shared" si="18"/>
        <v>35.783181818181816</v>
      </c>
    </row>
    <row r="1118" spans="1:7" x14ac:dyDescent="0.2">
      <c r="A1118" s="586">
        <v>5279</v>
      </c>
      <c r="B1118" s="587">
        <v>5221</v>
      </c>
      <c r="C1118" s="588" t="s">
        <v>145</v>
      </c>
      <c r="D1118" s="589">
        <v>300</v>
      </c>
      <c r="E1118" s="590">
        <v>300</v>
      </c>
      <c r="F1118" s="589">
        <v>300</v>
      </c>
      <c r="G1118" s="591">
        <f t="shared" si="18"/>
        <v>100</v>
      </c>
    </row>
    <row r="1119" spans="1:7" x14ac:dyDescent="0.2">
      <c r="A1119" s="586">
        <v>5279</v>
      </c>
      <c r="B1119" s="587">
        <v>5222</v>
      </c>
      <c r="C1119" s="588" t="s">
        <v>132</v>
      </c>
      <c r="D1119" s="589">
        <v>4850</v>
      </c>
      <c r="E1119" s="590">
        <v>10234.1</v>
      </c>
      <c r="F1119" s="589">
        <v>10201.871350000001</v>
      </c>
      <c r="G1119" s="591">
        <f t="shared" si="18"/>
        <v>99.685085645049398</v>
      </c>
    </row>
    <row r="1120" spans="1:7" s="598" customFormat="1" x14ac:dyDescent="0.2">
      <c r="A1120" s="593">
        <v>5279</v>
      </c>
      <c r="B1120" s="594"/>
      <c r="C1120" s="595" t="s">
        <v>250</v>
      </c>
      <c r="D1120" s="570">
        <v>5440</v>
      </c>
      <c r="E1120" s="596">
        <v>10824.1</v>
      </c>
      <c r="F1120" s="570">
        <v>10580.594350000001</v>
      </c>
      <c r="G1120" s="597">
        <f t="shared" si="18"/>
        <v>97.750338134348354</v>
      </c>
    </row>
    <row r="1121" spans="1:7" s="598" customFormat="1" x14ac:dyDescent="0.2">
      <c r="A1121" s="599"/>
      <c r="B1121" s="607"/>
      <c r="C1121" s="601" t="s">
        <v>2738</v>
      </c>
      <c r="D1121" s="602"/>
      <c r="E1121" s="603"/>
      <c r="F1121" s="602"/>
      <c r="G1121" s="604"/>
    </row>
    <row r="1122" spans="1:7" x14ac:dyDescent="0.2">
      <c r="A1122" s="586">
        <v>5299</v>
      </c>
      <c r="B1122" s="605">
        <v>5499</v>
      </c>
      <c r="C1122" s="588" t="s">
        <v>3273</v>
      </c>
      <c r="D1122" s="606">
        <v>0</v>
      </c>
      <c r="E1122" s="590">
        <v>500</v>
      </c>
      <c r="F1122" s="606">
        <v>500</v>
      </c>
      <c r="G1122" s="591">
        <f t="shared" si="18"/>
        <v>100</v>
      </c>
    </row>
    <row r="1123" spans="1:7" s="598" customFormat="1" x14ac:dyDescent="0.2">
      <c r="A1123" s="593">
        <v>5299</v>
      </c>
      <c r="B1123" s="594"/>
      <c r="C1123" s="595" t="s">
        <v>4003</v>
      </c>
      <c r="D1123" s="570">
        <v>0</v>
      </c>
      <c r="E1123" s="596">
        <v>500</v>
      </c>
      <c r="F1123" s="570">
        <v>500</v>
      </c>
      <c r="G1123" s="597">
        <f t="shared" si="18"/>
        <v>100</v>
      </c>
    </row>
    <row r="1124" spans="1:7" s="598" customFormat="1" x14ac:dyDescent="0.2">
      <c r="A1124" s="599"/>
      <c r="B1124" s="607"/>
      <c r="C1124" s="601" t="s">
        <v>2738</v>
      </c>
      <c r="D1124" s="602"/>
      <c r="E1124" s="603"/>
      <c r="F1124" s="602"/>
      <c r="G1124" s="604"/>
    </row>
    <row r="1125" spans="1:7" x14ac:dyDescent="0.2">
      <c r="A1125" s="586">
        <v>5311</v>
      </c>
      <c r="B1125" s="605">
        <v>5139</v>
      </c>
      <c r="C1125" s="588" t="s">
        <v>129</v>
      </c>
      <c r="D1125" s="606">
        <v>30</v>
      </c>
      <c r="E1125" s="590">
        <v>9.48</v>
      </c>
      <c r="F1125" s="606">
        <v>6.4009999999999998</v>
      </c>
      <c r="G1125" s="591">
        <f t="shared" si="18"/>
        <v>67.521097046413487</v>
      </c>
    </row>
    <row r="1126" spans="1:7" x14ac:dyDescent="0.2">
      <c r="A1126" s="586">
        <v>5311</v>
      </c>
      <c r="B1126" s="587">
        <v>5164</v>
      </c>
      <c r="C1126" s="588" t="s">
        <v>143</v>
      </c>
      <c r="D1126" s="589">
        <v>150</v>
      </c>
      <c r="E1126" s="590">
        <v>312.45999999999998</v>
      </c>
      <c r="F1126" s="589">
        <v>306.37200000000001</v>
      </c>
      <c r="G1126" s="591">
        <f t="shared" si="18"/>
        <v>98.051590603597276</v>
      </c>
    </row>
    <row r="1127" spans="1:7" x14ac:dyDescent="0.2">
      <c r="A1127" s="586">
        <v>5311</v>
      </c>
      <c r="B1127" s="587">
        <v>5169</v>
      </c>
      <c r="C1127" s="588" t="s">
        <v>130</v>
      </c>
      <c r="D1127" s="589">
        <v>150</v>
      </c>
      <c r="E1127" s="590">
        <v>188.5</v>
      </c>
      <c r="F1127" s="589">
        <v>180.00545000000002</v>
      </c>
      <c r="G1127" s="591">
        <f t="shared" si="18"/>
        <v>95.493607427055721</v>
      </c>
    </row>
    <row r="1128" spans="1:7" x14ac:dyDescent="0.2">
      <c r="A1128" s="586">
        <v>5311</v>
      </c>
      <c r="B1128" s="587">
        <v>5173</v>
      </c>
      <c r="C1128" s="588" t="s">
        <v>144</v>
      </c>
      <c r="D1128" s="589">
        <v>5</v>
      </c>
      <c r="E1128" s="590">
        <v>4.68</v>
      </c>
      <c r="F1128" s="589">
        <v>4.68</v>
      </c>
      <c r="G1128" s="591">
        <f t="shared" si="18"/>
        <v>100</v>
      </c>
    </row>
    <row r="1129" spans="1:7" x14ac:dyDescent="0.2">
      <c r="A1129" s="586">
        <v>5311</v>
      </c>
      <c r="B1129" s="587">
        <v>5175</v>
      </c>
      <c r="C1129" s="588" t="s">
        <v>131</v>
      </c>
      <c r="D1129" s="589">
        <v>140</v>
      </c>
      <c r="E1129" s="590">
        <v>200</v>
      </c>
      <c r="F1129" s="589">
        <v>186.90700000000001</v>
      </c>
      <c r="G1129" s="591">
        <f t="shared" ref="G1129:G1197" si="20">F1129/E1129*100</f>
        <v>93.453500000000005</v>
      </c>
    </row>
    <row r="1130" spans="1:7" x14ac:dyDescent="0.2">
      <c r="A1130" s="586">
        <v>5311</v>
      </c>
      <c r="B1130" s="587">
        <v>5192</v>
      </c>
      <c r="C1130" s="588" t="s">
        <v>166</v>
      </c>
      <c r="D1130" s="589">
        <v>0</v>
      </c>
      <c r="E1130" s="590">
        <v>0.5</v>
      </c>
      <c r="F1130" s="589">
        <v>0.5</v>
      </c>
      <c r="G1130" s="591">
        <f t="shared" si="20"/>
        <v>100</v>
      </c>
    </row>
    <row r="1131" spans="1:7" x14ac:dyDescent="0.2">
      <c r="A1131" s="586">
        <v>5311</v>
      </c>
      <c r="B1131" s="587">
        <v>5319</v>
      </c>
      <c r="C1131" s="588" t="s">
        <v>204</v>
      </c>
      <c r="D1131" s="589">
        <v>890</v>
      </c>
      <c r="E1131" s="590">
        <v>7460</v>
      </c>
      <c r="F1131" s="589">
        <v>7460</v>
      </c>
      <c r="G1131" s="591">
        <f t="shared" si="20"/>
        <v>100</v>
      </c>
    </row>
    <row r="1132" spans="1:7" x14ac:dyDescent="0.2">
      <c r="A1132" s="586">
        <v>5311</v>
      </c>
      <c r="B1132" s="587">
        <v>5494</v>
      </c>
      <c r="C1132" s="588" t="s">
        <v>3263</v>
      </c>
      <c r="D1132" s="589">
        <v>155</v>
      </c>
      <c r="E1132" s="590">
        <v>164.38</v>
      </c>
      <c r="F1132" s="589">
        <v>164.38</v>
      </c>
      <c r="G1132" s="591">
        <f t="shared" si="20"/>
        <v>100</v>
      </c>
    </row>
    <row r="1133" spans="1:7" s="598" customFormat="1" x14ac:dyDescent="0.2">
      <c r="A1133" s="593">
        <v>5311</v>
      </c>
      <c r="B1133" s="594"/>
      <c r="C1133" s="595" t="s">
        <v>251</v>
      </c>
      <c r="D1133" s="570">
        <v>1520</v>
      </c>
      <c r="E1133" s="596">
        <v>8340</v>
      </c>
      <c r="F1133" s="570">
        <v>8309.2454500000003</v>
      </c>
      <c r="G1133" s="597">
        <f t="shared" si="20"/>
        <v>99.631240407673857</v>
      </c>
    </row>
    <row r="1134" spans="1:7" s="598" customFormat="1" x14ac:dyDescent="0.2">
      <c r="A1134" s="599"/>
      <c r="B1134" s="607"/>
      <c r="C1134" s="601" t="s">
        <v>2738</v>
      </c>
      <c r="D1134" s="602"/>
      <c r="E1134" s="603"/>
      <c r="F1134" s="602"/>
      <c r="G1134" s="604"/>
    </row>
    <row r="1135" spans="1:7" x14ac:dyDescent="0.2">
      <c r="A1135" s="586">
        <v>5511</v>
      </c>
      <c r="B1135" s="605">
        <v>5319</v>
      </c>
      <c r="C1135" s="588" t="s">
        <v>204</v>
      </c>
      <c r="D1135" s="606">
        <v>11000</v>
      </c>
      <c r="E1135" s="590">
        <v>10081</v>
      </c>
      <c r="F1135" s="606">
        <v>10081</v>
      </c>
      <c r="G1135" s="591">
        <f t="shared" si="20"/>
        <v>100</v>
      </c>
    </row>
    <row r="1136" spans="1:7" s="598" customFormat="1" x14ac:dyDescent="0.2">
      <c r="A1136" s="593">
        <v>5511</v>
      </c>
      <c r="B1136" s="594"/>
      <c r="C1136" s="595" t="s">
        <v>100</v>
      </c>
      <c r="D1136" s="570">
        <v>11000</v>
      </c>
      <c r="E1136" s="596">
        <v>10081</v>
      </c>
      <c r="F1136" s="570">
        <v>10081</v>
      </c>
      <c r="G1136" s="597">
        <f t="shared" si="20"/>
        <v>100</v>
      </c>
    </row>
    <row r="1137" spans="1:7" s="598" customFormat="1" x14ac:dyDescent="0.2">
      <c r="A1137" s="599"/>
      <c r="B1137" s="607"/>
      <c r="C1137" s="601" t="s">
        <v>2738</v>
      </c>
      <c r="D1137" s="602"/>
      <c r="E1137" s="603"/>
      <c r="F1137" s="602"/>
      <c r="G1137" s="604"/>
    </row>
    <row r="1138" spans="1:7" x14ac:dyDescent="0.2">
      <c r="A1138" s="586">
        <v>5512</v>
      </c>
      <c r="B1138" s="605">
        <v>5137</v>
      </c>
      <c r="C1138" s="588" t="s">
        <v>1088</v>
      </c>
      <c r="D1138" s="606">
        <v>0</v>
      </c>
      <c r="E1138" s="590">
        <v>3342.25</v>
      </c>
      <c r="F1138" s="606">
        <v>3298.27124</v>
      </c>
      <c r="G1138" s="591">
        <f t="shared" si="20"/>
        <v>98.684157079811513</v>
      </c>
    </row>
    <row r="1139" spans="1:7" x14ac:dyDescent="0.2">
      <c r="A1139" s="586">
        <v>5512</v>
      </c>
      <c r="B1139" s="587">
        <v>5213</v>
      </c>
      <c r="C1139" s="588" t="s">
        <v>3252</v>
      </c>
      <c r="D1139" s="589">
        <v>400</v>
      </c>
      <c r="E1139" s="590">
        <v>0</v>
      </c>
      <c r="F1139" s="589">
        <v>0</v>
      </c>
      <c r="G1139" s="553" t="s">
        <v>2900</v>
      </c>
    </row>
    <row r="1140" spans="1:7" x14ac:dyDescent="0.2">
      <c r="A1140" s="586">
        <v>5512</v>
      </c>
      <c r="B1140" s="587">
        <v>5222</v>
      </c>
      <c r="C1140" s="588" t="s">
        <v>132</v>
      </c>
      <c r="D1140" s="589">
        <v>3000</v>
      </c>
      <c r="E1140" s="590">
        <v>3776</v>
      </c>
      <c r="F1140" s="589">
        <v>3776</v>
      </c>
      <c r="G1140" s="591">
        <f t="shared" si="20"/>
        <v>100</v>
      </c>
    </row>
    <row r="1141" spans="1:7" x14ac:dyDescent="0.2">
      <c r="A1141" s="586">
        <v>5512</v>
      </c>
      <c r="B1141" s="587">
        <v>5321</v>
      </c>
      <c r="C1141" s="588" t="s">
        <v>136</v>
      </c>
      <c r="D1141" s="589">
        <v>2250</v>
      </c>
      <c r="E1141" s="590">
        <v>2602.87</v>
      </c>
      <c r="F1141" s="589">
        <v>2602.87</v>
      </c>
      <c r="G1141" s="591">
        <f t="shared" si="20"/>
        <v>100</v>
      </c>
    </row>
    <row r="1142" spans="1:7" x14ac:dyDescent="0.2">
      <c r="A1142" s="586">
        <v>5512</v>
      </c>
      <c r="B1142" s="587">
        <v>5329</v>
      </c>
      <c r="C1142" s="588" t="s">
        <v>3254</v>
      </c>
      <c r="D1142" s="589">
        <v>0</v>
      </c>
      <c r="E1142" s="590">
        <v>29.666</v>
      </c>
      <c r="F1142" s="589">
        <v>29.666</v>
      </c>
      <c r="G1142" s="591">
        <f t="shared" si="20"/>
        <v>100</v>
      </c>
    </row>
    <row r="1143" spans="1:7" s="598" customFormat="1" x14ac:dyDescent="0.2">
      <c r="A1143" s="593">
        <v>5512</v>
      </c>
      <c r="B1143" s="594"/>
      <c r="C1143" s="595" t="s">
        <v>101</v>
      </c>
      <c r="D1143" s="570">
        <v>5650</v>
      </c>
      <c r="E1143" s="596">
        <v>9750.7860000000001</v>
      </c>
      <c r="F1143" s="570">
        <v>9706.8072400000001</v>
      </c>
      <c r="G1143" s="597">
        <f t="shared" si="20"/>
        <v>99.548972154655019</v>
      </c>
    </row>
    <row r="1144" spans="1:7" s="598" customFormat="1" x14ac:dyDescent="0.2">
      <c r="A1144" s="599"/>
      <c r="B1144" s="607"/>
      <c r="C1144" s="601" t="s">
        <v>2738</v>
      </c>
      <c r="D1144" s="602"/>
      <c r="E1144" s="603"/>
      <c r="F1144" s="602"/>
      <c r="G1144" s="604"/>
    </row>
    <row r="1145" spans="1:7" x14ac:dyDescent="0.2">
      <c r="A1145" s="586">
        <v>5519</v>
      </c>
      <c r="B1145" s="605">
        <v>5213</v>
      </c>
      <c r="C1145" s="588" t="s">
        <v>3252</v>
      </c>
      <c r="D1145" s="606">
        <v>20000</v>
      </c>
      <c r="E1145" s="590">
        <v>20000</v>
      </c>
      <c r="F1145" s="606">
        <v>20000</v>
      </c>
      <c r="G1145" s="591">
        <f t="shared" si="20"/>
        <v>100</v>
      </c>
    </row>
    <row r="1146" spans="1:7" s="598" customFormat="1" x14ac:dyDescent="0.2">
      <c r="A1146" s="612">
        <v>5519</v>
      </c>
      <c r="B1146" s="594"/>
      <c r="C1146" s="613" t="s">
        <v>253</v>
      </c>
      <c r="D1146" s="570">
        <v>20000</v>
      </c>
      <c r="E1146" s="614">
        <v>20000</v>
      </c>
      <c r="F1146" s="570">
        <v>20000</v>
      </c>
      <c r="G1146" s="615">
        <f t="shared" si="20"/>
        <v>100</v>
      </c>
    </row>
    <row r="1147" spans="1:7" s="598" customFormat="1" x14ac:dyDescent="0.2">
      <c r="A1147" s="599"/>
      <c r="B1147" s="607"/>
      <c r="C1147" s="601" t="s">
        <v>2738</v>
      </c>
      <c r="D1147" s="602"/>
      <c r="E1147" s="603"/>
      <c r="F1147" s="602"/>
      <c r="G1147" s="604"/>
    </row>
    <row r="1148" spans="1:7" x14ac:dyDescent="0.2">
      <c r="A1148" s="586">
        <v>5521</v>
      </c>
      <c r="B1148" s="605">
        <v>5169</v>
      </c>
      <c r="C1148" s="588" t="s">
        <v>130</v>
      </c>
      <c r="D1148" s="606">
        <v>0</v>
      </c>
      <c r="E1148" s="590">
        <v>500</v>
      </c>
      <c r="F1148" s="606">
        <v>96.8</v>
      </c>
      <c r="G1148" s="591">
        <f t="shared" si="20"/>
        <v>19.36</v>
      </c>
    </row>
    <row r="1149" spans="1:7" x14ac:dyDescent="0.2">
      <c r="A1149" s="586">
        <v>5521</v>
      </c>
      <c r="B1149" s="587">
        <v>5171</v>
      </c>
      <c r="C1149" s="588" t="s">
        <v>158</v>
      </c>
      <c r="D1149" s="589">
        <v>0</v>
      </c>
      <c r="E1149" s="590">
        <v>3895.752</v>
      </c>
      <c r="F1149" s="589">
        <v>2619.1598599999998</v>
      </c>
      <c r="G1149" s="591">
        <f t="shared" si="20"/>
        <v>67.23117539309483</v>
      </c>
    </row>
    <row r="1150" spans="1:7" s="598" customFormat="1" x14ac:dyDescent="0.2">
      <c r="A1150" s="593">
        <v>5521</v>
      </c>
      <c r="B1150" s="594"/>
      <c r="C1150" s="595" t="s">
        <v>102</v>
      </c>
      <c r="D1150" s="570">
        <v>0</v>
      </c>
      <c r="E1150" s="596">
        <v>4395.7520000000004</v>
      </c>
      <c r="F1150" s="570">
        <v>2715.9598599999999</v>
      </c>
      <c r="G1150" s="597">
        <f t="shared" si="20"/>
        <v>61.786012040715669</v>
      </c>
    </row>
    <row r="1151" spans="1:7" s="598" customFormat="1" x14ac:dyDescent="0.2">
      <c r="A1151" s="599"/>
      <c r="B1151" s="607"/>
      <c r="C1151" s="601" t="s">
        <v>2738</v>
      </c>
      <c r="D1151" s="602"/>
      <c r="E1151" s="603"/>
      <c r="F1151" s="602"/>
      <c r="G1151" s="604"/>
    </row>
    <row r="1152" spans="1:7" ht="13.5" customHeight="1" x14ac:dyDescent="0.2">
      <c r="A1152" s="1361" t="s">
        <v>254</v>
      </c>
      <c r="B1152" s="1362"/>
      <c r="C1152" s="1362"/>
      <c r="D1152" s="608">
        <v>50558</v>
      </c>
      <c r="E1152" s="608">
        <v>72180.777999999991</v>
      </c>
      <c r="F1152" s="608">
        <v>68840.785800000012</v>
      </c>
      <c r="G1152" s="609">
        <f t="shared" ref="G1152" si="21">F1152/E1152*100</f>
        <v>95.372740094322651</v>
      </c>
    </row>
    <row r="1153" spans="1:7" x14ac:dyDescent="0.2">
      <c r="A1153" s="610"/>
      <c r="B1153" s="607"/>
      <c r="C1153" s="607"/>
      <c r="D1153" s="603"/>
      <c r="E1153" s="603"/>
      <c r="F1153" s="603"/>
      <c r="G1153" s="611"/>
    </row>
    <row r="1154" spans="1:7" x14ac:dyDescent="0.2">
      <c r="A1154" s="586">
        <v>6113</v>
      </c>
      <c r="B1154" s="605">
        <v>5019</v>
      </c>
      <c r="C1154" s="588" t="s">
        <v>255</v>
      </c>
      <c r="D1154" s="606">
        <v>630</v>
      </c>
      <c r="E1154" s="590">
        <v>300</v>
      </c>
      <c r="F1154" s="606">
        <v>264.98099999999999</v>
      </c>
      <c r="G1154" s="591">
        <f t="shared" si="20"/>
        <v>88.326999999999998</v>
      </c>
    </row>
    <row r="1155" spans="1:7" x14ac:dyDescent="0.2">
      <c r="A1155" s="586">
        <v>6113</v>
      </c>
      <c r="B1155" s="587">
        <v>5021</v>
      </c>
      <c r="C1155" s="588" t="s">
        <v>148</v>
      </c>
      <c r="D1155" s="589">
        <v>1250</v>
      </c>
      <c r="E1155" s="590">
        <v>809</v>
      </c>
      <c r="F1155" s="589">
        <v>592</v>
      </c>
      <c r="G1155" s="591">
        <f t="shared" si="20"/>
        <v>73.176761433868975</v>
      </c>
    </row>
    <row r="1156" spans="1:7" x14ac:dyDescent="0.2">
      <c r="A1156" s="586">
        <v>6113</v>
      </c>
      <c r="B1156" s="587">
        <v>5023</v>
      </c>
      <c r="C1156" s="588" t="s">
        <v>256</v>
      </c>
      <c r="D1156" s="589">
        <v>29881</v>
      </c>
      <c r="E1156" s="590">
        <v>30844</v>
      </c>
      <c r="F1156" s="589">
        <v>30843.702000000001</v>
      </c>
      <c r="G1156" s="591">
        <f t="shared" si="20"/>
        <v>99.999033847749971</v>
      </c>
    </row>
    <row r="1157" spans="1:7" x14ac:dyDescent="0.2">
      <c r="A1157" s="586">
        <v>6113</v>
      </c>
      <c r="B1157" s="587">
        <v>5029</v>
      </c>
      <c r="C1157" s="588" t="s">
        <v>257</v>
      </c>
      <c r="D1157" s="589">
        <v>624</v>
      </c>
      <c r="E1157" s="590">
        <v>252</v>
      </c>
      <c r="F1157" s="589">
        <v>228.029</v>
      </c>
      <c r="G1157" s="591">
        <f t="shared" si="20"/>
        <v>90.487698412698421</v>
      </c>
    </row>
    <row r="1158" spans="1:7" x14ac:dyDescent="0.2">
      <c r="A1158" s="586">
        <v>6113</v>
      </c>
      <c r="B1158" s="587">
        <v>5031</v>
      </c>
      <c r="C1158" s="588" t="s">
        <v>149</v>
      </c>
      <c r="D1158" s="589">
        <v>3948</v>
      </c>
      <c r="E1158" s="590">
        <v>4080</v>
      </c>
      <c r="F1158" s="589">
        <v>4079.0630000000001</v>
      </c>
      <c r="G1158" s="591">
        <f t="shared" si="20"/>
        <v>99.977034313725483</v>
      </c>
    </row>
    <row r="1159" spans="1:7" x14ac:dyDescent="0.2">
      <c r="A1159" s="586">
        <v>6113</v>
      </c>
      <c r="B1159" s="587">
        <v>5032</v>
      </c>
      <c r="C1159" s="588" t="s">
        <v>150</v>
      </c>
      <c r="D1159" s="589">
        <v>2933</v>
      </c>
      <c r="E1159" s="590">
        <v>2981</v>
      </c>
      <c r="F1159" s="589">
        <v>2935.556</v>
      </c>
      <c r="G1159" s="591">
        <f t="shared" si="20"/>
        <v>98.475545119087556</v>
      </c>
    </row>
    <row r="1160" spans="1:7" x14ac:dyDescent="0.2">
      <c r="A1160" s="586">
        <v>6113</v>
      </c>
      <c r="B1160" s="587">
        <v>5039</v>
      </c>
      <c r="C1160" s="588" t="s">
        <v>258</v>
      </c>
      <c r="D1160" s="589">
        <v>215</v>
      </c>
      <c r="E1160" s="590">
        <v>215</v>
      </c>
      <c r="F1160" s="589">
        <v>89.611999999999995</v>
      </c>
      <c r="G1160" s="591">
        <f t="shared" si="20"/>
        <v>41.679999999999993</v>
      </c>
    </row>
    <row r="1161" spans="1:7" x14ac:dyDescent="0.2">
      <c r="A1161" s="586">
        <v>6113</v>
      </c>
      <c r="B1161" s="587">
        <v>5041</v>
      </c>
      <c r="C1161" s="588" t="s">
        <v>141</v>
      </c>
      <c r="D1161" s="589">
        <v>280</v>
      </c>
      <c r="E1161" s="590">
        <v>320</v>
      </c>
      <c r="F1161" s="589">
        <v>292.24799999999999</v>
      </c>
      <c r="G1161" s="591">
        <f t="shared" si="20"/>
        <v>91.327500000000001</v>
      </c>
    </row>
    <row r="1162" spans="1:7" x14ac:dyDescent="0.2">
      <c r="A1162" s="586">
        <v>6113</v>
      </c>
      <c r="B1162" s="587">
        <v>5042</v>
      </c>
      <c r="C1162" s="588" t="s">
        <v>169</v>
      </c>
      <c r="D1162" s="589">
        <v>600</v>
      </c>
      <c r="E1162" s="590">
        <v>581.66</v>
      </c>
      <c r="F1162" s="589">
        <v>581.65522999999996</v>
      </c>
      <c r="G1162" s="591">
        <f t="shared" si="20"/>
        <v>99.999179933294357</v>
      </c>
    </row>
    <row r="1163" spans="1:7" x14ac:dyDescent="0.2">
      <c r="A1163" s="586">
        <v>6113</v>
      </c>
      <c r="B1163" s="587">
        <v>5123</v>
      </c>
      <c r="C1163" s="588" t="s">
        <v>151</v>
      </c>
      <c r="D1163" s="589">
        <v>40</v>
      </c>
      <c r="E1163" s="590">
        <v>19</v>
      </c>
      <c r="F1163" s="589">
        <v>0</v>
      </c>
      <c r="G1163" s="591">
        <f t="shared" si="20"/>
        <v>0</v>
      </c>
    </row>
    <row r="1164" spans="1:7" x14ac:dyDescent="0.2">
      <c r="A1164" s="586">
        <v>6113</v>
      </c>
      <c r="B1164" s="587">
        <v>5136</v>
      </c>
      <c r="C1164" s="588" t="s">
        <v>3261</v>
      </c>
      <c r="D1164" s="589">
        <v>180</v>
      </c>
      <c r="E1164" s="590">
        <v>180</v>
      </c>
      <c r="F1164" s="589">
        <v>81.146000000000001</v>
      </c>
      <c r="G1164" s="591">
        <f t="shared" si="20"/>
        <v>45.081111111111113</v>
      </c>
    </row>
    <row r="1165" spans="1:7" x14ac:dyDescent="0.2">
      <c r="A1165" s="586">
        <v>6113</v>
      </c>
      <c r="B1165" s="587">
        <v>5137</v>
      </c>
      <c r="C1165" s="588" t="s">
        <v>1088</v>
      </c>
      <c r="D1165" s="589">
        <v>440</v>
      </c>
      <c r="E1165" s="590">
        <v>440</v>
      </c>
      <c r="F1165" s="589">
        <v>233.18935999999999</v>
      </c>
      <c r="G1165" s="591">
        <f t="shared" si="20"/>
        <v>52.997581818181814</v>
      </c>
    </row>
    <row r="1166" spans="1:7" x14ac:dyDescent="0.2">
      <c r="A1166" s="586">
        <v>6113</v>
      </c>
      <c r="B1166" s="587">
        <v>5139</v>
      </c>
      <c r="C1166" s="588" t="s">
        <v>129</v>
      </c>
      <c r="D1166" s="589">
        <v>501</v>
      </c>
      <c r="E1166" s="590">
        <v>589.5</v>
      </c>
      <c r="F1166" s="589">
        <v>348.29647000000006</v>
      </c>
      <c r="G1166" s="591">
        <f t="shared" si="20"/>
        <v>59.083370653095855</v>
      </c>
    </row>
    <row r="1167" spans="1:7" x14ac:dyDescent="0.2">
      <c r="A1167" s="586">
        <v>6113</v>
      </c>
      <c r="B1167" s="587">
        <v>5142</v>
      </c>
      <c r="C1167" s="588" t="s">
        <v>259</v>
      </c>
      <c r="D1167" s="589">
        <v>50</v>
      </c>
      <c r="E1167" s="590">
        <v>50</v>
      </c>
      <c r="F1167" s="589">
        <v>0</v>
      </c>
      <c r="G1167" s="591">
        <f t="shared" si="20"/>
        <v>0</v>
      </c>
    </row>
    <row r="1168" spans="1:7" x14ac:dyDescent="0.2">
      <c r="A1168" s="586">
        <v>6113</v>
      </c>
      <c r="B1168" s="587">
        <v>5156</v>
      </c>
      <c r="C1168" s="588" t="s">
        <v>260</v>
      </c>
      <c r="D1168" s="589">
        <v>1800</v>
      </c>
      <c r="E1168" s="590">
        <v>1800</v>
      </c>
      <c r="F1168" s="589">
        <v>1169.2331900000001</v>
      </c>
      <c r="G1168" s="591">
        <f t="shared" si="20"/>
        <v>64.957399444444448</v>
      </c>
    </row>
    <row r="1169" spans="1:7" x14ac:dyDescent="0.2">
      <c r="A1169" s="586">
        <v>6113</v>
      </c>
      <c r="B1169" s="587">
        <v>5162</v>
      </c>
      <c r="C1169" s="588" t="s">
        <v>192</v>
      </c>
      <c r="D1169" s="589">
        <v>470</v>
      </c>
      <c r="E1169" s="590">
        <v>450</v>
      </c>
      <c r="F1169" s="589">
        <v>386.62563</v>
      </c>
      <c r="G1169" s="591">
        <f t="shared" si="20"/>
        <v>85.916806666666673</v>
      </c>
    </row>
    <row r="1170" spans="1:7" x14ac:dyDescent="0.2">
      <c r="A1170" s="586">
        <v>6113</v>
      </c>
      <c r="B1170" s="587">
        <v>5163</v>
      </c>
      <c r="C1170" s="588" t="s">
        <v>154</v>
      </c>
      <c r="D1170" s="589">
        <v>12</v>
      </c>
      <c r="E1170" s="590">
        <v>3.3</v>
      </c>
      <c r="F1170" s="589">
        <v>3.2909999999999999</v>
      </c>
      <c r="G1170" s="591">
        <f t="shared" si="20"/>
        <v>99.727272727272734</v>
      </c>
    </row>
    <row r="1171" spans="1:7" x14ac:dyDescent="0.2">
      <c r="A1171" s="586">
        <v>6113</v>
      </c>
      <c r="B1171" s="587">
        <v>5164</v>
      </c>
      <c r="C1171" s="588" t="s">
        <v>143</v>
      </c>
      <c r="D1171" s="589">
        <v>2879</v>
      </c>
      <c r="E1171" s="590">
        <v>2675</v>
      </c>
      <c r="F1171" s="589">
        <v>2507.5280200000002</v>
      </c>
      <c r="G1171" s="591">
        <f t="shared" si="20"/>
        <v>93.739365233644861</v>
      </c>
    </row>
    <row r="1172" spans="1:7" x14ac:dyDescent="0.2">
      <c r="A1172" s="586">
        <v>6113</v>
      </c>
      <c r="B1172" s="587">
        <v>5167</v>
      </c>
      <c r="C1172" s="588" t="s">
        <v>156</v>
      </c>
      <c r="D1172" s="589">
        <v>1003</v>
      </c>
      <c r="E1172" s="590">
        <v>1003</v>
      </c>
      <c r="F1172" s="589">
        <v>137.68899999999999</v>
      </c>
      <c r="G1172" s="591">
        <f t="shared" si="20"/>
        <v>13.727716849451642</v>
      </c>
    </row>
    <row r="1173" spans="1:7" x14ac:dyDescent="0.2">
      <c r="A1173" s="586">
        <v>6113</v>
      </c>
      <c r="B1173" s="587">
        <v>5168</v>
      </c>
      <c r="C1173" s="588" t="s">
        <v>157</v>
      </c>
      <c r="D1173" s="589">
        <v>980</v>
      </c>
      <c r="E1173" s="590">
        <v>1465</v>
      </c>
      <c r="F1173" s="589">
        <v>508.49282000000005</v>
      </c>
      <c r="G1173" s="591">
        <f t="shared" si="20"/>
        <v>34.709407508532422</v>
      </c>
    </row>
    <row r="1174" spans="1:7" x14ac:dyDescent="0.2">
      <c r="A1174" s="586">
        <v>6113</v>
      </c>
      <c r="B1174" s="587">
        <v>5169</v>
      </c>
      <c r="C1174" s="588" t="s">
        <v>130</v>
      </c>
      <c r="D1174" s="589">
        <v>846</v>
      </c>
      <c r="E1174" s="590">
        <v>586</v>
      </c>
      <c r="F1174" s="589">
        <v>215.27041999999997</v>
      </c>
      <c r="G1174" s="591">
        <f t="shared" si="20"/>
        <v>36.73556655290102</v>
      </c>
    </row>
    <row r="1175" spans="1:7" x14ac:dyDescent="0.2">
      <c r="A1175" s="586">
        <v>6113</v>
      </c>
      <c r="B1175" s="587">
        <v>5171</v>
      </c>
      <c r="C1175" s="588" t="s">
        <v>158</v>
      </c>
      <c r="D1175" s="589">
        <v>550</v>
      </c>
      <c r="E1175" s="590">
        <v>550</v>
      </c>
      <c r="F1175" s="589">
        <v>216.02722000000003</v>
      </c>
      <c r="G1175" s="591">
        <f t="shared" si="20"/>
        <v>39.277676363636374</v>
      </c>
    </row>
    <row r="1176" spans="1:7" x14ac:dyDescent="0.2">
      <c r="A1176" s="586">
        <v>6113</v>
      </c>
      <c r="B1176" s="587">
        <v>5173</v>
      </c>
      <c r="C1176" s="588" t="s">
        <v>144</v>
      </c>
      <c r="D1176" s="589">
        <v>1655</v>
      </c>
      <c r="E1176" s="590">
        <v>1955</v>
      </c>
      <c r="F1176" s="589">
        <v>1608.3337199999996</v>
      </c>
      <c r="G1176" s="591">
        <f t="shared" si="20"/>
        <v>82.26770946291559</v>
      </c>
    </row>
    <row r="1177" spans="1:7" x14ac:dyDescent="0.2">
      <c r="A1177" s="586">
        <v>6113</v>
      </c>
      <c r="B1177" s="587">
        <v>5175</v>
      </c>
      <c r="C1177" s="588" t="s">
        <v>131</v>
      </c>
      <c r="D1177" s="589">
        <v>2960</v>
      </c>
      <c r="E1177" s="590">
        <v>3088.7</v>
      </c>
      <c r="F1177" s="589">
        <v>2321.8083500000002</v>
      </c>
      <c r="G1177" s="591">
        <f t="shared" si="20"/>
        <v>75.171054165182767</v>
      </c>
    </row>
    <row r="1178" spans="1:7" x14ac:dyDescent="0.2">
      <c r="A1178" s="586">
        <v>6113</v>
      </c>
      <c r="B1178" s="587">
        <v>5176</v>
      </c>
      <c r="C1178" s="588" t="s">
        <v>3267</v>
      </c>
      <c r="D1178" s="589">
        <v>130</v>
      </c>
      <c r="E1178" s="590">
        <v>126.5</v>
      </c>
      <c r="F1178" s="589">
        <v>44.488999999999997</v>
      </c>
      <c r="G1178" s="591">
        <f t="shared" si="20"/>
        <v>35.169169960474306</v>
      </c>
    </row>
    <row r="1179" spans="1:7" x14ac:dyDescent="0.2">
      <c r="A1179" s="586">
        <v>6113</v>
      </c>
      <c r="B1179" s="587">
        <v>5179</v>
      </c>
      <c r="C1179" s="588" t="s">
        <v>159</v>
      </c>
      <c r="D1179" s="589">
        <v>950</v>
      </c>
      <c r="E1179" s="590">
        <v>1040</v>
      </c>
      <c r="F1179" s="589">
        <v>1010.2564300000001</v>
      </c>
      <c r="G1179" s="591">
        <f t="shared" si="20"/>
        <v>97.140041346153865</v>
      </c>
    </row>
    <row r="1180" spans="1:7" x14ac:dyDescent="0.2">
      <c r="A1180" s="586">
        <v>6113</v>
      </c>
      <c r="B1180" s="587">
        <v>5192</v>
      </c>
      <c r="C1180" s="588" t="s">
        <v>166</v>
      </c>
      <c r="D1180" s="589">
        <v>350</v>
      </c>
      <c r="E1180" s="590">
        <v>350</v>
      </c>
      <c r="F1180" s="589">
        <v>96.891109999999998</v>
      </c>
      <c r="G1180" s="591">
        <f t="shared" si="20"/>
        <v>27.683174285714284</v>
      </c>
    </row>
    <row r="1181" spans="1:7" x14ac:dyDescent="0.2">
      <c r="A1181" s="586">
        <v>6113</v>
      </c>
      <c r="B1181" s="587">
        <v>5194</v>
      </c>
      <c r="C1181" s="588" t="s">
        <v>3251</v>
      </c>
      <c r="D1181" s="589">
        <v>200</v>
      </c>
      <c r="E1181" s="590">
        <v>150</v>
      </c>
      <c r="F1181" s="589">
        <v>54.375320000000009</v>
      </c>
      <c r="G1181" s="591">
        <f t="shared" si="20"/>
        <v>36.250213333333342</v>
      </c>
    </row>
    <row r="1182" spans="1:7" x14ac:dyDescent="0.2">
      <c r="A1182" s="586">
        <v>6113</v>
      </c>
      <c r="B1182" s="587">
        <v>5362</v>
      </c>
      <c r="C1182" s="588" t="s">
        <v>3256</v>
      </c>
      <c r="D1182" s="589">
        <v>10</v>
      </c>
      <c r="E1182" s="590">
        <v>10</v>
      </c>
      <c r="F1182" s="589">
        <v>6.31</v>
      </c>
      <c r="G1182" s="591">
        <f t="shared" si="20"/>
        <v>63.1</v>
      </c>
    </row>
    <row r="1183" spans="1:7" x14ac:dyDescent="0.2">
      <c r="A1183" s="586">
        <v>6113</v>
      </c>
      <c r="B1183" s="587">
        <v>5424</v>
      </c>
      <c r="C1183" s="588" t="s">
        <v>3269</v>
      </c>
      <c r="D1183" s="589">
        <v>20</v>
      </c>
      <c r="E1183" s="590">
        <v>20</v>
      </c>
      <c r="F1183" s="589">
        <v>0</v>
      </c>
      <c r="G1183" s="591">
        <f t="shared" si="20"/>
        <v>0</v>
      </c>
    </row>
    <row r="1184" spans="1:7" x14ac:dyDescent="0.2">
      <c r="A1184" s="586">
        <v>6113</v>
      </c>
      <c r="B1184" s="587">
        <v>5492</v>
      </c>
      <c r="C1184" s="588" t="s">
        <v>3264</v>
      </c>
      <c r="D1184" s="589">
        <v>10</v>
      </c>
      <c r="E1184" s="590">
        <v>10</v>
      </c>
      <c r="F1184" s="589">
        <v>10</v>
      </c>
      <c r="G1184" s="591">
        <f t="shared" si="20"/>
        <v>100</v>
      </c>
    </row>
    <row r="1185" spans="1:7" x14ac:dyDescent="0.2">
      <c r="A1185" s="586">
        <v>6113</v>
      </c>
      <c r="B1185" s="587">
        <v>5499</v>
      </c>
      <c r="C1185" s="588" t="s">
        <v>3273</v>
      </c>
      <c r="D1185" s="589">
        <v>624</v>
      </c>
      <c r="E1185" s="590">
        <v>624</v>
      </c>
      <c r="F1185" s="589">
        <v>378.31849999999997</v>
      </c>
      <c r="G1185" s="591">
        <f t="shared" si="20"/>
        <v>60.627964743589736</v>
      </c>
    </row>
    <row r="1186" spans="1:7" x14ac:dyDescent="0.2">
      <c r="A1186" s="586">
        <v>6113</v>
      </c>
      <c r="B1186" s="587">
        <v>5901</v>
      </c>
      <c r="C1186" s="588" t="s">
        <v>261</v>
      </c>
      <c r="D1186" s="589">
        <v>5000</v>
      </c>
      <c r="E1186" s="590">
        <v>5906.47</v>
      </c>
      <c r="F1186" s="589">
        <v>0</v>
      </c>
      <c r="G1186" s="591">
        <f t="shared" si="20"/>
        <v>0</v>
      </c>
    </row>
    <row r="1187" spans="1:7" s="598" customFormat="1" x14ac:dyDescent="0.2">
      <c r="A1187" s="612">
        <v>6113</v>
      </c>
      <c r="B1187" s="594"/>
      <c r="C1187" s="613" t="s">
        <v>103</v>
      </c>
      <c r="D1187" s="570">
        <v>62021</v>
      </c>
      <c r="E1187" s="614">
        <v>63474.13</v>
      </c>
      <c r="F1187" s="570">
        <v>51244.417789999992</v>
      </c>
      <c r="G1187" s="615">
        <f t="shared" si="20"/>
        <v>80.732761189479859</v>
      </c>
    </row>
    <row r="1188" spans="1:7" s="598" customFormat="1" x14ac:dyDescent="0.2">
      <c r="A1188" s="599"/>
      <c r="B1188" s="607"/>
      <c r="C1188" s="601" t="s">
        <v>2738</v>
      </c>
      <c r="D1188" s="602"/>
      <c r="E1188" s="603"/>
      <c r="F1188" s="602"/>
      <c r="G1188" s="604"/>
    </row>
    <row r="1189" spans="1:7" x14ac:dyDescent="0.2">
      <c r="A1189" s="586">
        <v>6115</v>
      </c>
      <c r="B1189" s="605">
        <v>5011</v>
      </c>
      <c r="C1189" s="588" t="s">
        <v>147</v>
      </c>
      <c r="D1189" s="606">
        <v>0</v>
      </c>
      <c r="E1189" s="590">
        <v>27.9</v>
      </c>
      <c r="F1189" s="606">
        <v>0</v>
      </c>
      <c r="G1189" s="591">
        <f t="shared" si="20"/>
        <v>0</v>
      </c>
    </row>
    <row r="1190" spans="1:7" x14ac:dyDescent="0.2">
      <c r="A1190" s="586">
        <v>6115</v>
      </c>
      <c r="B1190" s="587">
        <v>5031</v>
      </c>
      <c r="C1190" s="588" t="s">
        <v>149</v>
      </c>
      <c r="D1190" s="589">
        <v>0</v>
      </c>
      <c r="E1190" s="590">
        <v>7.08</v>
      </c>
      <c r="F1190" s="589">
        <v>0</v>
      </c>
      <c r="G1190" s="591">
        <f t="shared" si="20"/>
        <v>0</v>
      </c>
    </row>
    <row r="1191" spans="1:7" x14ac:dyDescent="0.2">
      <c r="A1191" s="586">
        <v>6115</v>
      </c>
      <c r="B1191" s="587">
        <v>5032</v>
      </c>
      <c r="C1191" s="588" t="s">
        <v>150</v>
      </c>
      <c r="D1191" s="589">
        <v>0</v>
      </c>
      <c r="E1191" s="590">
        <v>2.52</v>
      </c>
      <c r="F1191" s="589">
        <v>0</v>
      </c>
      <c r="G1191" s="591">
        <f t="shared" si="20"/>
        <v>0</v>
      </c>
    </row>
    <row r="1192" spans="1:7" x14ac:dyDescent="0.2">
      <c r="A1192" s="586">
        <v>6115</v>
      </c>
      <c r="B1192" s="587">
        <v>5156</v>
      </c>
      <c r="C1192" s="588" t="s">
        <v>260</v>
      </c>
      <c r="D1192" s="589">
        <v>0</v>
      </c>
      <c r="E1192" s="590">
        <v>4.5</v>
      </c>
      <c r="F1192" s="589">
        <v>0</v>
      </c>
      <c r="G1192" s="591">
        <f t="shared" si="20"/>
        <v>0</v>
      </c>
    </row>
    <row r="1193" spans="1:7" x14ac:dyDescent="0.2">
      <c r="A1193" s="586">
        <v>6115</v>
      </c>
      <c r="B1193" s="587">
        <v>5173</v>
      </c>
      <c r="C1193" s="588" t="s">
        <v>144</v>
      </c>
      <c r="D1193" s="589">
        <v>0</v>
      </c>
      <c r="E1193" s="590">
        <v>1.5</v>
      </c>
      <c r="F1193" s="589">
        <v>0</v>
      </c>
      <c r="G1193" s="591">
        <f t="shared" si="20"/>
        <v>0</v>
      </c>
    </row>
    <row r="1194" spans="1:7" x14ac:dyDescent="0.2">
      <c r="A1194" s="586">
        <v>6115</v>
      </c>
      <c r="B1194" s="587">
        <v>5175</v>
      </c>
      <c r="C1194" s="588" t="s">
        <v>131</v>
      </c>
      <c r="D1194" s="589">
        <v>0</v>
      </c>
      <c r="E1194" s="590">
        <v>1.5</v>
      </c>
      <c r="F1194" s="589">
        <v>0.77400000000000002</v>
      </c>
      <c r="G1194" s="591">
        <f t="shared" si="20"/>
        <v>51.6</v>
      </c>
    </row>
    <row r="1195" spans="1:7" s="598" customFormat="1" x14ac:dyDescent="0.2">
      <c r="A1195" s="593">
        <v>6115</v>
      </c>
      <c r="B1195" s="594"/>
      <c r="C1195" s="595" t="s">
        <v>262</v>
      </c>
      <c r="D1195" s="570">
        <v>0</v>
      </c>
      <c r="E1195" s="596">
        <v>45</v>
      </c>
      <c r="F1195" s="570">
        <v>0.77400000000000002</v>
      </c>
      <c r="G1195" s="597">
        <f t="shared" si="20"/>
        <v>1.72</v>
      </c>
    </row>
    <row r="1196" spans="1:7" s="598" customFormat="1" x14ac:dyDescent="0.2">
      <c r="A1196" s="599"/>
      <c r="B1196" s="607"/>
      <c r="C1196" s="601" t="s">
        <v>2738</v>
      </c>
      <c r="D1196" s="602"/>
      <c r="E1196" s="603"/>
      <c r="F1196" s="602"/>
      <c r="G1196" s="604"/>
    </row>
    <row r="1197" spans="1:7" x14ac:dyDescent="0.2">
      <c r="A1197" s="586">
        <v>6118</v>
      </c>
      <c r="B1197" s="605">
        <v>5011</v>
      </c>
      <c r="C1197" s="588" t="s">
        <v>147</v>
      </c>
      <c r="D1197" s="606">
        <v>0</v>
      </c>
      <c r="E1197" s="590">
        <v>400</v>
      </c>
      <c r="F1197" s="606">
        <v>388.851</v>
      </c>
      <c r="G1197" s="591">
        <f t="shared" si="20"/>
        <v>97.21275</v>
      </c>
    </row>
    <row r="1198" spans="1:7" x14ac:dyDescent="0.2">
      <c r="A1198" s="586">
        <v>6118</v>
      </c>
      <c r="B1198" s="587">
        <v>5021</v>
      </c>
      <c r="C1198" s="588" t="s">
        <v>148</v>
      </c>
      <c r="D1198" s="589">
        <v>0</v>
      </c>
      <c r="E1198" s="590">
        <v>230</v>
      </c>
      <c r="F1198" s="589">
        <v>0</v>
      </c>
      <c r="G1198" s="591">
        <f t="shared" ref="G1198:G1261" si="22">F1198/E1198*100</f>
        <v>0</v>
      </c>
    </row>
    <row r="1199" spans="1:7" x14ac:dyDescent="0.2">
      <c r="A1199" s="586">
        <v>6118</v>
      </c>
      <c r="B1199" s="587">
        <v>5031</v>
      </c>
      <c r="C1199" s="588" t="s">
        <v>149</v>
      </c>
      <c r="D1199" s="589">
        <v>0</v>
      </c>
      <c r="E1199" s="590">
        <v>160</v>
      </c>
      <c r="F1199" s="589">
        <v>30.963999999999999</v>
      </c>
      <c r="G1199" s="591">
        <f t="shared" si="22"/>
        <v>19.352499999999999</v>
      </c>
    </row>
    <row r="1200" spans="1:7" x14ac:dyDescent="0.2">
      <c r="A1200" s="586">
        <v>6118</v>
      </c>
      <c r="B1200" s="587">
        <v>5032</v>
      </c>
      <c r="C1200" s="588" t="s">
        <v>150</v>
      </c>
      <c r="D1200" s="589">
        <v>0</v>
      </c>
      <c r="E1200" s="590">
        <v>60</v>
      </c>
      <c r="F1200" s="589">
        <v>11.237</v>
      </c>
      <c r="G1200" s="591">
        <f t="shared" si="22"/>
        <v>18.728333333333332</v>
      </c>
    </row>
    <row r="1201" spans="1:7" x14ac:dyDescent="0.2">
      <c r="A1201" s="586">
        <v>6118</v>
      </c>
      <c r="B1201" s="587">
        <v>5133</v>
      </c>
      <c r="C1201" s="588" t="s">
        <v>263</v>
      </c>
      <c r="D1201" s="589">
        <v>0</v>
      </c>
      <c r="E1201" s="590">
        <v>75</v>
      </c>
      <c r="F1201" s="589">
        <v>0</v>
      </c>
      <c r="G1201" s="591">
        <f t="shared" si="22"/>
        <v>0</v>
      </c>
    </row>
    <row r="1202" spans="1:7" x14ac:dyDescent="0.2">
      <c r="A1202" s="586">
        <v>6118</v>
      </c>
      <c r="B1202" s="587">
        <v>5139</v>
      </c>
      <c r="C1202" s="588" t="s">
        <v>129</v>
      </c>
      <c r="D1202" s="589">
        <v>0</v>
      </c>
      <c r="E1202" s="590">
        <v>8</v>
      </c>
      <c r="F1202" s="589">
        <v>0</v>
      </c>
      <c r="G1202" s="591">
        <f t="shared" si="22"/>
        <v>0</v>
      </c>
    </row>
    <row r="1203" spans="1:7" x14ac:dyDescent="0.2">
      <c r="A1203" s="586">
        <v>6118</v>
      </c>
      <c r="B1203" s="587">
        <v>5156</v>
      </c>
      <c r="C1203" s="588" t="s">
        <v>260</v>
      </c>
      <c r="D1203" s="589">
        <v>0</v>
      </c>
      <c r="E1203" s="590">
        <v>40</v>
      </c>
      <c r="F1203" s="589">
        <v>13.87311</v>
      </c>
      <c r="G1203" s="591">
        <f t="shared" si="22"/>
        <v>34.682774999999999</v>
      </c>
    </row>
    <row r="1204" spans="1:7" x14ac:dyDescent="0.2">
      <c r="A1204" s="586">
        <v>6118</v>
      </c>
      <c r="B1204" s="587">
        <v>5162</v>
      </c>
      <c r="C1204" s="588" t="s">
        <v>192</v>
      </c>
      <c r="D1204" s="589">
        <v>0</v>
      </c>
      <c r="E1204" s="590">
        <v>40</v>
      </c>
      <c r="F1204" s="589">
        <v>0</v>
      </c>
      <c r="G1204" s="591">
        <f t="shared" si="22"/>
        <v>0</v>
      </c>
    </row>
    <row r="1205" spans="1:7" x14ac:dyDescent="0.2">
      <c r="A1205" s="586">
        <v>6118</v>
      </c>
      <c r="B1205" s="587">
        <v>5164</v>
      </c>
      <c r="C1205" s="588" t="s">
        <v>143</v>
      </c>
      <c r="D1205" s="589">
        <v>0</v>
      </c>
      <c r="E1205" s="590">
        <v>27</v>
      </c>
      <c r="F1205" s="589">
        <v>0</v>
      </c>
      <c r="G1205" s="591">
        <f t="shared" si="22"/>
        <v>0</v>
      </c>
    </row>
    <row r="1206" spans="1:7" x14ac:dyDescent="0.2">
      <c r="A1206" s="586">
        <v>6118</v>
      </c>
      <c r="B1206" s="587">
        <v>5169</v>
      </c>
      <c r="C1206" s="588" t="s">
        <v>130</v>
      </c>
      <c r="D1206" s="589">
        <v>0</v>
      </c>
      <c r="E1206" s="590">
        <v>30</v>
      </c>
      <c r="F1206" s="589">
        <v>10.191000000000001</v>
      </c>
      <c r="G1206" s="591">
        <f t="shared" si="22"/>
        <v>33.97</v>
      </c>
    </row>
    <row r="1207" spans="1:7" x14ac:dyDescent="0.2">
      <c r="A1207" s="586">
        <v>6118</v>
      </c>
      <c r="B1207" s="587">
        <v>5173</v>
      </c>
      <c r="C1207" s="588" t="s">
        <v>144</v>
      </c>
      <c r="D1207" s="589">
        <v>0</v>
      </c>
      <c r="E1207" s="590">
        <v>20</v>
      </c>
      <c r="F1207" s="589">
        <v>3.6720000000000002</v>
      </c>
      <c r="G1207" s="591">
        <f t="shared" si="22"/>
        <v>18.360000000000003</v>
      </c>
    </row>
    <row r="1208" spans="1:7" x14ac:dyDescent="0.2">
      <c r="A1208" s="586">
        <v>6118</v>
      </c>
      <c r="B1208" s="587">
        <v>5175</v>
      </c>
      <c r="C1208" s="588" t="s">
        <v>131</v>
      </c>
      <c r="D1208" s="589">
        <v>0</v>
      </c>
      <c r="E1208" s="590">
        <v>10</v>
      </c>
      <c r="F1208" s="589">
        <v>0.3982</v>
      </c>
      <c r="G1208" s="591">
        <f t="shared" si="22"/>
        <v>3.9820000000000002</v>
      </c>
    </row>
    <row r="1209" spans="1:7" s="598" customFormat="1" x14ac:dyDescent="0.2">
      <c r="A1209" s="593">
        <v>6118</v>
      </c>
      <c r="B1209" s="594"/>
      <c r="C1209" s="595" t="s">
        <v>3274</v>
      </c>
      <c r="D1209" s="570">
        <v>0</v>
      </c>
      <c r="E1209" s="596">
        <v>1100</v>
      </c>
      <c r="F1209" s="570">
        <v>459.18630999999999</v>
      </c>
      <c r="G1209" s="597">
        <f t="shared" si="22"/>
        <v>41.744209999999995</v>
      </c>
    </row>
    <row r="1210" spans="1:7" s="598" customFormat="1" x14ac:dyDescent="0.2">
      <c r="A1210" s="599"/>
      <c r="B1210" s="607"/>
      <c r="C1210" s="601" t="s">
        <v>2738</v>
      </c>
      <c r="D1210" s="602"/>
      <c r="E1210" s="603"/>
      <c r="F1210" s="602"/>
      <c r="G1210" s="604"/>
    </row>
    <row r="1211" spans="1:7" x14ac:dyDescent="0.2">
      <c r="A1211" s="586">
        <v>6172</v>
      </c>
      <c r="B1211" s="605">
        <v>5011</v>
      </c>
      <c r="C1211" s="588" t="s">
        <v>147</v>
      </c>
      <c r="D1211" s="606">
        <v>408485</v>
      </c>
      <c r="E1211" s="590">
        <v>404834.99900000001</v>
      </c>
      <c r="F1211" s="606">
        <v>387111.26259999996</v>
      </c>
      <c r="G1211" s="591">
        <f t="shared" si="22"/>
        <v>95.621985143631306</v>
      </c>
    </row>
    <row r="1212" spans="1:7" x14ac:dyDescent="0.2">
      <c r="A1212" s="586">
        <v>6172</v>
      </c>
      <c r="B1212" s="587">
        <v>5021</v>
      </c>
      <c r="C1212" s="588" t="s">
        <v>148</v>
      </c>
      <c r="D1212" s="589">
        <v>5000</v>
      </c>
      <c r="E1212" s="590">
        <v>4745.28</v>
      </c>
      <c r="F1212" s="589">
        <v>3044.5715</v>
      </c>
      <c r="G1212" s="591">
        <f t="shared" si="22"/>
        <v>64.15999688111134</v>
      </c>
    </row>
    <row r="1213" spans="1:7" x14ac:dyDescent="0.2">
      <c r="A1213" s="586">
        <v>6172</v>
      </c>
      <c r="B1213" s="587">
        <v>5024</v>
      </c>
      <c r="C1213" s="588" t="s">
        <v>2907</v>
      </c>
      <c r="D1213" s="589">
        <v>0</v>
      </c>
      <c r="E1213" s="590">
        <v>158</v>
      </c>
      <c r="F1213" s="589">
        <v>157.363</v>
      </c>
      <c r="G1213" s="591">
        <f t="shared" si="22"/>
        <v>99.596835443037975</v>
      </c>
    </row>
    <row r="1214" spans="1:7" x14ac:dyDescent="0.2">
      <c r="A1214" s="586">
        <v>6172</v>
      </c>
      <c r="B1214" s="587">
        <v>5031</v>
      </c>
      <c r="C1214" s="588" t="s">
        <v>149</v>
      </c>
      <c r="D1214" s="589">
        <v>102544</v>
      </c>
      <c r="E1214" s="590">
        <v>101680.799</v>
      </c>
      <c r="F1214" s="589">
        <v>96950.214399999997</v>
      </c>
      <c r="G1214" s="591">
        <f t="shared" si="22"/>
        <v>95.347612679558111</v>
      </c>
    </row>
    <row r="1215" spans="1:7" x14ac:dyDescent="0.2">
      <c r="A1215" s="586">
        <v>6172</v>
      </c>
      <c r="B1215" s="587">
        <v>5032</v>
      </c>
      <c r="C1215" s="588" t="s">
        <v>150</v>
      </c>
      <c r="D1215" s="589">
        <v>37214</v>
      </c>
      <c r="E1215" s="590">
        <v>36972.036999999997</v>
      </c>
      <c r="F1215" s="589">
        <v>35222.859980000001</v>
      </c>
      <c r="G1215" s="591">
        <f t="shared" si="22"/>
        <v>95.268918994103586</v>
      </c>
    </row>
    <row r="1216" spans="1:7" ht="25.5" x14ac:dyDescent="0.2">
      <c r="A1216" s="586">
        <v>6172</v>
      </c>
      <c r="B1216" s="587">
        <v>5038</v>
      </c>
      <c r="C1216" s="588" t="s">
        <v>3258</v>
      </c>
      <c r="D1216" s="589">
        <v>1737</v>
      </c>
      <c r="E1216" s="590">
        <v>1727.6990000000001</v>
      </c>
      <c r="F1216" s="589">
        <v>1613.3316299999999</v>
      </c>
      <c r="G1216" s="591">
        <f t="shared" si="22"/>
        <v>93.38036486679681</v>
      </c>
    </row>
    <row r="1217" spans="1:7" x14ac:dyDescent="0.2">
      <c r="A1217" s="586">
        <v>6172</v>
      </c>
      <c r="B1217" s="587">
        <v>5041</v>
      </c>
      <c r="C1217" s="588" t="s">
        <v>141</v>
      </c>
      <c r="D1217" s="589">
        <v>1</v>
      </c>
      <c r="E1217" s="590">
        <v>1</v>
      </c>
      <c r="F1217" s="589">
        <v>0</v>
      </c>
      <c r="G1217" s="591">
        <f t="shared" si="22"/>
        <v>0</v>
      </c>
    </row>
    <row r="1218" spans="1:7" x14ac:dyDescent="0.2">
      <c r="A1218" s="586">
        <v>6172</v>
      </c>
      <c r="B1218" s="587">
        <v>5042</v>
      </c>
      <c r="C1218" s="588" t="s">
        <v>169</v>
      </c>
      <c r="D1218" s="589">
        <v>10025</v>
      </c>
      <c r="E1218" s="590">
        <v>10316.120000000001</v>
      </c>
      <c r="F1218" s="589">
        <v>10075.020110000001</v>
      </c>
      <c r="G1218" s="591">
        <f t="shared" si="22"/>
        <v>97.66288207194178</v>
      </c>
    </row>
    <row r="1219" spans="1:7" x14ac:dyDescent="0.2">
      <c r="A1219" s="586">
        <v>6172</v>
      </c>
      <c r="B1219" s="587">
        <v>5123</v>
      </c>
      <c r="C1219" s="588" t="s">
        <v>151</v>
      </c>
      <c r="D1219" s="589">
        <v>250</v>
      </c>
      <c r="E1219" s="590">
        <v>289.89999999999998</v>
      </c>
      <c r="F1219" s="589">
        <v>144.11295999999999</v>
      </c>
      <c r="G1219" s="591">
        <f t="shared" si="22"/>
        <v>49.711265953777165</v>
      </c>
    </row>
    <row r="1220" spans="1:7" x14ac:dyDescent="0.2">
      <c r="A1220" s="586">
        <v>6172</v>
      </c>
      <c r="B1220" s="587">
        <v>5131</v>
      </c>
      <c r="C1220" s="588" t="s">
        <v>252</v>
      </c>
      <c r="D1220" s="589">
        <v>6</v>
      </c>
      <c r="E1220" s="590">
        <v>6</v>
      </c>
      <c r="F1220" s="589">
        <v>2.5760000000000001</v>
      </c>
      <c r="G1220" s="591">
        <f t="shared" si="22"/>
        <v>42.933333333333337</v>
      </c>
    </row>
    <row r="1221" spans="1:7" x14ac:dyDescent="0.2">
      <c r="A1221" s="586">
        <v>6172</v>
      </c>
      <c r="B1221" s="587">
        <v>5132</v>
      </c>
      <c r="C1221" s="588" t="s">
        <v>247</v>
      </c>
      <c r="D1221" s="589">
        <v>200</v>
      </c>
      <c r="E1221" s="590">
        <v>270</v>
      </c>
      <c r="F1221" s="589">
        <v>191.45945999999998</v>
      </c>
      <c r="G1221" s="591">
        <f t="shared" si="22"/>
        <v>70.910911111111105</v>
      </c>
    </row>
    <row r="1222" spans="1:7" x14ac:dyDescent="0.2">
      <c r="A1222" s="586">
        <v>6172</v>
      </c>
      <c r="B1222" s="587">
        <v>5133</v>
      </c>
      <c r="C1222" s="588" t="s">
        <v>263</v>
      </c>
      <c r="D1222" s="589">
        <v>50</v>
      </c>
      <c r="E1222" s="590">
        <v>50</v>
      </c>
      <c r="F1222" s="589">
        <v>0</v>
      </c>
      <c r="G1222" s="591">
        <f t="shared" si="22"/>
        <v>0</v>
      </c>
    </row>
    <row r="1223" spans="1:7" x14ac:dyDescent="0.2">
      <c r="A1223" s="586">
        <v>6172</v>
      </c>
      <c r="B1223" s="587">
        <v>5134</v>
      </c>
      <c r="C1223" s="588" t="s">
        <v>3250</v>
      </c>
      <c r="D1223" s="589">
        <v>150</v>
      </c>
      <c r="E1223" s="590">
        <v>217</v>
      </c>
      <c r="F1223" s="589">
        <v>201.87899999999999</v>
      </c>
      <c r="G1223" s="591">
        <f t="shared" si="22"/>
        <v>93.031797235023035</v>
      </c>
    </row>
    <row r="1224" spans="1:7" x14ac:dyDescent="0.2">
      <c r="A1224" s="586">
        <v>6172</v>
      </c>
      <c r="B1224" s="587">
        <v>5136</v>
      </c>
      <c r="C1224" s="588" t="s">
        <v>3261</v>
      </c>
      <c r="D1224" s="589">
        <v>680</v>
      </c>
      <c r="E1224" s="590">
        <v>580</v>
      </c>
      <c r="F1224" s="589">
        <v>289.89850000000001</v>
      </c>
      <c r="G1224" s="591">
        <f t="shared" si="22"/>
        <v>49.982500000000002</v>
      </c>
    </row>
    <row r="1225" spans="1:7" x14ac:dyDescent="0.2">
      <c r="A1225" s="586">
        <v>6172</v>
      </c>
      <c r="B1225" s="587">
        <v>5137</v>
      </c>
      <c r="C1225" s="588" t="s">
        <v>1088</v>
      </c>
      <c r="D1225" s="589">
        <v>7360</v>
      </c>
      <c r="E1225" s="590">
        <v>10617.7</v>
      </c>
      <c r="F1225" s="589">
        <v>6139.40056</v>
      </c>
      <c r="G1225" s="591">
        <f t="shared" si="22"/>
        <v>57.822320841613525</v>
      </c>
    </row>
    <row r="1226" spans="1:7" x14ac:dyDescent="0.2">
      <c r="A1226" s="586">
        <v>6172</v>
      </c>
      <c r="B1226" s="587">
        <v>5139</v>
      </c>
      <c r="C1226" s="588" t="s">
        <v>129</v>
      </c>
      <c r="D1226" s="589">
        <v>5090</v>
      </c>
      <c r="E1226" s="590">
        <v>4883</v>
      </c>
      <c r="F1226" s="589">
        <v>3765.9969699999992</v>
      </c>
      <c r="G1226" s="591">
        <f t="shared" si="22"/>
        <v>77.124656358795804</v>
      </c>
    </row>
    <row r="1227" spans="1:7" x14ac:dyDescent="0.2">
      <c r="A1227" s="586">
        <v>6172</v>
      </c>
      <c r="B1227" s="587">
        <v>5142</v>
      </c>
      <c r="C1227" s="588" t="s">
        <v>259</v>
      </c>
      <c r="D1227" s="589">
        <v>50</v>
      </c>
      <c r="E1227" s="590">
        <v>50</v>
      </c>
      <c r="F1227" s="589">
        <v>1.524</v>
      </c>
      <c r="G1227" s="591">
        <f t="shared" si="22"/>
        <v>3.048</v>
      </c>
    </row>
    <row r="1228" spans="1:7" x14ac:dyDescent="0.2">
      <c r="A1228" s="586">
        <v>6172</v>
      </c>
      <c r="B1228" s="587">
        <v>5151</v>
      </c>
      <c r="C1228" s="588" t="s">
        <v>3266</v>
      </c>
      <c r="D1228" s="589">
        <v>630</v>
      </c>
      <c r="E1228" s="590">
        <v>630</v>
      </c>
      <c r="F1228" s="589">
        <v>572.00298999999995</v>
      </c>
      <c r="G1228" s="591">
        <f t="shared" si="22"/>
        <v>90.794125396825393</v>
      </c>
    </row>
    <row r="1229" spans="1:7" x14ac:dyDescent="0.2">
      <c r="A1229" s="586">
        <v>6172</v>
      </c>
      <c r="B1229" s="587">
        <v>5152</v>
      </c>
      <c r="C1229" s="588" t="s">
        <v>152</v>
      </c>
      <c r="D1229" s="589">
        <v>5500</v>
      </c>
      <c r="E1229" s="590">
        <v>5500</v>
      </c>
      <c r="F1229" s="589">
        <v>3348.3790699999995</v>
      </c>
      <c r="G1229" s="591">
        <f t="shared" si="22"/>
        <v>60.879619454545441</v>
      </c>
    </row>
    <row r="1230" spans="1:7" x14ac:dyDescent="0.2">
      <c r="A1230" s="586">
        <v>6172</v>
      </c>
      <c r="B1230" s="587">
        <v>5154</v>
      </c>
      <c r="C1230" s="588" t="s">
        <v>153</v>
      </c>
      <c r="D1230" s="589">
        <v>14167</v>
      </c>
      <c r="E1230" s="590">
        <v>13472</v>
      </c>
      <c r="F1230" s="589">
        <v>5395.8279899999998</v>
      </c>
      <c r="G1230" s="591">
        <f t="shared" si="22"/>
        <v>40.052167384204274</v>
      </c>
    </row>
    <row r="1231" spans="1:7" x14ac:dyDescent="0.2">
      <c r="A1231" s="586">
        <v>6172</v>
      </c>
      <c r="B1231" s="587">
        <v>5156</v>
      </c>
      <c r="C1231" s="588" t="s">
        <v>260</v>
      </c>
      <c r="D1231" s="589">
        <v>2000</v>
      </c>
      <c r="E1231" s="590">
        <v>1700</v>
      </c>
      <c r="F1231" s="589">
        <v>1078.6012200000002</v>
      </c>
      <c r="G1231" s="591">
        <f t="shared" si="22"/>
        <v>63.447130588235311</v>
      </c>
    </row>
    <row r="1232" spans="1:7" x14ac:dyDescent="0.2">
      <c r="A1232" s="586">
        <v>6172</v>
      </c>
      <c r="B1232" s="587">
        <v>5161</v>
      </c>
      <c r="C1232" s="588" t="s">
        <v>220</v>
      </c>
      <c r="D1232" s="589">
        <v>2503</v>
      </c>
      <c r="E1232" s="590">
        <v>2503</v>
      </c>
      <c r="F1232" s="589">
        <v>1992.2812699999999</v>
      </c>
      <c r="G1232" s="591">
        <f t="shared" si="22"/>
        <v>79.595735916899727</v>
      </c>
    </row>
    <row r="1233" spans="1:7" x14ac:dyDescent="0.2">
      <c r="A1233" s="586">
        <v>6172</v>
      </c>
      <c r="B1233" s="587">
        <v>5162</v>
      </c>
      <c r="C1233" s="588" t="s">
        <v>192</v>
      </c>
      <c r="D1233" s="589">
        <v>1075</v>
      </c>
      <c r="E1233" s="590">
        <v>735</v>
      </c>
      <c r="F1233" s="589">
        <v>623.87979000000007</v>
      </c>
      <c r="G1233" s="591">
        <f t="shared" si="22"/>
        <v>84.881604081632673</v>
      </c>
    </row>
    <row r="1234" spans="1:7" x14ac:dyDescent="0.2">
      <c r="A1234" s="586">
        <v>6172</v>
      </c>
      <c r="B1234" s="587">
        <v>5163</v>
      </c>
      <c r="C1234" s="588" t="s">
        <v>154</v>
      </c>
      <c r="D1234" s="589">
        <v>35</v>
      </c>
      <c r="E1234" s="590">
        <v>25</v>
      </c>
      <c r="F1234" s="589">
        <v>20.245000000000001</v>
      </c>
      <c r="G1234" s="591">
        <f t="shared" si="22"/>
        <v>80.98</v>
      </c>
    </row>
    <row r="1235" spans="1:7" x14ac:dyDescent="0.2">
      <c r="A1235" s="586">
        <v>6172</v>
      </c>
      <c r="B1235" s="587">
        <v>5164</v>
      </c>
      <c r="C1235" s="588" t="s">
        <v>143</v>
      </c>
      <c r="D1235" s="589">
        <v>1587</v>
      </c>
      <c r="E1235" s="590">
        <v>1255.22</v>
      </c>
      <c r="F1235" s="589">
        <v>842.74800999999991</v>
      </c>
      <c r="G1235" s="591">
        <f t="shared" si="22"/>
        <v>67.139466388362194</v>
      </c>
    </row>
    <row r="1236" spans="1:7" x14ac:dyDescent="0.2">
      <c r="A1236" s="586">
        <v>6172</v>
      </c>
      <c r="B1236" s="587">
        <v>5166</v>
      </c>
      <c r="C1236" s="588" t="s">
        <v>155</v>
      </c>
      <c r="D1236" s="589">
        <v>3010</v>
      </c>
      <c r="E1236" s="590">
        <v>3198.8</v>
      </c>
      <c r="F1236" s="589">
        <v>890.43633000000011</v>
      </c>
      <c r="G1236" s="591">
        <f t="shared" si="22"/>
        <v>27.836574027760413</v>
      </c>
    </row>
    <row r="1237" spans="1:7" x14ac:dyDescent="0.2">
      <c r="A1237" s="586">
        <v>6172</v>
      </c>
      <c r="B1237" s="587">
        <v>5167</v>
      </c>
      <c r="C1237" s="588" t="s">
        <v>156</v>
      </c>
      <c r="D1237" s="589">
        <v>6300</v>
      </c>
      <c r="E1237" s="590">
        <v>6552.02</v>
      </c>
      <c r="F1237" s="589">
        <v>6020.4153200000001</v>
      </c>
      <c r="G1237" s="591">
        <f t="shared" si="22"/>
        <v>91.886400224663532</v>
      </c>
    </row>
    <row r="1238" spans="1:7" x14ac:dyDescent="0.2">
      <c r="A1238" s="586">
        <v>6172</v>
      </c>
      <c r="B1238" s="587">
        <v>5168</v>
      </c>
      <c r="C1238" s="588" t="s">
        <v>157</v>
      </c>
      <c r="D1238" s="589">
        <v>24207</v>
      </c>
      <c r="E1238" s="590">
        <v>34271.47</v>
      </c>
      <c r="F1238" s="589">
        <v>24187.397290000001</v>
      </c>
      <c r="G1238" s="591">
        <f t="shared" si="22"/>
        <v>70.575896773613735</v>
      </c>
    </row>
    <row r="1239" spans="1:7" x14ac:dyDescent="0.2">
      <c r="A1239" s="586">
        <v>6172</v>
      </c>
      <c r="B1239" s="587">
        <v>5169</v>
      </c>
      <c r="C1239" s="588" t="s">
        <v>130</v>
      </c>
      <c r="D1239" s="589">
        <v>24401</v>
      </c>
      <c r="E1239" s="590">
        <v>31567.606</v>
      </c>
      <c r="F1239" s="589">
        <v>21996.712980000004</v>
      </c>
      <c r="G1239" s="591">
        <f t="shared" si="22"/>
        <v>69.681283338369099</v>
      </c>
    </row>
    <row r="1240" spans="1:7" x14ac:dyDescent="0.2">
      <c r="A1240" s="586">
        <v>6172</v>
      </c>
      <c r="B1240" s="587">
        <v>5171</v>
      </c>
      <c r="C1240" s="588" t="s">
        <v>158</v>
      </c>
      <c r="D1240" s="589">
        <v>8527</v>
      </c>
      <c r="E1240" s="590">
        <v>13670.7</v>
      </c>
      <c r="F1240" s="589">
        <v>6382.7205200000008</v>
      </c>
      <c r="G1240" s="591">
        <f t="shared" si="22"/>
        <v>46.689054108421665</v>
      </c>
    </row>
    <row r="1241" spans="1:7" x14ac:dyDescent="0.2">
      <c r="A1241" s="586">
        <v>6172</v>
      </c>
      <c r="B1241" s="587">
        <v>5172</v>
      </c>
      <c r="C1241" s="588" t="s">
        <v>3259</v>
      </c>
      <c r="D1241" s="589">
        <v>277</v>
      </c>
      <c r="E1241" s="590">
        <v>277</v>
      </c>
      <c r="F1241" s="589">
        <v>126.65132999999999</v>
      </c>
      <c r="G1241" s="591">
        <f t="shared" si="22"/>
        <v>45.722501805054144</v>
      </c>
    </row>
    <row r="1242" spans="1:7" x14ac:dyDescent="0.2">
      <c r="A1242" s="586">
        <v>6172</v>
      </c>
      <c r="B1242" s="587">
        <v>5173</v>
      </c>
      <c r="C1242" s="588" t="s">
        <v>144</v>
      </c>
      <c r="D1242" s="589">
        <v>5690</v>
      </c>
      <c r="E1242" s="590">
        <v>6823.75</v>
      </c>
      <c r="F1242" s="589">
        <v>5712.6553600000007</v>
      </c>
      <c r="G1242" s="591">
        <f t="shared" si="22"/>
        <v>83.717242864993608</v>
      </c>
    </row>
    <row r="1243" spans="1:7" x14ac:dyDescent="0.2">
      <c r="A1243" s="586">
        <v>6172</v>
      </c>
      <c r="B1243" s="587">
        <v>5175</v>
      </c>
      <c r="C1243" s="588" t="s">
        <v>131</v>
      </c>
      <c r="D1243" s="589">
        <v>1713</v>
      </c>
      <c r="E1243" s="590">
        <v>1734</v>
      </c>
      <c r="F1243" s="589">
        <v>1166.7734399999999</v>
      </c>
      <c r="G1243" s="591">
        <f t="shared" si="22"/>
        <v>67.287972318339101</v>
      </c>
    </row>
    <row r="1244" spans="1:7" x14ac:dyDescent="0.2">
      <c r="A1244" s="586">
        <v>6172</v>
      </c>
      <c r="B1244" s="587">
        <v>5176</v>
      </c>
      <c r="C1244" s="588" t="s">
        <v>3267</v>
      </c>
      <c r="D1244" s="589">
        <v>700</v>
      </c>
      <c r="E1244" s="590">
        <v>600</v>
      </c>
      <c r="F1244" s="589">
        <v>534.47294999999997</v>
      </c>
      <c r="G1244" s="591">
        <f t="shared" si="22"/>
        <v>89.078824999999995</v>
      </c>
    </row>
    <row r="1245" spans="1:7" x14ac:dyDescent="0.2">
      <c r="A1245" s="586">
        <v>6172</v>
      </c>
      <c r="B1245" s="587">
        <v>5179</v>
      </c>
      <c r="C1245" s="588" t="s">
        <v>159</v>
      </c>
      <c r="D1245" s="589">
        <v>326</v>
      </c>
      <c r="E1245" s="590">
        <v>331</v>
      </c>
      <c r="F1245" s="589">
        <v>193.31197000000003</v>
      </c>
      <c r="G1245" s="591">
        <f t="shared" si="22"/>
        <v>58.402407854984908</v>
      </c>
    </row>
    <row r="1246" spans="1:7" x14ac:dyDescent="0.2">
      <c r="A1246" s="586">
        <v>6172</v>
      </c>
      <c r="B1246" s="587">
        <v>5192</v>
      </c>
      <c r="C1246" s="588" t="s">
        <v>166</v>
      </c>
      <c r="D1246" s="589">
        <v>500</v>
      </c>
      <c r="E1246" s="590">
        <v>805</v>
      </c>
      <c r="F1246" s="589">
        <v>575.83867999999995</v>
      </c>
      <c r="G1246" s="591">
        <f t="shared" si="22"/>
        <v>71.532755279503107</v>
      </c>
    </row>
    <row r="1247" spans="1:7" x14ac:dyDescent="0.2">
      <c r="A1247" s="586">
        <v>6172</v>
      </c>
      <c r="B1247" s="587">
        <v>5194</v>
      </c>
      <c r="C1247" s="588" t="s">
        <v>3251</v>
      </c>
      <c r="D1247" s="589">
        <v>100</v>
      </c>
      <c r="E1247" s="590">
        <v>175</v>
      </c>
      <c r="F1247" s="589">
        <v>75</v>
      </c>
      <c r="G1247" s="591">
        <f t="shared" si="22"/>
        <v>42.857142857142854</v>
      </c>
    </row>
    <row r="1248" spans="1:7" x14ac:dyDescent="0.2">
      <c r="A1248" s="586">
        <v>6172</v>
      </c>
      <c r="B1248" s="587">
        <v>5361</v>
      </c>
      <c r="C1248" s="588" t="s">
        <v>264</v>
      </c>
      <c r="D1248" s="589">
        <v>100</v>
      </c>
      <c r="E1248" s="590">
        <v>60</v>
      </c>
      <c r="F1248" s="589">
        <v>50.5</v>
      </c>
      <c r="G1248" s="591">
        <f t="shared" si="22"/>
        <v>84.166666666666671</v>
      </c>
    </row>
    <row r="1249" spans="1:7" x14ac:dyDescent="0.2">
      <c r="A1249" s="586">
        <v>6172</v>
      </c>
      <c r="B1249" s="587">
        <v>5362</v>
      </c>
      <c r="C1249" s="588" t="s">
        <v>3256</v>
      </c>
      <c r="D1249" s="589">
        <v>2070</v>
      </c>
      <c r="E1249" s="590">
        <v>2070</v>
      </c>
      <c r="F1249" s="589">
        <v>420.55099999999999</v>
      </c>
      <c r="G1249" s="591">
        <f t="shared" si="22"/>
        <v>20.316473429951689</v>
      </c>
    </row>
    <row r="1250" spans="1:7" x14ac:dyDescent="0.2">
      <c r="A1250" s="586">
        <v>6172</v>
      </c>
      <c r="B1250" s="587">
        <v>5424</v>
      </c>
      <c r="C1250" s="588" t="s">
        <v>3269</v>
      </c>
      <c r="D1250" s="589">
        <v>2200</v>
      </c>
      <c r="E1250" s="590">
        <v>4010</v>
      </c>
      <c r="F1250" s="589">
        <v>4007.277</v>
      </c>
      <c r="G1250" s="591">
        <f t="shared" si="22"/>
        <v>99.932094763092266</v>
      </c>
    </row>
    <row r="1251" spans="1:7" x14ac:dyDescent="0.2">
      <c r="A1251" s="586">
        <v>6172</v>
      </c>
      <c r="B1251" s="587">
        <v>5499</v>
      </c>
      <c r="C1251" s="588" t="s">
        <v>3273</v>
      </c>
      <c r="D1251" s="589">
        <v>23191</v>
      </c>
      <c r="E1251" s="590">
        <v>24776.080000000002</v>
      </c>
      <c r="F1251" s="589">
        <v>23360.2945</v>
      </c>
      <c r="G1251" s="591">
        <f t="shared" si="22"/>
        <v>94.285675942279795</v>
      </c>
    </row>
    <row r="1252" spans="1:7" x14ac:dyDescent="0.2">
      <c r="A1252" s="586">
        <v>6172</v>
      </c>
      <c r="B1252" s="587">
        <v>5901</v>
      </c>
      <c r="C1252" s="588" t="s">
        <v>261</v>
      </c>
      <c r="D1252" s="589">
        <v>0</v>
      </c>
      <c r="E1252" s="590">
        <v>983.16</v>
      </c>
      <c r="F1252" s="589">
        <v>0</v>
      </c>
      <c r="G1252" s="591">
        <f t="shared" si="22"/>
        <v>0</v>
      </c>
    </row>
    <row r="1253" spans="1:7" s="598" customFormat="1" x14ac:dyDescent="0.2">
      <c r="A1253" s="593">
        <v>6172</v>
      </c>
      <c r="B1253" s="594"/>
      <c r="C1253" s="595" t="s">
        <v>105</v>
      </c>
      <c r="D1253" s="570">
        <v>709651</v>
      </c>
      <c r="E1253" s="596">
        <v>735125.34</v>
      </c>
      <c r="F1253" s="570">
        <v>654486.44468000007</v>
      </c>
      <c r="G1253" s="597">
        <f t="shared" si="22"/>
        <v>89.030592344973456</v>
      </c>
    </row>
    <row r="1254" spans="1:7" s="598" customFormat="1" x14ac:dyDescent="0.2">
      <c r="A1254" s="599"/>
      <c r="B1254" s="607"/>
      <c r="C1254" s="601" t="s">
        <v>2738</v>
      </c>
      <c r="D1254" s="602"/>
      <c r="E1254" s="603"/>
      <c r="F1254" s="602"/>
      <c r="G1254" s="604"/>
    </row>
    <row r="1255" spans="1:7" x14ac:dyDescent="0.2">
      <c r="A1255" s="586">
        <v>6221</v>
      </c>
      <c r="B1255" s="605">
        <v>5011</v>
      </c>
      <c r="C1255" s="588" t="s">
        <v>147</v>
      </c>
      <c r="D1255" s="606">
        <v>0</v>
      </c>
      <c r="E1255" s="590">
        <v>2210.7109999999998</v>
      </c>
      <c r="F1255" s="606">
        <v>2210.7109999999998</v>
      </c>
      <c r="G1255" s="591">
        <f t="shared" si="22"/>
        <v>100</v>
      </c>
    </row>
    <row r="1256" spans="1:7" x14ac:dyDescent="0.2">
      <c r="A1256" s="586">
        <v>6221</v>
      </c>
      <c r="B1256" s="587">
        <v>5021</v>
      </c>
      <c r="C1256" s="588" t="s">
        <v>148</v>
      </c>
      <c r="D1256" s="589">
        <v>0</v>
      </c>
      <c r="E1256" s="590">
        <v>112.881</v>
      </c>
      <c r="F1256" s="589">
        <v>112.881</v>
      </c>
      <c r="G1256" s="591">
        <f t="shared" si="22"/>
        <v>100</v>
      </c>
    </row>
    <row r="1257" spans="1:7" x14ac:dyDescent="0.2">
      <c r="A1257" s="586">
        <v>6221</v>
      </c>
      <c r="B1257" s="587">
        <v>5031</v>
      </c>
      <c r="C1257" s="588" t="s">
        <v>149</v>
      </c>
      <c r="D1257" s="589">
        <v>0</v>
      </c>
      <c r="E1257" s="590">
        <v>565.10500000000002</v>
      </c>
      <c r="F1257" s="589">
        <v>565.10500000000002</v>
      </c>
      <c r="G1257" s="591">
        <f t="shared" si="22"/>
        <v>100</v>
      </c>
    </row>
    <row r="1258" spans="1:7" x14ac:dyDescent="0.2">
      <c r="A1258" s="586">
        <v>6221</v>
      </c>
      <c r="B1258" s="587">
        <v>5032</v>
      </c>
      <c r="C1258" s="588" t="s">
        <v>150</v>
      </c>
      <c r="D1258" s="589">
        <v>0</v>
      </c>
      <c r="E1258" s="590">
        <v>205.09800000000001</v>
      </c>
      <c r="F1258" s="589">
        <v>205.09800000000001</v>
      </c>
      <c r="G1258" s="591">
        <f t="shared" si="22"/>
        <v>100</v>
      </c>
    </row>
    <row r="1259" spans="1:7" ht="25.5" x14ac:dyDescent="0.2">
      <c r="A1259" s="586">
        <v>6221</v>
      </c>
      <c r="B1259" s="587">
        <v>5038</v>
      </c>
      <c r="C1259" s="588" t="s">
        <v>3258</v>
      </c>
      <c r="D1259" s="589">
        <v>0</v>
      </c>
      <c r="E1259" s="590">
        <v>9.3010000000000002</v>
      </c>
      <c r="F1259" s="589">
        <v>9.3010000000000002</v>
      </c>
      <c r="G1259" s="591">
        <f t="shared" si="22"/>
        <v>100</v>
      </c>
    </row>
    <row r="1260" spans="1:7" x14ac:dyDescent="0.2">
      <c r="A1260" s="586">
        <v>6221</v>
      </c>
      <c r="B1260" s="587">
        <v>5137</v>
      </c>
      <c r="C1260" s="588" t="s">
        <v>1088</v>
      </c>
      <c r="D1260" s="589">
        <v>0</v>
      </c>
      <c r="E1260" s="590">
        <v>20</v>
      </c>
      <c r="F1260" s="589">
        <v>5.6926600000000001</v>
      </c>
      <c r="G1260" s="591">
        <f t="shared" si="22"/>
        <v>28.463300000000004</v>
      </c>
    </row>
    <row r="1261" spans="1:7" x14ac:dyDescent="0.2">
      <c r="A1261" s="586">
        <v>6221</v>
      </c>
      <c r="B1261" s="587">
        <v>5139</v>
      </c>
      <c r="C1261" s="588" t="s">
        <v>129</v>
      </c>
      <c r="D1261" s="589">
        <v>20</v>
      </c>
      <c r="E1261" s="590">
        <v>180</v>
      </c>
      <c r="F1261" s="589">
        <v>44.482270000000007</v>
      </c>
      <c r="G1261" s="591">
        <f t="shared" si="22"/>
        <v>24.712372222222225</v>
      </c>
    </row>
    <row r="1262" spans="1:7" x14ac:dyDescent="0.2">
      <c r="A1262" s="586">
        <v>6221</v>
      </c>
      <c r="B1262" s="587">
        <v>5151</v>
      </c>
      <c r="C1262" s="588" t="s">
        <v>3266</v>
      </c>
      <c r="D1262" s="589">
        <v>190</v>
      </c>
      <c r="E1262" s="590">
        <v>310.78500000000003</v>
      </c>
      <c r="F1262" s="589">
        <v>280.71706</v>
      </c>
      <c r="G1262" s="591">
        <f t="shared" ref="G1262:G1310" si="23">F1262/E1262*100</f>
        <v>90.325163698376684</v>
      </c>
    </row>
    <row r="1263" spans="1:7" x14ac:dyDescent="0.2">
      <c r="A1263" s="586">
        <v>6221</v>
      </c>
      <c r="B1263" s="587">
        <v>5152</v>
      </c>
      <c r="C1263" s="588" t="s">
        <v>152</v>
      </c>
      <c r="D1263" s="589">
        <v>1110</v>
      </c>
      <c r="E1263" s="590">
        <v>1560.981</v>
      </c>
      <c r="F1263" s="589">
        <v>1465.2428499999999</v>
      </c>
      <c r="G1263" s="591">
        <f t="shared" si="23"/>
        <v>93.866795944345256</v>
      </c>
    </row>
    <row r="1264" spans="1:7" x14ac:dyDescent="0.2">
      <c r="A1264" s="586">
        <v>6221</v>
      </c>
      <c r="B1264" s="587">
        <v>5154</v>
      </c>
      <c r="C1264" s="588" t="s">
        <v>153</v>
      </c>
      <c r="D1264" s="589">
        <v>1740</v>
      </c>
      <c r="E1264" s="590">
        <v>1494.1420000000001</v>
      </c>
      <c r="F1264" s="589">
        <v>317.78512999999998</v>
      </c>
      <c r="G1264" s="591">
        <f t="shared" si="23"/>
        <v>21.268736840273547</v>
      </c>
    </row>
    <row r="1265" spans="1:7" x14ac:dyDescent="0.2">
      <c r="A1265" s="586">
        <v>6221</v>
      </c>
      <c r="B1265" s="587">
        <v>5162</v>
      </c>
      <c r="C1265" s="588" t="s">
        <v>192</v>
      </c>
      <c r="D1265" s="589">
        <v>0</v>
      </c>
      <c r="E1265" s="590">
        <v>20</v>
      </c>
      <c r="F1265" s="589">
        <v>7.5180899999999991</v>
      </c>
      <c r="G1265" s="591">
        <f t="shared" si="23"/>
        <v>37.590449999999997</v>
      </c>
    </row>
    <row r="1266" spans="1:7" x14ac:dyDescent="0.2">
      <c r="A1266" s="586">
        <v>6221</v>
      </c>
      <c r="B1266" s="587">
        <v>5164</v>
      </c>
      <c r="C1266" s="588" t="s">
        <v>143</v>
      </c>
      <c r="D1266" s="589">
        <v>110</v>
      </c>
      <c r="E1266" s="590">
        <v>202.3</v>
      </c>
      <c r="F1266" s="589">
        <v>28.120080000000002</v>
      </c>
      <c r="G1266" s="591">
        <f t="shared" si="23"/>
        <v>13.900187839841818</v>
      </c>
    </row>
    <row r="1267" spans="1:7" x14ac:dyDescent="0.2">
      <c r="A1267" s="586">
        <v>6221</v>
      </c>
      <c r="B1267" s="587">
        <v>5169</v>
      </c>
      <c r="C1267" s="588" t="s">
        <v>130</v>
      </c>
      <c r="D1267" s="589">
        <v>6830</v>
      </c>
      <c r="E1267" s="590">
        <v>7209.1549999999997</v>
      </c>
      <c r="F1267" s="589">
        <v>439.71740999999997</v>
      </c>
      <c r="G1267" s="591">
        <f t="shared" si="23"/>
        <v>6.0994306544941814</v>
      </c>
    </row>
    <row r="1268" spans="1:7" x14ac:dyDescent="0.2">
      <c r="A1268" s="586">
        <v>6221</v>
      </c>
      <c r="B1268" s="587">
        <v>5171</v>
      </c>
      <c r="C1268" s="588" t="s">
        <v>158</v>
      </c>
      <c r="D1268" s="589">
        <v>0</v>
      </c>
      <c r="E1268" s="590">
        <v>111.17</v>
      </c>
      <c r="F1268" s="589">
        <v>104.25154000000001</v>
      </c>
      <c r="G1268" s="591">
        <f t="shared" si="23"/>
        <v>93.776684357290634</v>
      </c>
    </row>
    <row r="1269" spans="1:7" x14ac:dyDescent="0.2">
      <c r="A1269" s="586">
        <v>6221</v>
      </c>
      <c r="B1269" s="587">
        <v>5194</v>
      </c>
      <c r="C1269" s="588" t="s">
        <v>3251</v>
      </c>
      <c r="D1269" s="589">
        <v>0</v>
      </c>
      <c r="E1269" s="590">
        <v>50</v>
      </c>
      <c r="F1269" s="589">
        <v>15.351000000000001</v>
      </c>
      <c r="G1269" s="591">
        <f t="shared" si="23"/>
        <v>30.702000000000002</v>
      </c>
    </row>
    <row r="1270" spans="1:7" x14ac:dyDescent="0.2">
      <c r="A1270" s="586">
        <v>6221</v>
      </c>
      <c r="B1270" s="587">
        <v>5222</v>
      </c>
      <c r="C1270" s="588" t="s">
        <v>132</v>
      </c>
      <c r="D1270" s="589">
        <v>0</v>
      </c>
      <c r="E1270" s="590">
        <v>1755</v>
      </c>
      <c r="F1270" s="589">
        <v>1335.9612</v>
      </c>
      <c r="G1270" s="591">
        <f t="shared" si="23"/>
        <v>76.123145299145307</v>
      </c>
    </row>
    <row r="1271" spans="1:7" x14ac:dyDescent="0.2">
      <c r="A1271" s="586">
        <v>6221</v>
      </c>
      <c r="B1271" s="587">
        <v>5321</v>
      </c>
      <c r="C1271" s="588" t="s">
        <v>136</v>
      </c>
      <c r="D1271" s="589">
        <v>0</v>
      </c>
      <c r="E1271" s="590">
        <v>442.5</v>
      </c>
      <c r="F1271" s="589">
        <v>292.75</v>
      </c>
      <c r="G1271" s="591">
        <f t="shared" si="23"/>
        <v>66.158192090395488</v>
      </c>
    </row>
    <row r="1272" spans="1:7" x14ac:dyDescent="0.2">
      <c r="A1272" s="586">
        <v>6221</v>
      </c>
      <c r="B1272" s="587">
        <v>5331</v>
      </c>
      <c r="C1272" s="588" t="s">
        <v>139</v>
      </c>
      <c r="D1272" s="589">
        <v>0</v>
      </c>
      <c r="E1272" s="590">
        <v>43307.1</v>
      </c>
      <c r="F1272" s="589">
        <v>43307.1</v>
      </c>
      <c r="G1272" s="591">
        <f t="shared" si="23"/>
        <v>100</v>
      </c>
    </row>
    <row r="1273" spans="1:7" x14ac:dyDescent="0.2">
      <c r="A1273" s="586">
        <v>6221</v>
      </c>
      <c r="B1273" s="587">
        <v>5531</v>
      </c>
      <c r="C1273" s="588" t="s">
        <v>3277</v>
      </c>
      <c r="D1273" s="589">
        <v>0</v>
      </c>
      <c r="E1273" s="590">
        <v>7000</v>
      </c>
      <c r="F1273" s="589">
        <v>7000</v>
      </c>
      <c r="G1273" s="591">
        <f t="shared" si="23"/>
        <v>100</v>
      </c>
    </row>
    <row r="1274" spans="1:7" x14ac:dyDescent="0.2">
      <c r="A1274" s="586">
        <v>6221</v>
      </c>
      <c r="B1274" s="587">
        <v>5811</v>
      </c>
      <c r="C1274" s="588" t="s">
        <v>215</v>
      </c>
      <c r="D1274" s="589">
        <v>0</v>
      </c>
      <c r="E1274" s="590">
        <v>756830.4</v>
      </c>
      <c r="F1274" s="589">
        <v>674355.35</v>
      </c>
      <c r="G1274" s="591">
        <f t="shared" si="23"/>
        <v>89.102571725448655</v>
      </c>
    </row>
    <row r="1275" spans="1:7" x14ac:dyDescent="0.2">
      <c r="A1275" s="586">
        <v>6221</v>
      </c>
      <c r="B1275" s="587">
        <v>5901</v>
      </c>
      <c r="C1275" s="588" t="s">
        <v>261</v>
      </c>
      <c r="D1275" s="589">
        <v>0</v>
      </c>
      <c r="E1275" s="590">
        <v>2805</v>
      </c>
      <c r="F1275" s="589">
        <v>0</v>
      </c>
      <c r="G1275" s="591">
        <f t="shared" si="23"/>
        <v>0</v>
      </c>
    </row>
    <row r="1276" spans="1:7" s="598" customFormat="1" x14ac:dyDescent="0.2">
      <c r="A1276" s="593">
        <v>6221</v>
      </c>
      <c r="B1276" s="594"/>
      <c r="C1276" s="595" t="s">
        <v>3275</v>
      </c>
      <c r="D1276" s="570">
        <v>10000</v>
      </c>
      <c r="E1276" s="596">
        <v>826401.62899999996</v>
      </c>
      <c r="F1276" s="570">
        <v>732103.13529000001</v>
      </c>
      <c r="G1276" s="597">
        <f t="shared" si="23"/>
        <v>88.589265751556269</v>
      </c>
    </row>
    <row r="1277" spans="1:7" s="598" customFormat="1" x14ac:dyDescent="0.2">
      <c r="A1277" s="599"/>
      <c r="B1277" s="607"/>
      <c r="C1277" s="601" t="s">
        <v>2738</v>
      </c>
      <c r="D1277" s="602"/>
      <c r="E1277" s="603"/>
      <c r="F1277" s="602"/>
      <c r="G1277" s="604"/>
    </row>
    <row r="1278" spans="1:7" x14ac:dyDescent="0.2">
      <c r="A1278" s="586">
        <v>6223</v>
      </c>
      <c r="B1278" s="605">
        <v>5139</v>
      </c>
      <c r="C1278" s="588" t="s">
        <v>129</v>
      </c>
      <c r="D1278" s="606">
        <v>45</v>
      </c>
      <c r="E1278" s="590">
        <v>45</v>
      </c>
      <c r="F1278" s="606">
        <v>0</v>
      </c>
      <c r="G1278" s="591">
        <f t="shared" si="23"/>
        <v>0</v>
      </c>
    </row>
    <row r="1279" spans="1:7" x14ac:dyDescent="0.2">
      <c r="A1279" s="586">
        <v>6223</v>
      </c>
      <c r="B1279" s="587">
        <v>5164</v>
      </c>
      <c r="C1279" s="588" t="s">
        <v>143</v>
      </c>
      <c r="D1279" s="589">
        <v>280</v>
      </c>
      <c r="E1279" s="590">
        <v>123.64</v>
      </c>
      <c r="F1279" s="589">
        <v>50.865259999999999</v>
      </c>
      <c r="G1279" s="591">
        <f t="shared" si="23"/>
        <v>41.139809123261081</v>
      </c>
    </row>
    <row r="1280" spans="1:7" x14ac:dyDescent="0.2">
      <c r="A1280" s="586">
        <v>6223</v>
      </c>
      <c r="B1280" s="587">
        <v>5169</v>
      </c>
      <c r="C1280" s="588" t="s">
        <v>130</v>
      </c>
      <c r="D1280" s="589">
        <v>350</v>
      </c>
      <c r="E1280" s="590">
        <v>268</v>
      </c>
      <c r="F1280" s="589">
        <v>61.935499999999998</v>
      </c>
      <c r="G1280" s="591">
        <f t="shared" si="23"/>
        <v>23.110261194029849</v>
      </c>
    </row>
    <row r="1281" spans="1:7" x14ac:dyDescent="0.2">
      <c r="A1281" s="586">
        <v>6223</v>
      </c>
      <c r="B1281" s="587">
        <v>5173</v>
      </c>
      <c r="C1281" s="588" t="s">
        <v>144</v>
      </c>
      <c r="D1281" s="589">
        <v>500</v>
      </c>
      <c r="E1281" s="590">
        <v>500</v>
      </c>
      <c r="F1281" s="589">
        <v>429.60336000000001</v>
      </c>
      <c r="G1281" s="591">
        <f t="shared" si="23"/>
        <v>85.920671999999996</v>
      </c>
    </row>
    <row r="1282" spans="1:7" x14ac:dyDescent="0.2">
      <c r="A1282" s="586">
        <v>6223</v>
      </c>
      <c r="B1282" s="587">
        <v>5175</v>
      </c>
      <c r="C1282" s="588" t="s">
        <v>131</v>
      </c>
      <c r="D1282" s="589">
        <v>550</v>
      </c>
      <c r="E1282" s="590">
        <v>550</v>
      </c>
      <c r="F1282" s="589">
        <v>336.06092000000007</v>
      </c>
      <c r="G1282" s="591">
        <f t="shared" si="23"/>
        <v>61.101985454545471</v>
      </c>
    </row>
    <row r="1283" spans="1:7" s="598" customFormat="1" x14ac:dyDescent="0.2">
      <c r="A1283" s="593">
        <v>6223</v>
      </c>
      <c r="B1283" s="594"/>
      <c r="C1283" s="595" t="s">
        <v>3276</v>
      </c>
      <c r="D1283" s="570">
        <v>1725</v>
      </c>
      <c r="E1283" s="596">
        <v>1486.64</v>
      </c>
      <c r="F1283" s="570">
        <v>878.46504000000004</v>
      </c>
      <c r="G1283" s="597">
        <f t="shared" si="23"/>
        <v>59.09063660334715</v>
      </c>
    </row>
    <row r="1284" spans="1:7" s="598" customFormat="1" x14ac:dyDescent="0.2">
      <c r="A1284" s="599"/>
      <c r="B1284" s="607"/>
      <c r="C1284" s="601" t="s">
        <v>2738</v>
      </c>
      <c r="D1284" s="602"/>
      <c r="E1284" s="603"/>
      <c r="F1284" s="602"/>
      <c r="G1284" s="604"/>
    </row>
    <row r="1285" spans="1:7" x14ac:dyDescent="0.2">
      <c r="A1285" s="586">
        <v>6224</v>
      </c>
      <c r="B1285" s="605">
        <v>5221</v>
      </c>
      <c r="C1285" s="588" t="s">
        <v>145</v>
      </c>
      <c r="D1285" s="606">
        <v>0</v>
      </c>
      <c r="E1285" s="590">
        <v>2000</v>
      </c>
      <c r="F1285" s="606">
        <v>2000</v>
      </c>
      <c r="G1285" s="591">
        <f t="shared" si="23"/>
        <v>100</v>
      </c>
    </row>
    <row r="1286" spans="1:7" x14ac:dyDescent="0.2">
      <c r="A1286" s="586">
        <v>6224</v>
      </c>
      <c r="B1286" s="587">
        <v>5222</v>
      </c>
      <c r="C1286" s="588" t="s">
        <v>132</v>
      </c>
      <c r="D1286" s="589">
        <v>0</v>
      </c>
      <c r="E1286" s="590">
        <v>1000</v>
      </c>
      <c r="F1286" s="589">
        <v>1000</v>
      </c>
      <c r="G1286" s="591">
        <f t="shared" si="23"/>
        <v>100</v>
      </c>
    </row>
    <row r="1287" spans="1:7" x14ac:dyDescent="0.2">
      <c r="A1287" s="586">
        <v>6224</v>
      </c>
      <c r="B1287" s="587">
        <v>5223</v>
      </c>
      <c r="C1287" s="588" t="s">
        <v>135</v>
      </c>
      <c r="D1287" s="589">
        <v>0</v>
      </c>
      <c r="E1287" s="590">
        <v>1000</v>
      </c>
      <c r="F1287" s="589">
        <v>1000</v>
      </c>
      <c r="G1287" s="591">
        <f t="shared" si="23"/>
        <v>100</v>
      </c>
    </row>
    <row r="1288" spans="1:7" s="598" customFormat="1" ht="25.5" x14ac:dyDescent="0.2">
      <c r="A1288" s="593">
        <v>6224</v>
      </c>
      <c r="B1288" s="594"/>
      <c r="C1288" s="595" t="s">
        <v>4004</v>
      </c>
      <c r="D1288" s="570">
        <v>0</v>
      </c>
      <c r="E1288" s="596">
        <v>4000</v>
      </c>
      <c r="F1288" s="570">
        <v>4000</v>
      </c>
      <c r="G1288" s="597">
        <f t="shared" si="23"/>
        <v>100</v>
      </c>
    </row>
    <row r="1289" spans="1:7" s="598" customFormat="1" x14ac:dyDescent="0.2">
      <c r="A1289" s="599"/>
      <c r="B1289" s="607"/>
      <c r="C1289" s="601" t="s">
        <v>2738</v>
      </c>
      <c r="D1289" s="602"/>
      <c r="E1289" s="603"/>
      <c r="F1289" s="602"/>
      <c r="G1289" s="604"/>
    </row>
    <row r="1290" spans="1:7" x14ac:dyDescent="0.2">
      <c r="A1290" s="586">
        <v>6310</v>
      </c>
      <c r="B1290" s="605">
        <v>5141</v>
      </c>
      <c r="C1290" s="588" t="s">
        <v>211</v>
      </c>
      <c r="D1290" s="606">
        <v>250000</v>
      </c>
      <c r="E1290" s="590">
        <v>230000</v>
      </c>
      <c r="F1290" s="606">
        <v>145325.86603999999</v>
      </c>
      <c r="G1290" s="591">
        <f t="shared" si="23"/>
        <v>63.185159147826084</v>
      </c>
    </row>
    <row r="1291" spans="1:7" x14ac:dyDescent="0.2">
      <c r="A1291" s="586">
        <v>6310</v>
      </c>
      <c r="B1291" s="587">
        <v>5142</v>
      </c>
      <c r="C1291" s="588" t="s">
        <v>259</v>
      </c>
      <c r="D1291" s="589">
        <v>250</v>
      </c>
      <c r="E1291" s="590">
        <v>250</v>
      </c>
      <c r="F1291" s="589">
        <v>3.8159399999999999</v>
      </c>
      <c r="G1291" s="591">
        <f t="shared" si="23"/>
        <v>1.526376</v>
      </c>
    </row>
    <row r="1292" spans="1:7" x14ac:dyDescent="0.2">
      <c r="A1292" s="586">
        <v>6310</v>
      </c>
      <c r="B1292" s="587">
        <v>5163</v>
      </c>
      <c r="C1292" s="588" t="s">
        <v>154</v>
      </c>
      <c r="D1292" s="589">
        <v>500</v>
      </c>
      <c r="E1292" s="590">
        <v>500</v>
      </c>
      <c r="F1292" s="589">
        <v>233.67971000000006</v>
      </c>
      <c r="G1292" s="591">
        <f t="shared" si="23"/>
        <v>46.735942000000016</v>
      </c>
    </row>
    <row r="1293" spans="1:7" x14ac:dyDescent="0.2">
      <c r="A1293" s="586">
        <v>6310</v>
      </c>
      <c r="B1293" s="587">
        <v>5901</v>
      </c>
      <c r="C1293" s="588" t="s">
        <v>261</v>
      </c>
      <c r="D1293" s="589">
        <v>0</v>
      </c>
      <c r="E1293" s="590">
        <v>20000</v>
      </c>
      <c r="F1293" s="589">
        <v>0</v>
      </c>
      <c r="G1293" s="591">
        <f t="shared" si="23"/>
        <v>0</v>
      </c>
    </row>
    <row r="1294" spans="1:7" s="598" customFormat="1" x14ac:dyDescent="0.2">
      <c r="A1294" s="593">
        <v>6310</v>
      </c>
      <c r="B1294" s="594"/>
      <c r="C1294" s="595" t="s">
        <v>106</v>
      </c>
      <c r="D1294" s="570">
        <v>250750</v>
      </c>
      <c r="E1294" s="596">
        <v>250750</v>
      </c>
      <c r="F1294" s="570">
        <v>145563.36168999999</v>
      </c>
      <c r="G1294" s="597">
        <f t="shared" si="23"/>
        <v>58.051191102691924</v>
      </c>
    </row>
    <row r="1295" spans="1:7" s="598" customFormat="1" x14ac:dyDescent="0.2">
      <c r="A1295" s="599"/>
      <c r="B1295" s="607"/>
      <c r="C1295" s="601" t="s">
        <v>2738</v>
      </c>
      <c r="D1295" s="602"/>
      <c r="E1295" s="603"/>
      <c r="F1295" s="602"/>
      <c r="G1295" s="604"/>
    </row>
    <row r="1296" spans="1:7" x14ac:dyDescent="0.2">
      <c r="A1296" s="586">
        <v>6320</v>
      </c>
      <c r="B1296" s="605">
        <v>5163</v>
      </c>
      <c r="C1296" s="588" t="s">
        <v>154</v>
      </c>
      <c r="D1296" s="606">
        <v>59000</v>
      </c>
      <c r="E1296" s="590">
        <v>62109</v>
      </c>
      <c r="F1296" s="606">
        <v>55890.163</v>
      </c>
      <c r="G1296" s="591">
        <f t="shared" si="23"/>
        <v>89.987220853660503</v>
      </c>
    </row>
    <row r="1297" spans="1:7" s="598" customFormat="1" x14ac:dyDescent="0.2">
      <c r="A1297" s="593">
        <v>6320</v>
      </c>
      <c r="B1297" s="594"/>
      <c r="C1297" s="595" t="s">
        <v>107</v>
      </c>
      <c r="D1297" s="570">
        <v>59000</v>
      </c>
      <c r="E1297" s="596">
        <v>62109</v>
      </c>
      <c r="F1297" s="570">
        <v>55890.163</v>
      </c>
      <c r="G1297" s="597">
        <f t="shared" si="23"/>
        <v>89.987220853660503</v>
      </c>
    </row>
    <row r="1298" spans="1:7" s="598" customFormat="1" x14ac:dyDescent="0.2">
      <c r="A1298" s="599"/>
      <c r="B1298" s="607"/>
      <c r="C1298" s="601" t="s">
        <v>2738</v>
      </c>
      <c r="D1298" s="602"/>
      <c r="E1298" s="603"/>
      <c r="F1298" s="602"/>
      <c r="G1298" s="604"/>
    </row>
    <row r="1299" spans="1:7" x14ac:dyDescent="0.2">
      <c r="A1299" s="586">
        <v>6399</v>
      </c>
      <c r="B1299" s="605">
        <v>5362</v>
      </c>
      <c r="C1299" s="588" t="s">
        <v>3256</v>
      </c>
      <c r="D1299" s="606">
        <v>25000</v>
      </c>
      <c r="E1299" s="590">
        <v>28025.87</v>
      </c>
      <c r="F1299" s="606">
        <v>9571.0820000000003</v>
      </c>
      <c r="G1299" s="591">
        <f t="shared" si="23"/>
        <v>34.150882737984581</v>
      </c>
    </row>
    <row r="1300" spans="1:7" x14ac:dyDescent="0.2">
      <c r="A1300" s="586">
        <v>6399</v>
      </c>
      <c r="B1300" s="587">
        <v>5365</v>
      </c>
      <c r="C1300" s="588" t="s">
        <v>3268</v>
      </c>
      <c r="D1300" s="589">
        <v>60000</v>
      </c>
      <c r="E1300" s="590">
        <v>81487.199999999997</v>
      </c>
      <c r="F1300" s="589">
        <v>81487.199999999997</v>
      </c>
      <c r="G1300" s="591">
        <f t="shared" si="23"/>
        <v>100</v>
      </c>
    </row>
    <row r="1301" spans="1:7" s="598" customFormat="1" x14ac:dyDescent="0.2">
      <c r="A1301" s="593">
        <v>6399</v>
      </c>
      <c r="B1301" s="594"/>
      <c r="C1301" s="595" t="s">
        <v>265</v>
      </c>
      <c r="D1301" s="570">
        <v>85000</v>
      </c>
      <c r="E1301" s="596">
        <v>109513.07</v>
      </c>
      <c r="F1301" s="570">
        <v>91058.282000000007</v>
      </c>
      <c r="G1301" s="597">
        <f t="shared" si="23"/>
        <v>83.148323757155197</v>
      </c>
    </row>
    <row r="1302" spans="1:7" s="598" customFormat="1" x14ac:dyDescent="0.2">
      <c r="A1302" s="599"/>
      <c r="B1302" s="607"/>
      <c r="C1302" s="601" t="s">
        <v>2738</v>
      </c>
      <c r="D1302" s="602"/>
      <c r="E1302" s="603"/>
      <c r="F1302" s="602"/>
      <c r="G1302" s="604"/>
    </row>
    <row r="1303" spans="1:7" x14ac:dyDescent="0.2">
      <c r="A1303" s="586">
        <v>6402</v>
      </c>
      <c r="B1303" s="605">
        <v>5364</v>
      </c>
      <c r="C1303" s="588" t="s">
        <v>2740</v>
      </c>
      <c r="D1303" s="606">
        <v>0</v>
      </c>
      <c r="E1303" s="590">
        <v>39297.616999999998</v>
      </c>
      <c r="F1303" s="606">
        <v>39108.138610000009</v>
      </c>
      <c r="G1303" s="591">
        <f t="shared" si="23"/>
        <v>99.517837455640148</v>
      </c>
    </row>
    <row r="1304" spans="1:7" x14ac:dyDescent="0.2">
      <c r="A1304" s="586">
        <v>6402</v>
      </c>
      <c r="B1304" s="587">
        <v>5366</v>
      </c>
      <c r="C1304" s="588" t="s">
        <v>3996</v>
      </c>
      <c r="D1304" s="589">
        <v>0</v>
      </c>
      <c r="E1304" s="590">
        <v>24</v>
      </c>
      <c r="F1304" s="589">
        <v>22.106619999999999</v>
      </c>
      <c r="G1304" s="591">
        <f t="shared" si="23"/>
        <v>92.110916666666668</v>
      </c>
    </row>
    <row r="1305" spans="1:7" s="598" customFormat="1" x14ac:dyDescent="0.2">
      <c r="A1305" s="593">
        <v>6402</v>
      </c>
      <c r="B1305" s="594"/>
      <c r="C1305" s="595" t="s">
        <v>2902</v>
      </c>
      <c r="D1305" s="570">
        <v>0</v>
      </c>
      <c r="E1305" s="596">
        <v>39321.616999999998</v>
      </c>
      <c r="F1305" s="570">
        <v>39130.245230000008</v>
      </c>
      <c r="G1305" s="597">
        <f t="shared" si="23"/>
        <v>99.513316631917775</v>
      </c>
    </row>
    <row r="1306" spans="1:7" s="598" customFormat="1" x14ac:dyDescent="0.2">
      <c r="A1306" s="599"/>
      <c r="B1306" s="607"/>
      <c r="C1306" s="601" t="s">
        <v>2738</v>
      </c>
      <c r="D1306" s="602"/>
      <c r="E1306" s="603"/>
      <c r="F1306" s="602"/>
      <c r="G1306" s="604"/>
    </row>
    <row r="1307" spans="1:7" x14ac:dyDescent="0.2">
      <c r="A1307" s="586">
        <v>6409</v>
      </c>
      <c r="B1307" s="605">
        <v>5364</v>
      </c>
      <c r="C1307" s="588" t="s">
        <v>2740</v>
      </c>
      <c r="D1307" s="606">
        <v>0</v>
      </c>
      <c r="E1307" s="590">
        <v>146.18199999999999</v>
      </c>
      <c r="F1307" s="606">
        <v>146.18019000000001</v>
      </c>
      <c r="G1307" s="591">
        <f t="shared" si="23"/>
        <v>99.998761817460448</v>
      </c>
    </row>
    <row r="1308" spans="1:7" x14ac:dyDescent="0.2">
      <c r="A1308" s="586">
        <v>6409</v>
      </c>
      <c r="B1308" s="587">
        <v>5901</v>
      </c>
      <c r="C1308" s="588" t="s">
        <v>261</v>
      </c>
      <c r="D1308" s="589">
        <v>10000</v>
      </c>
      <c r="E1308" s="590">
        <v>1095157.3500000001</v>
      </c>
      <c r="F1308" s="589">
        <v>0</v>
      </c>
      <c r="G1308" s="591">
        <f t="shared" si="23"/>
        <v>0</v>
      </c>
    </row>
    <row r="1309" spans="1:7" x14ac:dyDescent="0.2">
      <c r="A1309" s="586">
        <v>6409</v>
      </c>
      <c r="B1309" s="587">
        <v>5904</v>
      </c>
      <c r="C1309" s="588" t="s">
        <v>193</v>
      </c>
      <c r="D1309" s="589">
        <v>0</v>
      </c>
      <c r="E1309" s="590">
        <v>3173.7069999999999</v>
      </c>
      <c r="F1309" s="589">
        <v>2861.2581700000005</v>
      </c>
      <c r="G1309" s="591">
        <f t="shared" si="23"/>
        <v>90.155082684066329</v>
      </c>
    </row>
    <row r="1310" spans="1:7" s="598" customFormat="1" x14ac:dyDescent="0.2">
      <c r="A1310" s="593">
        <v>6409</v>
      </c>
      <c r="B1310" s="594"/>
      <c r="C1310" s="595" t="s">
        <v>108</v>
      </c>
      <c r="D1310" s="570">
        <v>10000</v>
      </c>
      <c r="E1310" s="596">
        <v>1098477.2390000001</v>
      </c>
      <c r="F1310" s="570">
        <v>3007.4383600000006</v>
      </c>
      <c r="G1310" s="597">
        <f t="shared" si="23"/>
        <v>0.273782492092219</v>
      </c>
    </row>
    <row r="1311" spans="1:7" ht="15" x14ac:dyDescent="0.25">
      <c r="A1311" s="616"/>
      <c r="B1311" s="617"/>
      <c r="C1311" s="618"/>
      <c r="D1311" s="619"/>
      <c r="E1311" s="619"/>
      <c r="F1311" s="619"/>
      <c r="G1311" s="620"/>
    </row>
    <row r="1312" spans="1:7" ht="13.5" customHeight="1" x14ac:dyDescent="0.2">
      <c r="A1312" s="1361" t="s">
        <v>266</v>
      </c>
      <c r="B1312" s="1362"/>
      <c r="C1312" s="1362"/>
      <c r="D1312" s="608">
        <v>1188147</v>
      </c>
      <c r="E1312" s="608">
        <v>3191803.665</v>
      </c>
      <c r="F1312" s="608">
        <v>1777821.9133899999</v>
      </c>
      <c r="G1312" s="609">
        <f t="shared" ref="G1312" si="24">F1312/E1312*100</f>
        <v>55.699601228135066</v>
      </c>
    </row>
    <row r="1313" spans="1:7" ht="15" x14ac:dyDescent="0.25">
      <c r="A1313" s="616"/>
      <c r="B1313" s="617"/>
      <c r="C1313" s="618"/>
      <c r="D1313" s="619"/>
      <c r="E1313" s="619"/>
      <c r="F1313" s="619"/>
      <c r="G1313" s="620"/>
    </row>
    <row r="1314" spans="1:7" x14ac:dyDescent="0.2">
      <c r="A1314" s="621">
        <v>6330</v>
      </c>
      <c r="B1314" s="622">
        <v>5342</v>
      </c>
      <c r="C1314" s="588" t="s">
        <v>2741</v>
      </c>
      <c r="D1314" s="623">
        <v>0</v>
      </c>
      <c r="E1314" s="624">
        <v>0</v>
      </c>
      <c r="F1314" s="623">
        <v>17459.966</v>
      </c>
      <c r="G1314" s="553" t="s">
        <v>2900</v>
      </c>
    </row>
    <row r="1315" spans="1:7" x14ac:dyDescent="0.2">
      <c r="A1315" s="586">
        <v>6330</v>
      </c>
      <c r="B1315" s="625">
        <v>5345</v>
      </c>
      <c r="C1315" s="588" t="s">
        <v>267</v>
      </c>
      <c r="D1315" s="626">
        <v>0</v>
      </c>
      <c r="E1315" s="627">
        <v>0</v>
      </c>
      <c r="F1315" s="626">
        <v>30594325.939410001</v>
      </c>
      <c r="G1315" s="553" t="s">
        <v>2900</v>
      </c>
    </row>
    <row r="1316" spans="1:7" x14ac:dyDescent="0.2">
      <c r="A1316" s="586">
        <v>6330</v>
      </c>
      <c r="B1316" s="625">
        <v>5348</v>
      </c>
      <c r="C1316" s="588" t="s">
        <v>268</v>
      </c>
      <c r="D1316" s="626">
        <v>0</v>
      </c>
      <c r="E1316" s="627">
        <v>0</v>
      </c>
      <c r="F1316" s="626">
        <v>5037.4881400000004</v>
      </c>
      <c r="G1316" s="553" t="s">
        <v>2900</v>
      </c>
    </row>
    <row r="1317" spans="1:7" x14ac:dyDescent="0.2">
      <c r="A1317" s="586">
        <v>6330</v>
      </c>
      <c r="B1317" s="625">
        <v>5349</v>
      </c>
      <c r="C1317" s="588" t="s">
        <v>269</v>
      </c>
      <c r="D1317" s="626">
        <v>0</v>
      </c>
      <c r="E1317" s="627">
        <v>0</v>
      </c>
      <c r="F1317" s="626">
        <v>359387.91383999999</v>
      </c>
      <c r="G1317" s="553" t="s">
        <v>2900</v>
      </c>
    </row>
    <row r="1318" spans="1:7" ht="13.5" thickBot="1" x14ac:dyDescent="0.25">
      <c r="A1318" s="649">
        <v>6330</v>
      </c>
      <c r="B1318" s="555"/>
      <c r="C1318" s="648" t="s">
        <v>126</v>
      </c>
      <c r="D1318" s="628">
        <v>0</v>
      </c>
      <c r="E1318" s="629">
        <v>0</v>
      </c>
      <c r="F1318" s="628">
        <v>30976211.307389997</v>
      </c>
      <c r="G1318" s="630" t="s">
        <v>2900</v>
      </c>
    </row>
    <row r="1320" spans="1:7" x14ac:dyDescent="0.2">
      <c r="D1320" s="590"/>
      <c r="E1320" s="590"/>
      <c r="F1320" s="590"/>
    </row>
    <row r="1321" spans="1:7" s="633" customFormat="1" x14ac:dyDescent="0.2">
      <c r="A1321" s="632"/>
      <c r="B1321" s="632"/>
      <c r="C1321" s="632"/>
    </row>
    <row r="1322" spans="1:7" s="633" customFormat="1" x14ac:dyDescent="0.2">
      <c r="A1322" s="632"/>
      <c r="B1322" s="632"/>
      <c r="C1322" s="632"/>
    </row>
    <row r="1323" spans="1:7" s="95" customFormat="1" ht="18" customHeight="1" x14ac:dyDescent="0.2">
      <c r="A1323" s="101" t="s">
        <v>3</v>
      </c>
      <c r="B1323" s="274"/>
      <c r="C1323" s="102"/>
      <c r="D1323" s="103"/>
      <c r="E1323" s="103"/>
      <c r="F1323" s="103"/>
    </row>
    <row r="1324" spans="1:7" s="95" customFormat="1" ht="12.75" customHeight="1" thickBot="1" x14ac:dyDescent="0.25">
      <c r="A1324" s="274"/>
      <c r="B1324" s="274"/>
      <c r="C1324" s="102"/>
      <c r="D1324" s="103"/>
      <c r="E1324" s="103"/>
      <c r="F1324" s="103"/>
      <c r="G1324" s="99" t="s">
        <v>2</v>
      </c>
    </row>
    <row r="1325" spans="1:7" s="107" customFormat="1" ht="36" customHeight="1" thickBot="1" x14ac:dyDescent="0.25">
      <c r="A1325" s="104" t="s">
        <v>57</v>
      </c>
      <c r="B1325" s="105" t="s">
        <v>58</v>
      </c>
      <c r="C1325" s="105" t="s">
        <v>59</v>
      </c>
      <c r="D1325" s="106" t="s">
        <v>60</v>
      </c>
      <c r="E1325" s="106" t="s">
        <v>61</v>
      </c>
      <c r="F1325" s="106" t="s">
        <v>1</v>
      </c>
      <c r="G1325" s="585" t="s">
        <v>62</v>
      </c>
    </row>
    <row r="1326" spans="1:7" x14ac:dyDescent="0.2">
      <c r="A1326" s="586">
        <v>1070</v>
      </c>
      <c r="B1326" s="587">
        <v>6322</v>
      </c>
      <c r="C1326" s="588" t="s">
        <v>270</v>
      </c>
      <c r="D1326" s="589">
        <v>0</v>
      </c>
      <c r="E1326" s="590">
        <v>550</v>
      </c>
      <c r="F1326" s="589">
        <v>550</v>
      </c>
      <c r="G1326" s="591">
        <f t="shared" ref="G1326:G1406" si="25">F1326/E1326*100</f>
        <v>100</v>
      </c>
    </row>
    <row r="1327" spans="1:7" x14ac:dyDescent="0.2">
      <c r="A1327" s="593">
        <v>1070</v>
      </c>
      <c r="B1327" s="594"/>
      <c r="C1327" s="595" t="s">
        <v>3248</v>
      </c>
      <c r="D1327" s="570">
        <v>0</v>
      </c>
      <c r="E1327" s="596">
        <v>550</v>
      </c>
      <c r="F1327" s="570">
        <v>550</v>
      </c>
      <c r="G1327" s="597">
        <f t="shared" si="25"/>
        <v>100</v>
      </c>
    </row>
    <row r="1328" spans="1:7" x14ac:dyDescent="0.2">
      <c r="A1328" s="599"/>
      <c r="B1328" s="634"/>
      <c r="C1328" s="601" t="s">
        <v>2738</v>
      </c>
      <c r="D1328" s="596"/>
      <c r="E1328" s="603"/>
      <c r="F1328" s="596"/>
      <c r="G1328" s="604"/>
    </row>
    <row r="1329" spans="1:7" ht="13.5" customHeight="1" x14ac:dyDescent="0.2">
      <c r="A1329" s="1361" t="s">
        <v>138</v>
      </c>
      <c r="B1329" s="1362"/>
      <c r="C1329" s="1362"/>
      <c r="D1329" s="608">
        <v>0</v>
      </c>
      <c r="E1329" s="608">
        <v>550</v>
      </c>
      <c r="F1329" s="608">
        <v>550</v>
      </c>
      <c r="G1329" s="609">
        <f t="shared" ref="G1329" si="26">F1329/E1329*100</f>
        <v>100</v>
      </c>
    </row>
    <row r="1330" spans="1:7" x14ac:dyDescent="0.2">
      <c r="A1330" s="610"/>
      <c r="B1330" s="607"/>
      <c r="C1330" s="607"/>
      <c r="D1330" s="603"/>
      <c r="E1330" s="603"/>
      <c r="F1330" s="603"/>
      <c r="G1330" s="611"/>
    </row>
    <row r="1331" spans="1:7" x14ac:dyDescent="0.2">
      <c r="A1331" s="586">
        <v>2115</v>
      </c>
      <c r="B1331" s="605">
        <v>6322</v>
      </c>
      <c r="C1331" s="588" t="s">
        <v>270</v>
      </c>
      <c r="D1331" s="606">
        <v>0</v>
      </c>
      <c r="E1331" s="590">
        <v>200</v>
      </c>
      <c r="F1331" s="606">
        <v>200</v>
      </c>
      <c r="G1331" s="591">
        <f t="shared" si="25"/>
        <v>100</v>
      </c>
    </row>
    <row r="1332" spans="1:7" x14ac:dyDescent="0.2">
      <c r="A1332" s="586">
        <v>2115</v>
      </c>
      <c r="B1332" s="587">
        <v>6351</v>
      </c>
      <c r="C1332" s="588" t="s">
        <v>271</v>
      </c>
      <c r="D1332" s="589">
        <v>0</v>
      </c>
      <c r="E1332" s="590">
        <v>1391.5</v>
      </c>
      <c r="F1332" s="589">
        <v>1391.5</v>
      </c>
      <c r="G1332" s="591">
        <f t="shared" si="25"/>
        <v>100</v>
      </c>
    </row>
    <row r="1333" spans="1:7" x14ac:dyDescent="0.2">
      <c r="A1333" s="593">
        <v>2115</v>
      </c>
      <c r="B1333" s="594"/>
      <c r="C1333" s="595" t="s">
        <v>140</v>
      </c>
      <c r="D1333" s="570">
        <v>0</v>
      </c>
      <c r="E1333" s="596">
        <v>1591.5</v>
      </c>
      <c r="F1333" s="570">
        <v>1591.5</v>
      </c>
      <c r="G1333" s="597">
        <f t="shared" si="25"/>
        <v>100</v>
      </c>
    </row>
    <row r="1334" spans="1:7" x14ac:dyDescent="0.2">
      <c r="A1334" s="599"/>
      <c r="B1334" s="634"/>
      <c r="C1334" s="601" t="s">
        <v>2738</v>
      </c>
      <c r="D1334" s="596"/>
      <c r="E1334" s="603"/>
      <c r="F1334" s="596"/>
      <c r="G1334" s="604"/>
    </row>
    <row r="1335" spans="1:7" x14ac:dyDescent="0.2">
      <c r="A1335" s="586">
        <v>2125</v>
      </c>
      <c r="B1335" s="605">
        <v>6371</v>
      </c>
      <c r="C1335" s="588" t="s">
        <v>284</v>
      </c>
      <c r="D1335" s="606">
        <v>0</v>
      </c>
      <c r="E1335" s="590">
        <v>14509.346</v>
      </c>
      <c r="F1335" s="606">
        <v>0</v>
      </c>
      <c r="G1335" s="591">
        <f t="shared" si="25"/>
        <v>0</v>
      </c>
    </row>
    <row r="1336" spans="1:7" x14ac:dyDescent="0.2">
      <c r="A1336" s="593">
        <v>2125</v>
      </c>
      <c r="B1336" s="594"/>
      <c r="C1336" s="595" t="s">
        <v>3994</v>
      </c>
      <c r="D1336" s="570">
        <v>0</v>
      </c>
      <c r="E1336" s="596">
        <v>14509.346</v>
      </c>
      <c r="F1336" s="570">
        <v>0</v>
      </c>
      <c r="G1336" s="597">
        <f t="shared" si="25"/>
        <v>0</v>
      </c>
    </row>
    <row r="1337" spans="1:7" x14ac:dyDescent="0.2">
      <c r="A1337" s="599"/>
      <c r="B1337" s="634"/>
      <c r="C1337" s="601" t="s">
        <v>2738</v>
      </c>
      <c r="D1337" s="596"/>
      <c r="E1337" s="603"/>
      <c r="F1337" s="596"/>
      <c r="G1337" s="604"/>
    </row>
    <row r="1338" spans="1:7" x14ac:dyDescent="0.2">
      <c r="A1338" s="586">
        <v>2141</v>
      </c>
      <c r="B1338" s="605">
        <v>6321</v>
      </c>
      <c r="C1338" s="588" t="s">
        <v>274</v>
      </c>
      <c r="D1338" s="606">
        <v>0</v>
      </c>
      <c r="E1338" s="590">
        <v>190</v>
      </c>
      <c r="F1338" s="606">
        <v>190</v>
      </c>
      <c r="G1338" s="591">
        <f t="shared" si="25"/>
        <v>100</v>
      </c>
    </row>
    <row r="1339" spans="1:7" x14ac:dyDescent="0.2">
      <c r="A1339" s="593">
        <v>2141</v>
      </c>
      <c r="B1339" s="594"/>
      <c r="C1339" s="595" t="s">
        <v>146</v>
      </c>
      <c r="D1339" s="570">
        <v>0</v>
      </c>
      <c r="E1339" s="596">
        <v>190</v>
      </c>
      <c r="F1339" s="570">
        <v>190</v>
      </c>
      <c r="G1339" s="597">
        <f t="shared" si="25"/>
        <v>100</v>
      </c>
    </row>
    <row r="1340" spans="1:7" x14ac:dyDescent="0.2">
      <c r="A1340" s="599"/>
      <c r="B1340" s="634"/>
      <c r="C1340" s="601" t="s">
        <v>2738</v>
      </c>
      <c r="D1340" s="596"/>
      <c r="E1340" s="603"/>
      <c r="F1340" s="596"/>
      <c r="G1340" s="604"/>
    </row>
    <row r="1341" spans="1:7" x14ac:dyDescent="0.2">
      <c r="A1341" s="586">
        <v>2143</v>
      </c>
      <c r="B1341" s="605">
        <v>6111</v>
      </c>
      <c r="C1341" s="588" t="s">
        <v>278</v>
      </c>
      <c r="D1341" s="606">
        <v>0</v>
      </c>
      <c r="E1341" s="590">
        <v>562.65</v>
      </c>
      <c r="F1341" s="606">
        <v>281.32499999999999</v>
      </c>
      <c r="G1341" s="591">
        <f t="shared" si="25"/>
        <v>50</v>
      </c>
    </row>
    <row r="1342" spans="1:7" x14ac:dyDescent="0.2">
      <c r="A1342" s="586">
        <v>2143</v>
      </c>
      <c r="B1342" s="587">
        <v>6312</v>
      </c>
      <c r="C1342" s="588" t="s">
        <v>3278</v>
      </c>
      <c r="D1342" s="589">
        <v>0</v>
      </c>
      <c r="E1342" s="590">
        <v>1072</v>
      </c>
      <c r="F1342" s="589">
        <v>1072</v>
      </c>
      <c r="G1342" s="591">
        <f t="shared" si="25"/>
        <v>100</v>
      </c>
    </row>
    <row r="1343" spans="1:7" x14ac:dyDescent="0.2">
      <c r="A1343" s="586">
        <v>2143</v>
      </c>
      <c r="B1343" s="587">
        <v>6313</v>
      </c>
      <c r="C1343" s="588" t="s">
        <v>3279</v>
      </c>
      <c r="D1343" s="589">
        <v>0</v>
      </c>
      <c r="E1343" s="590">
        <v>8489.9500000000007</v>
      </c>
      <c r="F1343" s="589">
        <v>2120.4070299999998</v>
      </c>
      <c r="G1343" s="591">
        <f t="shared" si="25"/>
        <v>24.975494908686148</v>
      </c>
    </row>
    <row r="1344" spans="1:7" x14ac:dyDescent="0.2">
      <c r="A1344" s="586">
        <v>2143</v>
      </c>
      <c r="B1344" s="587">
        <v>6321</v>
      </c>
      <c r="C1344" s="588" t="s">
        <v>274</v>
      </c>
      <c r="D1344" s="589">
        <v>0</v>
      </c>
      <c r="E1344" s="590">
        <v>1000</v>
      </c>
      <c r="F1344" s="589">
        <v>1000</v>
      </c>
      <c r="G1344" s="591">
        <f t="shared" si="25"/>
        <v>100</v>
      </c>
    </row>
    <row r="1345" spans="1:7" x14ac:dyDescent="0.2">
      <c r="A1345" s="586">
        <v>2143</v>
      </c>
      <c r="B1345" s="587">
        <v>6322</v>
      </c>
      <c r="C1345" s="588" t="s">
        <v>270</v>
      </c>
      <c r="D1345" s="589">
        <v>4862</v>
      </c>
      <c r="E1345" s="590">
        <v>1613.22</v>
      </c>
      <c r="F1345" s="589">
        <v>1613.22</v>
      </c>
      <c r="G1345" s="591">
        <f t="shared" si="25"/>
        <v>100</v>
      </c>
    </row>
    <row r="1346" spans="1:7" x14ac:dyDescent="0.2">
      <c r="A1346" s="586">
        <v>2143</v>
      </c>
      <c r="B1346" s="587">
        <v>6341</v>
      </c>
      <c r="C1346" s="588" t="s">
        <v>275</v>
      </c>
      <c r="D1346" s="589">
        <v>15871</v>
      </c>
      <c r="E1346" s="590">
        <v>34547.72</v>
      </c>
      <c r="F1346" s="589">
        <v>20110.046240000003</v>
      </c>
      <c r="G1346" s="591">
        <f t="shared" si="25"/>
        <v>58.209474431308351</v>
      </c>
    </row>
    <row r="1347" spans="1:7" x14ac:dyDescent="0.2">
      <c r="A1347" s="586">
        <v>2143</v>
      </c>
      <c r="B1347" s="587">
        <v>6349</v>
      </c>
      <c r="C1347" s="588" t="s">
        <v>3280</v>
      </c>
      <c r="D1347" s="589">
        <v>300</v>
      </c>
      <c r="E1347" s="590">
        <v>9000</v>
      </c>
      <c r="F1347" s="589">
        <v>6200</v>
      </c>
      <c r="G1347" s="591">
        <f t="shared" si="25"/>
        <v>68.888888888888886</v>
      </c>
    </row>
    <row r="1348" spans="1:7" x14ac:dyDescent="0.2">
      <c r="A1348" s="586">
        <v>2143</v>
      </c>
      <c r="B1348" s="587">
        <v>6351</v>
      </c>
      <c r="C1348" s="588" t="s">
        <v>271</v>
      </c>
      <c r="D1348" s="589">
        <v>0</v>
      </c>
      <c r="E1348" s="590">
        <v>72</v>
      </c>
      <c r="F1348" s="589">
        <v>72</v>
      </c>
      <c r="G1348" s="591">
        <f t="shared" si="25"/>
        <v>100</v>
      </c>
    </row>
    <row r="1349" spans="1:7" x14ac:dyDescent="0.2">
      <c r="A1349" s="586">
        <v>2143</v>
      </c>
      <c r="B1349" s="587">
        <v>6901</v>
      </c>
      <c r="C1349" s="588" t="s">
        <v>3284</v>
      </c>
      <c r="D1349" s="589">
        <v>0</v>
      </c>
      <c r="E1349" s="590">
        <v>14473.4</v>
      </c>
      <c r="F1349" s="589">
        <v>0</v>
      </c>
      <c r="G1349" s="591">
        <f t="shared" si="25"/>
        <v>0</v>
      </c>
    </row>
    <row r="1350" spans="1:7" x14ac:dyDescent="0.2">
      <c r="A1350" s="593">
        <v>2143</v>
      </c>
      <c r="B1350" s="594"/>
      <c r="C1350" s="595" t="s">
        <v>0</v>
      </c>
      <c r="D1350" s="570">
        <v>21033</v>
      </c>
      <c r="E1350" s="596">
        <v>70830.94</v>
      </c>
      <c r="F1350" s="570">
        <v>32468.998270000004</v>
      </c>
      <c r="G1350" s="597">
        <f t="shared" si="25"/>
        <v>45.84013465019666</v>
      </c>
    </row>
    <row r="1351" spans="1:7" x14ac:dyDescent="0.2">
      <c r="A1351" s="599"/>
      <c r="B1351" s="634"/>
      <c r="C1351" s="601" t="s">
        <v>2738</v>
      </c>
      <c r="D1351" s="596"/>
      <c r="E1351" s="603"/>
      <c r="F1351" s="596"/>
      <c r="G1351" s="604"/>
    </row>
    <row r="1352" spans="1:7" x14ac:dyDescent="0.2">
      <c r="A1352" s="586">
        <v>2212</v>
      </c>
      <c r="B1352" s="605">
        <v>6121</v>
      </c>
      <c r="C1352" s="588" t="s">
        <v>1079</v>
      </c>
      <c r="D1352" s="606">
        <v>542036</v>
      </c>
      <c r="E1352" s="590">
        <v>433697.18</v>
      </c>
      <c r="F1352" s="606">
        <v>378085.74874999991</v>
      </c>
      <c r="G1352" s="591">
        <f t="shared" si="25"/>
        <v>87.177359269433083</v>
      </c>
    </row>
    <row r="1353" spans="1:7" x14ac:dyDescent="0.2">
      <c r="A1353" s="586">
        <v>2212</v>
      </c>
      <c r="B1353" s="587">
        <v>6122</v>
      </c>
      <c r="C1353" s="588" t="s">
        <v>272</v>
      </c>
      <c r="D1353" s="589">
        <v>0</v>
      </c>
      <c r="E1353" s="590">
        <v>50</v>
      </c>
      <c r="F1353" s="589">
        <v>48.955390000000001</v>
      </c>
      <c r="G1353" s="591">
        <f t="shared" si="25"/>
        <v>97.910780000000003</v>
      </c>
    </row>
    <row r="1354" spans="1:7" x14ac:dyDescent="0.2">
      <c r="A1354" s="586">
        <v>2212</v>
      </c>
      <c r="B1354" s="587">
        <v>6130</v>
      </c>
      <c r="C1354" s="588" t="s">
        <v>276</v>
      </c>
      <c r="D1354" s="589">
        <v>5000</v>
      </c>
      <c r="E1354" s="590">
        <v>11751.47</v>
      </c>
      <c r="F1354" s="589">
        <v>10931.08683</v>
      </c>
      <c r="G1354" s="591">
        <f t="shared" si="25"/>
        <v>93.018888956019978</v>
      </c>
    </row>
    <row r="1355" spans="1:7" x14ac:dyDescent="0.2">
      <c r="A1355" s="586">
        <v>2212</v>
      </c>
      <c r="B1355" s="587">
        <v>6351</v>
      </c>
      <c r="C1355" s="588" t="s">
        <v>271</v>
      </c>
      <c r="D1355" s="589">
        <v>263746</v>
      </c>
      <c r="E1355" s="590">
        <v>468866</v>
      </c>
      <c r="F1355" s="589">
        <v>265280.33927</v>
      </c>
      <c r="G1355" s="591">
        <f t="shared" si="25"/>
        <v>56.579137593683484</v>
      </c>
    </row>
    <row r="1356" spans="1:7" x14ac:dyDescent="0.2">
      <c r="A1356" s="586">
        <v>2212</v>
      </c>
      <c r="B1356" s="587">
        <v>6356</v>
      </c>
      <c r="C1356" s="588" t="s">
        <v>277</v>
      </c>
      <c r="D1356" s="589">
        <v>0</v>
      </c>
      <c r="E1356" s="590">
        <v>100000</v>
      </c>
      <c r="F1356" s="589">
        <v>100000</v>
      </c>
      <c r="G1356" s="591">
        <f t="shared" si="25"/>
        <v>100</v>
      </c>
    </row>
    <row r="1357" spans="1:7" x14ac:dyDescent="0.2">
      <c r="A1357" s="586">
        <v>2212</v>
      </c>
      <c r="B1357" s="587">
        <v>6380</v>
      </c>
      <c r="C1357" s="588" t="s">
        <v>3281</v>
      </c>
      <c r="D1357" s="589">
        <v>0</v>
      </c>
      <c r="E1357" s="590">
        <v>15210.31</v>
      </c>
      <c r="F1357" s="589">
        <v>15210.283519999999</v>
      </c>
      <c r="G1357" s="591">
        <f t="shared" si="25"/>
        <v>99.999825907558744</v>
      </c>
    </row>
    <row r="1358" spans="1:7" x14ac:dyDescent="0.2">
      <c r="A1358" s="593">
        <v>2212</v>
      </c>
      <c r="B1358" s="594"/>
      <c r="C1358" s="595" t="s">
        <v>66</v>
      </c>
      <c r="D1358" s="570">
        <v>810782</v>
      </c>
      <c r="E1358" s="596">
        <v>1029574.96</v>
      </c>
      <c r="F1358" s="570">
        <v>769556.41376000002</v>
      </c>
      <c r="G1358" s="597">
        <f t="shared" si="25"/>
        <v>74.745059238814434</v>
      </c>
    </row>
    <row r="1359" spans="1:7" x14ac:dyDescent="0.2">
      <c r="A1359" s="599"/>
      <c r="B1359" s="634"/>
      <c r="C1359" s="601" t="s">
        <v>2738</v>
      </c>
      <c r="D1359" s="596"/>
      <c r="E1359" s="603"/>
      <c r="F1359" s="596"/>
      <c r="G1359" s="604"/>
    </row>
    <row r="1360" spans="1:7" x14ac:dyDescent="0.2">
      <c r="A1360" s="586">
        <v>2219</v>
      </c>
      <c r="B1360" s="605">
        <v>6341</v>
      </c>
      <c r="C1360" s="588" t="s">
        <v>275</v>
      </c>
      <c r="D1360" s="606">
        <v>5000</v>
      </c>
      <c r="E1360" s="590">
        <v>10856</v>
      </c>
      <c r="F1360" s="606">
        <v>5000</v>
      </c>
      <c r="G1360" s="591">
        <f t="shared" si="25"/>
        <v>46.05747973470892</v>
      </c>
    </row>
    <row r="1361" spans="1:7" x14ac:dyDescent="0.2">
      <c r="A1361" s="593">
        <v>2219</v>
      </c>
      <c r="B1361" s="594"/>
      <c r="C1361" s="595" t="s">
        <v>163</v>
      </c>
      <c r="D1361" s="570">
        <v>5000</v>
      </c>
      <c r="E1361" s="596">
        <v>10856</v>
      </c>
      <c r="F1361" s="570">
        <v>5000</v>
      </c>
      <c r="G1361" s="597">
        <f t="shared" si="25"/>
        <v>46.05747973470892</v>
      </c>
    </row>
    <row r="1362" spans="1:7" x14ac:dyDescent="0.2">
      <c r="A1362" s="599"/>
      <c r="B1362" s="634"/>
      <c r="C1362" s="601" t="s">
        <v>2738</v>
      </c>
      <c r="D1362" s="596"/>
      <c r="E1362" s="603"/>
      <c r="F1362" s="596"/>
      <c r="G1362" s="604"/>
    </row>
    <row r="1363" spans="1:7" x14ac:dyDescent="0.2">
      <c r="A1363" s="586">
        <v>2251</v>
      </c>
      <c r="B1363" s="605">
        <v>6121</v>
      </c>
      <c r="C1363" s="588" t="s">
        <v>1079</v>
      </c>
      <c r="D1363" s="606">
        <v>337171</v>
      </c>
      <c r="E1363" s="590">
        <v>163752.38</v>
      </c>
      <c r="F1363" s="606">
        <v>13007.245570000001</v>
      </c>
      <c r="G1363" s="591">
        <f t="shared" si="25"/>
        <v>7.9432406234339918</v>
      </c>
    </row>
    <row r="1364" spans="1:7" x14ac:dyDescent="0.2">
      <c r="A1364" s="586">
        <v>2251</v>
      </c>
      <c r="B1364" s="587">
        <v>6201</v>
      </c>
      <c r="C1364" s="588" t="s">
        <v>279</v>
      </c>
      <c r="D1364" s="589">
        <v>85000</v>
      </c>
      <c r="E1364" s="590">
        <v>85000</v>
      </c>
      <c r="F1364" s="589">
        <v>85000</v>
      </c>
      <c r="G1364" s="591">
        <f t="shared" si="25"/>
        <v>100</v>
      </c>
    </row>
    <row r="1365" spans="1:7" x14ac:dyDescent="0.2">
      <c r="A1365" s="586">
        <v>2251</v>
      </c>
      <c r="B1365" s="587">
        <v>6313</v>
      </c>
      <c r="C1365" s="588" t="s">
        <v>3279</v>
      </c>
      <c r="D1365" s="589">
        <v>9500</v>
      </c>
      <c r="E1365" s="590">
        <v>8760</v>
      </c>
      <c r="F1365" s="589">
        <v>7345.5</v>
      </c>
      <c r="G1365" s="591">
        <f t="shared" si="25"/>
        <v>83.852739726027394</v>
      </c>
    </row>
    <row r="1366" spans="1:7" x14ac:dyDescent="0.2">
      <c r="A1366" s="593">
        <v>2251</v>
      </c>
      <c r="B1366" s="594"/>
      <c r="C1366" s="595" t="s">
        <v>68</v>
      </c>
      <c r="D1366" s="570">
        <v>431671</v>
      </c>
      <c r="E1366" s="596">
        <v>257512.38</v>
      </c>
      <c r="F1366" s="570">
        <v>105352.74557</v>
      </c>
      <c r="G1366" s="597">
        <f t="shared" si="25"/>
        <v>40.911720659798959</v>
      </c>
    </row>
    <row r="1367" spans="1:7" x14ac:dyDescent="0.2">
      <c r="A1367" s="599"/>
      <c r="B1367" s="634"/>
      <c r="C1367" s="601" t="s">
        <v>2738</v>
      </c>
      <c r="D1367" s="596"/>
      <c r="E1367" s="603"/>
      <c r="F1367" s="596"/>
      <c r="G1367" s="604"/>
    </row>
    <row r="1368" spans="1:7" x14ac:dyDescent="0.2">
      <c r="A1368" s="586">
        <v>2299</v>
      </c>
      <c r="B1368" s="605">
        <v>6313</v>
      </c>
      <c r="C1368" s="588" t="s">
        <v>3279</v>
      </c>
      <c r="D1368" s="606">
        <v>0</v>
      </c>
      <c r="E1368" s="590">
        <v>170</v>
      </c>
      <c r="F1368" s="606">
        <v>170</v>
      </c>
      <c r="G1368" s="591">
        <f t="shared" si="25"/>
        <v>100</v>
      </c>
    </row>
    <row r="1369" spans="1:7" x14ac:dyDescent="0.2">
      <c r="A1369" s="586">
        <v>2299</v>
      </c>
      <c r="B1369" s="587">
        <v>6341</v>
      </c>
      <c r="C1369" s="588" t="s">
        <v>275</v>
      </c>
      <c r="D1369" s="589">
        <v>14100</v>
      </c>
      <c r="E1369" s="590">
        <v>20000</v>
      </c>
      <c r="F1369" s="589">
        <v>0</v>
      </c>
      <c r="G1369" s="591">
        <f t="shared" si="25"/>
        <v>0</v>
      </c>
    </row>
    <row r="1370" spans="1:7" x14ac:dyDescent="0.2">
      <c r="A1370" s="593">
        <v>2299</v>
      </c>
      <c r="B1370" s="594"/>
      <c r="C1370" s="595" t="s">
        <v>69</v>
      </c>
      <c r="D1370" s="570">
        <v>14100</v>
      </c>
      <c r="E1370" s="596">
        <v>20170</v>
      </c>
      <c r="F1370" s="570">
        <v>170</v>
      </c>
      <c r="G1370" s="597">
        <f t="shared" si="25"/>
        <v>0.84283589489340605</v>
      </c>
    </row>
    <row r="1371" spans="1:7" x14ac:dyDescent="0.2">
      <c r="A1371" s="599"/>
      <c r="B1371" s="634"/>
      <c r="C1371" s="601" t="s">
        <v>2738</v>
      </c>
      <c r="D1371" s="596"/>
      <c r="E1371" s="603"/>
      <c r="F1371" s="596"/>
      <c r="G1371" s="604"/>
    </row>
    <row r="1372" spans="1:7" x14ac:dyDescent="0.2">
      <c r="A1372" s="586">
        <v>2321</v>
      </c>
      <c r="B1372" s="605">
        <v>6341</v>
      </c>
      <c r="C1372" s="588" t="s">
        <v>275</v>
      </c>
      <c r="D1372" s="606">
        <v>0</v>
      </c>
      <c r="E1372" s="590">
        <v>1609.75</v>
      </c>
      <c r="F1372" s="606">
        <v>904.93299999999999</v>
      </c>
      <c r="G1372" s="591">
        <f t="shared" si="25"/>
        <v>56.21574778692343</v>
      </c>
    </row>
    <row r="1373" spans="1:7" x14ac:dyDescent="0.2">
      <c r="A1373" s="593">
        <v>2321</v>
      </c>
      <c r="B1373" s="594"/>
      <c r="C1373" s="595" t="s">
        <v>3260</v>
      </c>
      <c r="D1373" s="570">
        <v>0</v>
      </c>
      <c r="E1373" s="596">
        <v>1609.75</v>
      </c>
      <c r="F1373" s="570">
        <v>904.93299999999999</v>
      </c>
      <c r="G1373" s="597">
        <f t="shared" si="25"/>
        <v>56.21574778692343</v>
      </c>
    </row>
    <row r="1374" spans="1:7" x14ac:dyDescent="0.2">
      <c r="A1374" s="599"/>
      <c r="B1374" s="634"/>
      <c r="C1374" s="601" t="s">
        <v>2738</v>
      </c>
      <c r="D1374" s="596"/>
      <c r="E1374" s="603"/>
      <c r="F1374" s="596"/>
      <c r="G1374" s="604"/>
    </row>
    <row r="1375" spans="1:7" x14ac:dyDescent="0.2">
      <c r="A1375" s="586">
        <v>2341</v>
      </c>
      <c r="B1375" s="605">
        <v>6371</v>
      </c>
      <c r="C1375" s="588" t="s">
        <v>284</v>
      </c>
      <c r="D1375" s="606">
        <v>0</v>
      </c>
      <c r="E1375" s="590">
        <v>80</v>
      </c>
      <c r="F1375" s="606">
        <v>0</v>
      </c>
      <c r="G1375" s="591">
        <f t="shared" si="25"/>
        <v>0</v>
      </c>
    </row>
    <row r="1376" spans="1:7" x14ac:dyDescent="0.2">
      <c r="A1376" s="593">
        <v>2341</v>
      </c>
      <c r="B1376" s="594"/>
      <c r="C1376" s="595" t="s">
        <v>4005</v>
      </c>
      <c r="D1376" s="570">
        <v>0</v>
      </c>
      <c r="E1376" s="596">
        <v>80</v>
      </c>
      <c r="F1376" s="570">
        <v>0</v>
      </c>
      <c r="G1376" s="597">
        <f t="shared" si="25"/>
        <v>0</v>
      </c>
    </row>
    <row r="1377" spans="1:7" x14ac:dyDescent="0.2">
      <c r="A1377" s="599"/>
      <c r="B1377" s="634"/>
      <c r="C1377" s="601" t="s">
        <v>2738</v>
      </c>
      <c r="D1377" s="596"/>
      <c r="E1377" s="603"/>
      <c r="F1377" s="596"/>
      <c r="G1377" s="604"/>
    </row>
    <row r="1378" spans="1:7" x14ac:dyDescent="0.2">
      <c r="A1378" s="586">
        <v>2369</v>
      </c>
      <c r="B1378" s="605">
        <v>6111</v>
      </c>
      <c r="C1378" s="588" t="s">
        <v>278</v>
      </c>
      <c r="D1378" s="606">
        <v>100</v>
      </c>
      <c r="E1378" s="590">
        <v>3609</v>
      </c>
      <c r="F1378" s="606">
        <v>121</v>
      </c>
      <c r="G1378" s="591">
        <f t="shared" si="25"/>
        <v>3.3527292878913824</v>
      </c>
    </row>
    <row r="1379" spans="1:7" x14ac:dyDescent="0.2">
      <c r="A1379" s="593">
        <v>2369</v>
      </c>
      <c r="B1379" s="594"/>
      <c r="C1379" s="595" t="s">
        <v>70</v>
      </c>
      <c r="D1379" s="570">
        <v>100</v>
      </c>
      <c r="E1379" s="596">
        <v>3609</v>
      </c>
      <c r="F1379" s="570">
        <v>121</v>
      </c>
      <c r="G1379" s="597">
        <f t="shared" si="25"/>
        <v>3.3527292878913824</v>
      </c>
    </row>
    <row r="1380" spans="1:7" x14ac:dyDescent="0.2">
      <c r="A1380" s="599"/>
      <c r="B1380" s="634"/>
      <c r="C1380" s="601" t="s">
        <v>2738</v>
      </c>
      <c r="D1380" s="596"/>
      <c r="E1380" s="603"/>
      <c r="F1380" s="596"/>
      <c r="G1380" s="604"/>
    </row>
    <row r="1381" spans="1:7" x14ac:dyDescent="0.2">
      <c r="A1381" s="586">
        <v>2399</v>
      </c>
      <c r="B1381" s="605">
        <v>6341</v>
      </c>
      <c r="C1381" s="588" t="s">
        <v>275</v>
      </c>
      <c r="D1381" s="606">
        <v>15000</v>
      </c>
      <c r="E1381" s="590">
        <v>65487</v>
      </c>
      <c r="F1381" s="606">
        <v>24113.016210000002</v>
      </c>
      <c r="G1381" s="591">
        <f t="shared" si="25"/>
        <v>36.821073205369011</v>
      </c>
    </row>
    <row r="1382" spans="1:7" x14ac:dyDescent="0.2">
      <c r="A1382" s="593">
        <v>2399</v>
      </c>
      <c r="B1382" s="594"/>
      <c r="C1382" s="595" t="s">
        <v>71</v>
      </c>
      <c r="D1382" s="570">
        <v>15000</v>
      </c>
      <c r="E1382" s="596">
        <v>65487</v>
      </c>
      <c r="F1382" s="570">
        <v>24113.016210000002</v>
      </c>
      <c r="G1382" s="597">
        <f t="shared" si="25"/>
        <v>36.821073205369011</v>
      </c>
    </row>
    <row r="1383" spans="1:7" x14ac:dyDescent="0.2">
      <c r="A1383" s="599"/>
      <c r="B1383" s="634"/>
      <c r="C1383" s="601" t="s">
        <v>2738</v>
      </c>
      <c r="D1383" s="596"/>
      <c r="E1383" s="603"/>
      <c r="F1383" s="596"/>
      <c r="G1383" s="604"/>
    </row>
    <row r="1384" spans="1:7" ht="13.5" customHeight="1" x14ac:dyDescent="0.2">
      <c r="A1384" s="1361" t="s">
        <v>171</v>
      </c>
      <c r="B1384" s="1362"/>
      <c r="C1384" s="1362"/>
      <c r="D1384" s="608">
        <v>1297686</v>
      </c>
      <c r="E1384" s="608">
        <v>1476020.8760000002</v>
      </c>
      <c r="F1384" s="608">
        <v>939468.60681000003</v>
      </c>
      <c r="G1384" s="609">
        <f t="shared" ref="G1384" si="27">F1384/E1384*100</f>
        <v>63.64873438348306</v>
      </c>
    </row>
    <row r="1385" spans="1:7" x14ac:dyDescent="0.2">
      <c r="A1385" s="610"/>
      <c r="B1385" s="607"/>
      <c r="C1385" s="607"/>
      <c r="D1385" s="603"/>
      <c r="E1385" s="603"/>
      <c r="F1385" s="603"/>
      <c r="G1385" s="611"/>
    </row>
    <row r="1386" spans="1:7" x14ac:dyDescent="0.2">
      <c r="A1386" s="586">
        <v>3112</v>
      </c>
      <c r="B1386" s="605">
        <v>6351</v>
      </c>
      <c r="C1386" s="588" t="s">
        <v>271</v>
      </c>
      <c r="D1386" s="606">
        <v>0</v>
      </c>
      <c r="E1386" s="590">
        <v>330</v>
      </c>
      <c r="F1386" s="606">
        <v>330</v>
      </c>
      <c r="G1386" s="591">
        <f t="shared" si="25"/>
        <v>100</v>
      </c>
    </row>
    <row r="1387" spans="1:7" x14ac:dyDescent="0.2">
      <c r="A1387" s="612">
        <v>3112</v>
      </c>
      <c r="B1387" s="594"/>
      <c r="C1387" s="613" t="s">
        <v>173</v>
      </c>
      <c r="D1387" s="570">
        <v>0</v>
      </c>
      <c r="E1387" s="614">
        <v>330</v>
      </c>
      <c r="F1387" s="570">
        <v>330</v>
      </c>
      <c r="G1387" s="615">
        <f t="shared" si="25"/>
        <v>100</v>
      </c>
    </row>
    <row r="1388" spans="1:7" x14ac:dyDescent="0.2">
      <c r="A1388" s="599"/>
      <c r="B1388" s="634"/>
      <c r="C1388" s="601" t="s">
        <v>2738</v>
      </c>
      <c r="D1388" s="596"/>
      <c r="E1388" s="603"/>
      <c r="F1388" s="596"/>
      <c r="G1388" s="604"/>
    </row>
    <row r="1389" spans="1:7" x14ac:dyDescent="0.2">
      <c r="A1389" s="586">
        <v>3113</v>
      </c>
      <c r="B1389" s="605">
        <v>6351</v>
      </c>
      <c r="C1389" s="588" t="s">
        <v>271</v>
      </c>
      <c r="D1389" s="606">
        <v>0</v>
      </c>
      <c r="E1389" s="590">
        <v>3190</v>
      </c>
      <c r="F1389" s="606">
        <v>190</v>
      </c>
      <c r="G1389" s="591">
        <f t="shared" si="25"/>
        <v>5.9561128526645764</v>
      </c>
    </row>
    <row r="1390" spans="1:7" x14ac:dyDescent="0.2">
      <c r="A1390" s="593">
        <v>3113</v>
      </c>
      <c r="B1390" s="594"/>
      <c r="C1390" s="595" t="s">
        <v>174</v>
      </c>
      <c r="D1390" s="570">
        <v>0</v>
      </c>
      <c r="E1390" s="596">
        <v>3190</v>
      </c>
      <c r="F1390" s="570">
        <v>190</v>
      </c>
      <c r="G1390" s="597">
        <f t="shared" si="25"/>
        <v>5.9561128526645764</v>
      </c>
    </row>
    <row r="1391" spans="1:7" x14ac:dyDescent="0.2">
      <c r="A1391" s="599"/>
      <c r="B1391" s="634"/>
      <c r="C1391" s="601" t="s">
        <v>2738</v>
      </c>
      <c r="D1391" s="596"/>
      <c r="E1391" s="603"/>
      <c r="F1391" s="596"/>
      <c r="G1391" s="604"/>
    </row>
    <row r="1392" spans="1:7" x14ac:dyDescent="0.2">
      <c r="A1392" s="586">
        <v>3114</v>
      </c>
      <c r="B1392" s="605">
        <v>6119</v>
      </c>
      <c r="C1392" s="588" t="s">
        <v>3282</v>
      </c>
      <c r="D1392" s="606">
        <v>0</v>
      </c>
      <c r="E1392" s="590">
        <v>110</v>
      </c>
      <c r="F1392" s="606">
        <v>109.56725999999999</v>
      </c>
      <c r="G1392" s="591">
        <f t="shared" si="25"/>
        <v>99.606599999999986</v>
      </c>
    </row>
    <row r="1393" spans="1:7" x14ac:dyDescent="0.2">
      <c r="A1393" s="586">
        <v>3114</v>
      </c>
      <c r="B1393" s="587">
        <v>6121</v>
      </c>
      <c r="C1393" s="588" t="s">
        <v>1079</v>
      </c>
      <c r="D1393" s="589">
        <v>180150</v>
      </c>
      <c r="E1393" s="590">
        <v>208543</v>
      </c>
      <c r="F1393" s="589">
        <v>175587.92298000003</v>
      </c>
      <c r="G1393" s="591">
        <f t="shared" si="25"/>
        <v>84.197466699913221</v>
      </c>
    </row>
    <row r="1394" spans="1:7" x14ac:dyDescent="0.2">
      <c r="A1394" s="586">
        <v>3114</v>
      </c>
      <c r="B1394" s="587">
        <v>6122</v>
      </c>
      <c r="C1394" s="588" t="s">
        <v>272</v>
      </c>
      <c r="D1394" s="589">
        <v>0</v>
      </c>
      <c r="E1394" s="590">
        <v>4233.22</v>
      </c>
      <c r="F1394" s="589">
        <v>1966.8094799999997</v>
      </c>
      <c r="G1394" s="591">
        <f t="shared" si="25"/>
        <v>46.461310302795496</v>
      </c>
    </row>
    <row r="1395" spans="1:7" x14ac:dyDescent="0.2">
      <c r="A1395" s="586">
        <v>3114</v>
      </c>
      <c r="B1395" s="587">
        <v>6351</v>
      </c>
      <c r="C1395" s="588" t="s">
        <v>271</v>
      </c>
      <c r="D1395" s="589">
        <v>50350</v>
      </c>
      <c r="E1395" s="590">
        <v>72619.02</v>
      </c>
      <c r="F1395" s="589">
        <v>50287.407009999995</v>
      </c>
      <c r="G1395" s="591">
        <f t="shared" si="25"/>
        <v>69.248258940977152</v>
      </c>
    </row>
    <row r="1396" spans="1:7" x14ac:dyDescent="0.2">
      <c r="A1396" s="593">
        <v>3114</v>
      </c>
      <c r="B1396" s="594"/>
      <c r="C1396" s="595" t="s">
        <v>176</v>
      </c>
      <c r="D1396" s="570">
        <v>230500</v>
      </c>
      <c r="E1396" s="596">
        <v>285505.24</v>
      </c>
      <c r="F1396" s="570">
        <v>227951.70672999998</v>
      </c>
      <c r="G1396" s="597">
        <f t="shared" si="25"/>
        <v>79.84151419777794</v>
      </c>
    </row>
    <row r="1397" spans="1:7" x14ac:dyDescent="0.2">
      <c r="A1397" s="599"/>
      <c r="B1397" s="634"/>
      <c r="C1397" s="601" t="s">
        <v>2738</v>
      </c>
      <c r="D1397" s="596"/>
      <c r="E1397" s="603"/>
      <c r="F1397" s="596"/>
      <c r="G1397" s="604"/>
    </row>
    <row r="1398" spans="1:7" x14ac:dyDescent="0.2">
      <c r="A1398" s="586">
        <v>3121</v>
      </c>
      <c r="B1398" s="605">
        <v>6121</v>
      </c>
      <c r="C1398" s="588" t="s">
        <v>1079</v>
      </c>
      <c r="D1398" s="606">
        <v>167036</v>
      </c>
      <c r="E1398" s="590">
        <v>185000.75</v>
      </c>
      <c r="F1398" s="606">
        <v>162650.67943000002</v>
      </c>
      <c r="G1398" s="591">
        <f t="shared" si="25"/>
        <v>87.918929750284804</v>
      </c>
    </row>
    <row r="1399" spans="1:7" x14ac:dyDescent="0.2">
      <c r="A1399" s="586">
        <v>3121</v>
      </c>
      <c r="B1399" s="587">
        <v>6122</v>
      </c>
      <c r="C1399" s="588" t="s">
        <v>272</v>
      </c>
      <c r="D1399" s="589">
        <v>0</v>
      </c>
      <c r="E1399" s="590">
        <v>1798.242</v>
      </c>
      <c r="F1399" s="589">
        <v>1720.7226700000001</v>
      </c>
      <c r="G1399" s="591">
        <f t="shared" si="25"/>
        <v>95.689160302117287</v>
      </c>
    </row>
    <row r="1400" spans="1:7" x14ac:dyDescent="0.2">
      <c r="A1400" s="586">
        <v>3121</v>
      </c>
      <c r="B1400" s="587">
        <v>6351</v>
      </c>
      <c r="C1400" s="588" t="s">
        <v>271</v>
      </c>
      <c r="D1400" s="589">
        <v>18650</v>
      </c>
      <c r="E1400" s="590">
        <v>112152.31299999999</v>
      </c>
      <c r="F1400" s="589">
        <v>39003.837169999992</v>
      </c>
      <c r="G1400" s="591">
        <f t="shared" si="25"/>
        <v>34.777559309008623</v>
      </c>
    </row>
    <row r="1401" spans="1:7" x14ac:dyDescent="0.2">
      <c r="A1401" s="586">
        <v>3121</v>
      </c>
      <c r="B1401" s="587">
        <v>6356</v>
      </c>
      <c r="C1401" s="588" t="s">
        <v>277</v>
      </c>
      <c r="D1401" s="589">
        <v>0</v>
      </c>
      <c r="E1401" s="590">
        <v>1955.059</v>
      </c>
      <c r="F1401" s="589">
        <v>1955.05675</v>
      </c>
      <c r="G1401" s="591">
        <f t="shared" si="25"/>
        <v>99.999884913959107</v>
      </c>
    </row>
    <row r="1402" spans="1:7" x14ac:dyDescent="0.2">
      <c r="A1402" s="593">
        <v>3121</v>
      </c>
      <c r="B1402" s="594"/>
      <c r="C1402" s="595" t="s">
        <v>72</v>
      </c>
      <c r="D1402" s="570">
        <v>185686</v>
      </c>
      <c r="E1402" s="596">
        <v>300906.364</v>
      </c>
      <c r="F1402" s="570">
        <v>205330.29601999998</v>
      </c>
      <c r="G1402" s="597">
        <f t="shared" si="25"/>
        <v>68.237272648710075</v>
      </c>
    </row>
    <row r="1403" spans="1:7" x14ac:dyDescent="0.2">
      <c r="A1403" s="599"/>
      <c r="B1403" s="634"/>
      <c r="C1403" s="601" t="s">
        <v>2738</v>
      </c>
      <c r="D1403" s="596"/>
      <c r="E1403" s="603"/>
      <c r="F1403" s="596"/>
      <c r="G1403" s="604"/>
    </row>
    <row r="1404" spans="1:7" x14ac:dyDescent="0.2">
      <c r="A1404" s="586">
        <v>3122</v>
      </c>
      <c r="B1404" s="605">
        <v>6111</v>
      </c>
      <c r="C1404" s="588" t="s">
        <v>278</v>
      </c>
      <c r="D1404" s="606">
        <v>150</v>
      </c>
      <c r="E1404" s="590">
        <v>120.75</v>
      </c>
      <c r="F1404" s="606">
        <v>120.73308999999999</v>
      </c>
      <c r="G1404" s="591">
        <f t="shared" si="25"/>
        <v>99.985995859213233</v>
      </c>
    </row>
    <row r="1405" spans="1:7" x14ac:dyDescent="0.2">
      <c r="A1405" s="586">
        <v>3122</v>
      </c>
      <c r="B1405" s="587">
        <v>6121</v>
      </c>
      <c r="C1405" s="588" t="s">
        <v>1079</v>
      </c>
      <c r="D1405" s="589">
        <v>5150</v>
      </c>
      <c r="E1405" s="590">
        <v>5757.45</v>
      </c>
      <c r="F1405" s="589">
        <v>532.49249999999995</v>
      </c>
      <c r="G1405" s="591">
        <f t="shared" si="25"/>
        <v>9.248755959669646</v>
      </c>
    </row>
    <row r="1406" spans="1:7" x14ac:dyDescent="0.2">
      <c r="A1406" s="586">
        <v>3122</v>
      </c>
      <c r="B1406" s="587">
        <v>6122</v>
      </c>
      <c r="C1406" s="588" t="s">
        <v>272</v>
      </c>
      <c r="D1406" s="589">
        <v>3450</v>
      </c>
      <c r="E1406" s="590">
        <v>9199.33</v>
      </c>
      <c r="F1406" s="589">
        <v>9153.9539199999999</v>
      </c>
      <c r="G1406" s="591">
        <f t="shared" si="25"/>
        <v>99.506745817358436</v>
      </c>
    </row>
    <row r="1407" spans="1:7" x14ac:dyDescent="0.2">
      <c r="A1407" s="586">
        <v>3122</v>
      </c>
      <c r="B1407" s="587">
        <v>6351</v>
      </c>
      <c r="C1407" s="588" t="s">
        <v>271</v>
      </c>
      <c r="D1407" s="589">
        <v>22650</v>
      </c>
      <c r="E1407" s="590">
        <v>40331.065000000002</v>
      </c>
      <c r="F1407" s="589">
        <v>17113.228709999999</v>
      </c>
      <c r="G1407" s="591">
        <f t="shared" ref="G1407:G1481" si="28">F1407/E1407*100</f>
        <v>42.431879024270742</v>
      </c>
    </row>
    <row r="1408" spans="1:7" x14ac:dyDescent="0.2">
      <c r="A1408" s="586">
        <v>3122</v>
      </c>
      <c r="B1408" s="587">
        <v>6356</v>
      </c>
      <c r="C1408" s="588" t="s">
        <v>277</v>
      </c>
      <c r="D1408" s="589">
        <v>0</v>
      </c>
      <c r="E1408" s="590">
        <v>993.96799999999996</v>
      </c>
      <c r="F1408" s="589">
        <v>993.96741000000009</v>
      </c>
      <c r="G1408" s="591">
        <f t="shared" si="28"/>
        <v>99.999940641952264</v>
      </c>
    </row>
    <row r="1409" spans="1:7" x14ac:dyDescent="0.2">
      <c r="A1409" s="593">
        <v>3122</v>
      </c>
      <c r="B1409" s="594"/>
      <c r="C1409" s="595" t="s">
        <v>73</v>
      </c>
      <c r="D1409" s="570">
        <v>31400</v>
      </c>
      <c r="E1409" s="596">
        <v>56402.563000000002</v>
      </c>
      <c r="F1409" s="570">
        <v>27914.375630000002</v>
      </c>
      <c r="G1409" s="597">
        <f t="shared" si="28"/>
        <v>49.491324764798364</v>
      </c>
    </row>
    <row r="1410" spans="1:7" x14ac:dyDescent="0.2">
      <c r="A1410" s="599"/>
      <c r="B1410" s="634"/>
      <c r="C1410" s="601" t="s">
        <v>2738</v>
      </c>
      <c r="D1410" s="596"/>
      <c r="E1410" s="603"/>
      <c r="F1410" s="596"/>
      <c r="G1410" s="604"/>
    </row>
    <row r="1411" spans="1:7" x14ac:dyDescent="0.2">
      <c r="A1411" s="586">
        <v>3124</v>
      </c>
      <c r="B1411" s="605">
        <v>6351</v>
      </c>
      <c r="C1411" s="588" t="s">
        <v>271</v>
      </c>
      <c r="D1411" s="606">
        <v>0</v>
      </c>
      <c r="E1411" s="590">
        <v>784</v>
      </c>
      <c r="F1411" s="606">
        <v>60</v>
      </c>
      <c r="G1411" s="591">
        <f t="shared" si="28"/>
        <v>7.6530612244897958</v>
      </c>
    </row>
    <row r="1412" spans="1:7" x14ac:dyDescent="0.2">
      <c r="A1412" s="593">
        <v>3124</v>
      </c>
      <c r="B1412" s="594"/>
      <c r="C1412" s="595" t="s">
        <v>178</v>
      </c>
      <c r="D1412" s="570">
        <v>0</v>
      </c>
      <c r="E1412" s="596">
        <v>784</v>
      </c>
      <c r="F1412" s="570">
        <v>60</v>
      </c>
      <c r="G1412" s="597">
        <f t="shared" si="28"/>
        <v>7.6530612244897958</v>
      </c>
    </row>
    <row r="1413" spans="1:7" x14ac:dyDescent="0.2">
      <c r="A1413" s="599"/>
      <c r="B1413" s="634"/>
      <c r="C1413" s="601" t="s">
        <v>2738</v>
      </c>
      <c r="D1413" s="596"/>
      <c r="E1413" s="603"/>
      <c r="F1413" s="596"/>
      <c r="G1413" s="604"/>
    </row>
    <row r="1414" spans="1:7" x14ac:dyDescent="0.2">
      <c r="A1414" s="586">
        <v>3125</v>
      </c>
      <c r="B1414" s="605">
        <v>6121</v>
      </c>
      <c r="C1414" s="588" t="s">
        <v>1079</v>
      </c>
      <c r="D1414" s="606">
        <v>0</v>
      </c>
      <c r="E1414" s="590">
        <v>200</v>
      </c>
      <c r="F1414" s="606">
        <v>0</v>
      </c>
      <c r="G1414" s="591">
        <f t="shared" si="28"/>
        <v>0</v>
      </c>
    </row>
    <row r="1415" spans="1:7" x14ac:dyDescent="0.2">
      <c r="A1415" s="586">
        <v>3125</v>
      </c>
      <c r="B1415" s="587">
        <v>6351</v>
      </c>
      <c r="C1415" s="588" t="s">
        <v>271</v>
      </c>
      <c r="D1415" s="589">
        <v>0</v>
      </c>
      <c r="E1415" s="590">
        <v>4174.8900000000003</v>
      </c>
      <c r="F1415" s="589">
        <v>3495.0115499999997</v>
      </c>
      <c r="G1415" s="591">
        <f t="shared" si="28"/>
        <v>83.715057163182721</v>
      </c>
    </row>
    <row r="1416" spans="1:7" x14ac:dyDescent="0.2">
      <c r="A1416" s="593">
        <v>3125</v>
      </c>
      <c r="B1416" s="594"/>
      <c r="C1416" s="595" t="s">
        <v>179</v>
      </c>
      <c r="D1416" s="570">
        <v>0</v>
      </c>
      <c r="E1416" s="596">
        <v>4374.8900000000003</v>
      </c>
      <c r="F1416" s="570">
        <v>3495.0115499999997</v>
      </c>
      <c r="G1416" s="597">
        <f t="shared" si="28"/>
        <v>79.887986897956281</v>
      </c>
    </row>
    <row r="1417" spans="1:7" x14ac:dyDescent="0.2">
      <c r="A1417" s="599"/>
      <c r="B1417" s="634"/>
      <c r="C1417" s="601" t="s">
        <v>2738</v>
      </c>
      <c r="D1417" s="596"/>
      <c r="E1417" s="603"/>
      <c r="F1417" s="596"/>
      <c r="G1417" s="604"/>
    </row>
    <row r="1418" spans="1:7" x14ac:dyDescent="0.2">
      <c r="A1418" s="586">
        <v>3126</v>
      </c>
      <c r="B1418" s="605">
        <v>6351</v>
      </c>
      <c r="C1418" s="588" t="s">
        <v>271</v>
      </c>
      <c r="D1418" s="606">
        <v>2000</v>
      </c>
      <c r="E1418" s="590">
        <v>2090</v>
      </c>
      <c r="F1418" s="606">
        <v>90</v>
      </c>
      <c r="G1418" s="591">
        <f t="shared" si="28"/>
        <v>4.3062200956937797</v>
      </c>
    </row>
    <row r="1419" spans="1:7" x14ac:dyDescent="0.2">
      <c r="A1419" s="593">
        <v>3126</v>
      </c>
      <c r="B1419" s="594"/>
      <c r="C1419" s="595" t="s">
        <v>180</v>
      </c>
      <c r="D1419" s="570">
        <v>2000</v>
      </c>
      <c r="E1419" s="596">
        <v>2090</v>
      </c>
      <c r="F1419" s="570">
        <v>90</v>
      </c>
      <c r="G1419" s="597">
        <f t="shared" si="28"/>
        <v>4.3062200956937797</v>
      </c>
    </row>
    <row r="1420" spans="1:7" x14ac:dyDescent="0.2">
      <c r="A1420" s="599"/>
      <c r="B1420" s="634"/>
      <c r="C1420" s="601" t="s">
        <v>2738</v>
      </c>
      <c r="D1420" s="596"/>
      <c r="E1420" s="603"/>
      <c r="F1420" s="596"/>
      <c r="G1420" s="604"/>
    </row>
    <row r="1421" spans="1:7" x14ac:dyDescent="0.2">
      <c r="A1421" s="586">
        <v>3127</v>
      </c>
      <c r="B1421" s="605">
        <v>6111</v>
      </c>
      <c r="C1421" s="588" t="s">
        <v>278</v>
      </c>
      <c r="D1421" s="606">
        <v>0</v>
      </c>
      <c r="E1421" s="590">
        <v>175.4</v>
      </c>
      <c r="F1421" s="606">
        <v>84.467679999999987</v>
      </c>
      <c r="G1421" s="591">
        <f t="shared" si="28"/>
        <v>48.157172177879126</v>
      </c>
    </row>
    <row r="1422" spans="1:7" x14ac:dyDescent="0.2">
      <c r="A1422" s="586">
        <v>3127</v>
      </c>
      <c r="B1422" s="587">
        <v>6119</v>
      </c>
      <c r="C1422" s="588" t="s">
        <v>3282</v>
      </c>
      <c r="D1422" s="589">
        <v>0</v>
      </c>
      <c r="E1422" s="590">
        <v>121.85</v>
      </c>
      <c r="F1422" s="589">
        <v>0</v>
      </c>
      <c r="G1422" s="591">
        <f t="shared" si="28"/>
        <v>0</v>
      </c>
    </row>
    <row r="1423" spans="1:7" x14ac:dyDescent="0.2">
      <c r="A1423" s="586">
        <v>3127</v>
      </c>
      <c r="B1423" s="587">
        <v>6121</v>
      </c>
      <c r="C1423" s="588" t="s">
        <v>1079</v>
      </c>
      <c r="D1423" s="589">
        <v>210446</v>
      </c>
      <c r="E1423" s="590">
        <v>211344.95</v>
      </c>
      <c r="F1423" s="589">
        <v>133806.22450000004</v>
      </c>
      <c r="G1423" s="591">
        <f t="shared" si="28"/>
        <v>63.311768036094563</v>
      </c>
    </row>
    <row r="1424" spans="1:7" x14ac:dyDescent="0.2">
      <c r="A1424" s="586">
        <v>3127</v>
      </c>
      <c r="B1424" s="587">
        <v>6122</v>
      </c>
      <c r="C1424" s="588" t="s">
        <v>272</v>
      </c>
      <c r="D1424" s="589">
        <v>200</v>
      </c>
      <c r="E1424" s="590">
        <v>12608.45</v>
      </c>
      <c r="F1424" s="589">
        <v>9126.4080600000016</v>
      </c>
      <c r="G1424" s="591">
        <f t="shared" si="28"/>
        <v>72.383267253310294</v>
      </c>
    </row>
    <row r="1425" spans="1:7" x14ac:dyDescent="0.2">
      <c r="A1425" s="586">
        <v>3127</v>
      </c>
      <c r="B1425" s="587">
        <v>6351</v>
      </c>
      <c r="C1425" s="588" t="s">
        <v>271</v>
      </c>
      <c r="D1425" s="589">
        <v>100000</v>
      </c>
      <c r="E1425" s="590">
        <v>172956.18</v>
      </c>
      <c r="F1425" s="589">
        <v>111600.06819999999</v>
      </c>
      <c r="G1425" s="591">
        <f t="shared" si="28"/>
        <v>64.525053802645274</v>
      </c>
    </row>
    <row r="1426" spans="1:7" x14ac:dyDescent="0.2">
      <c r="A1426" s="586">
        <v>3127</v>
      </c>
      <c r="B1426" s="587">
        <v>6356</v>
      </c>
      <c r="C1426" s="588" t="s">
        <v>277</v>
      </c>
      <c r="D1426" s="589">
        <v>0</v>
      </c>
      <c r="E1426" s="590">
        <v>10109.948</v>
      </c>
      <c r="F1426" s="589">
        <v>10109.946800000002</v>
      </c>
      <c r="G1426" s="591">
        <f t="shared" si="28"/>
        <v>99.999988130502757</v>
      </c>
    </row>
    <row r="1427" spans="1:7" x14ac:dyDescent="0.2">
      <c r="A1427" s="586">
        <v>3127</v>
      </c>
      <c r="B1427" s="587">
        <v>6451</v>
      </c>
      <c r="C1427" s="588" t="s">
        <v>280</v>
      </c>
      <c r="D1427" s="589">
        <v>0</v>
      </c>
      <c r="E1427" s="590">
        <v>1600</v>
      </c>
      <c r="F1427" s="589">
        <v>1600</v>
      </c>
      <c r="G1427" s="591">
        <f t="shared" si="28"/>
        <v>100</v>
      </c>
    </row>
    <row r="1428" spans="1:7" x14ac:dyDescent="0.2">
      <c r="A1428" s="612">
        <v>3127</v>
      </c>
      <c r="B1428" s="594"/>
      <c r="C1428" s="613" t="s">
        <v>2737</v>
      </c>
      <c r="D1428" s="570">
        <v>310646</v>
      </c>
      <c r="E1428" s="614">
        <v>408916.77799999999</v>
      </c>
      <c r="F1428" s="570">
        <v>266327.11524000001</v>
      </c>
      <c r="G1428" s="615">
        <f t="shared" si="28"/>
        <v>65.129906516088226</v>
      </c>
    </row>
    <row r="1429" spans="1:7" x14ac:dyDescent="0.2">
      <c r="A1429" s="599"/>
      <c r="B1429" s="634"/>
      <c r="C1429" s="601" t="s">
        <v>2738</v>
      </c>
      <c r="D1429" s="596"/>
      <c r="E1429" s="603"/>
      <c r="F1429" s="596"/>
      <c r="G1429" s="604"/>
    </row>
    <row r="1430" spans="1:7" x14ac:dyDescent="0.2">
      <c r="A1430" s="586">
        <v>3133</v>
      </c>
      <c r="B1430" s="605">
        <v>6351</v>
      </c>
      <c r="C1430" s="588" t="s">
        <v>271</v>
      </c>
      <c r="D1430" s="606">
        <v>0</v>
      </c>
      <c r="E1430" s="590">
        <v>11395.73</v>
      </c>
      <c r="F1430" s="606">
        <v>2687.9528599999999</v>
      </c>
      <c r="G1430" s="591">
        <f t="shared" si="28"/>
        <v>23.58736877760354</v>
      </c>
    </row>
    <row r="1431" spans="1:7" x14ac:dyDescent="0.2">
      <c r="A1431" s="593">
        <v>3133</v>
      </c>
      <c r="B1431" s="594"/>
      <c r="C1431" s="595" t="s">
        <v>181</v>
      </c>
      <c r="D1431" s="570">
        <v>0</v>
      </c>
      <c r="E1431" s="596">
        <v>11395.73</v>
      </c>
      <c r="F1431" s="570">
        <v>2687.9528599999999</v>
      </c>
      <c r="G1431" s="597">
        <f t="shared" si="28"/>
        <v>23.58736877760354</v>
      </c>
    </row>
    <row r="1432" spans="1:7" x14ac:dyDescent="0.2">
      <c r="A1432" s="599"/>
      <c r="B1432" s="634"/>
      <c r="C1432" s="601" t="s">
        <v>2738</v>
      </c>
      <c r="D1432" s="596"/>
      <c r="E1432" s="603"/>
      <c r="F1432" s="596"/>
      <c r="G1432" s="604"/>
    </row>
    <row r="1433" spans="1:7" x14ac:dyDescent="0.2">
      <c r="A1433" s="586">
        <v>3141</v>
      </c>
      <c r="B1433" s="605">
        <v>6351</v>
      </c>
      <c r="C1433" s="588" t="s">
        <v>271</v>
      </c>
      <c r="D1433" s="606">
        <v>1500</v>
      </c>
      <c r="E1433" s="590">
        <v>14108.62</v>
      </c>
      <c r="F1433" s="606">
        <v>4533.1790199999996</v>
      </c>
      <c r="G1433" s="591">
        <f t="shared" si="28"/>
        <v>32.130562875745461</v>
      </c>
    </row>
    <row r="1434" spans="1:7" x14ac:dyDescent="0.2">
      <c r="A1434" s="593">
        <v>3141</v>
      </c>
      <c r="B1434" s="594"/>
      <c r="C1434" s="595" t="s">
        <v>182</v>
      </c>
      <c r="D1434" s="570">
        <v>1500</v>
      </c>
      <c r="E1434" s="596">
        <v>14108.62</v>
      </c>
      <c r="F1434" s="570">
        <v>4533.1790199999996</v>
      </c>
      <c r="G1434" s="597">
        <f t="shared" si="28"/>
        <v>32.130562875745461</v>
      </c>
    </row>
    <row r="1435" spans="1:7" x14ac:dyDescent="0.2">
      <c r="A1435" s="599"/>
      <c r="B1435" s="634"/>
      <c r="C1435" s="601" t="s">
        <v>2738</v>
      </c>
      <c r="D1435" s="596"/>
      <c r="E1435" s="603"/>
      <c r="F1435" s="596"/>
      <c r="G1435" s="604"/>
    </row>
    <row r="1436" spans="1:7" x14ac:dyDescent="0.2">
      <c r="A1436" s="586">
        <v>3146</v>
      </c>
      <c r="B1436" s="605">
        <v>6121</v>
      </c>
      <c r="C1436" s="588" t="s">
        <v>1079</v>
      </c>
      <c r="D1436" s="606">
        <v>0</v>
      </c>
      <c r="E1436" s="590">
        <v>200</v>
      </c>
      <c r="F1436" s="606">
        <v>0</v>
      </c>
      <c r="G1436" s="591">
        <f t="shared" si="28"/>
        <v>0</v>
      </c>
    </row>
    <row r="1437" spans="1:7" x14ac:dyDescent="0.2">
      <c r="A1437" s="586">
        <v>3146</v>
      </c>
      <c r="B1437" s="587">
        <v>6351</v>
      </c>
      <c r="C1437" s="588" t="s">
        <v>271</v>
      </c>
      <c r="D1437" s="589">
        <v>0</v>
      </c>
      <c r="E1437" s="590">
        <v>759.3</v>
      </c>
      <c r="F1437" s="589">
        <v>24.2</v>
      </c>
      <c r="G1437" s="591">
        <f t="shared" si="28"/>
        <v>3.1871460555775055</v>
      </c>
    </row>
    <row r="1438" spans="1:7" x14ac:dyDescent="0.2">
      <c r="A1438" s="593">
        <v>3146</v>
      </c>
      <c r="B1438" s="594"/>
      <c r="C1438" s="595" t="s">
        <v>185</v>
      </c>
      <c r="D1438" s="570">
        <v>0</v>
      </c>
      <c r="E1438" s="596">
        <v>959.3</v>
      </c>
      <c r="F1438" s="570">
        <v>24.2</v>
      </c>
      <c r="G1438" s="597">
        <f t="shared" si="28"/>
        <v>2.5226727822370476</v>
      </c>
    </row>
    <row r="1439" spans="1:7" x14ac:dyDescent="0.2">
      <c r="A1439" s="599"/>
      <c r="B1439" s="634"/>
      <c r="C1439" s="601" t="s">
        <v>2738</v>
      </c>
      <c r="D1439" s="596"/>
      <c r="E1439" s="603"/>
      <c r="F1439" s="596"/>
      <c r="G1439" s="604"/>
    </row>
    <row r="1440" spans="1:7" x14ac:dyDescent="0.2">
      <c r="A1440" s="586">
        <v>3147</v>
      </c>
      <c r="B1440" s="605">
        <v>6121</v>
      </c>
      <c r="C1440" s="588" t="s">
        <v>1079</v>
      </c>
      <c r="D1440" s="606">
        <v>0</v>
      </c>
      <c r="E1440" s="590">
        <v>822.8</v>
      </c>
      <c r="F1440" s="606">
        <v>822.8</v>
      </c>
      <c r="G1440" s="591">
        <f t="shared" si="28"/>
        <v>100</v>
      </c>
    </row>
    <row r="1441" spans="1:7" x14ac:dyDescent="0.2">
      <c r="A1441" s="586">
        <v>3147</v>
      </c>
      <c r="B1441" s="587">
        <v>6351</v>
      </c>
      <c r="C1441" s="588" t="s">
        <v>271</v>
      </c>
      <c r="D1441" s="589">
        <v>0</v>
      </c>
      <c r="E1441" s="590">
        <v>7086.17</v>
      </c>
      <c r="F1441" s="589">
        <v>6871.1897099999987</v>
      </c>
      <c r="G1441" s="591">
        <f t="shared" si="28"/>
        <v>96.966199089211784</v>
      </c>
    </row>
    <row r="1442" spans="1:7" x14ac:dyDescent="0.2">
      <c r="A1442" s="593">
        <v>3147</v>
      </c>
      <c r="B1442" s="594"/>
      <c r="C1442" s="595" t="s">
        <v>186</v>
      </c>
      <c r="D1442" s="570">
        <v>0</v>
      </c>
      <c r="E1442" s="596">
        <v>7908.97</v>
      </c>
      <c r="F1442" s="570">
        <v>7693.9897099999989</v>
      </c>
      <c r="G1442" s="597">
        <f t="shared" si="28"/>
        <v>97.281816848464459</v>
      </c>
    </row>
    <row r="1443" spans="1:7" x14ac:dyDescent="0.2">
      <c r="A1443" s="599"/>
      <c r="B1443" s="634"/>
      <c r="C1443" s="601" t="s">
        <v>2738</v>
      </c>
      <c r="D1443" s="596"/>
      <c r="E1443" s="603"/>
      <c r="F1443" s="596"/>
      <c r="G1443" s="604"/>
    </row>
    <row r="1444" spans="1:7" x14ac:dyDescent="0.2">
      <c r="A1444" s="586">
        <v>3231</v>
      </c>
      <c r="B1444" s="605">
        <v>6121</v>
      </c>
      <c r="C1444" s="588" t="s">
        <v>1079</v>
      </c>
      <c r="D1444" s="606">
        <v>7000</v>
      </c>
      <c r="E1444" s="590">
        <v>27889.05</v>
      </c>
      <c r="F1444" s="606">
        <v>26730.086309999999</v>
      </c>
      <c r="G1444" s="591">
        <f t="shared" si="28"/>
        <v>95.84437730937411</v>
      </c>
    </row>
    <row r="1445" spans="1:7" x14ac:dyDescent="0.2">
      <c r="A1445" s="586">
        <v>3231</v>
      </c>
      <c r="B1445" s="587">
        <v>6122</v>
      </c>
      <c r="C1445" s="588" t="s">
        <v>272</v>
      </c>
      <c r="D1445" s="589">
        <v>0</v>
      </c>
      <c r="E1445" s="590">
        <v>374.41</v>
      </c>
      <c r="F1445" s="589">
        <v>374.40304000000003</v>
      </c>
      <c r="G1445" s="591">
        <f t="shared" si="28"/>
        <v>99.998141075291784</v>
      </c>
    </row>
    <row r="1446" spans="1:7" x14ac:dyDescent="0.2">
      <c r="A1446" s="586">
        <v>3231</v>
      </c>
      <c r="B1446" s="587">
        <v>6351</v>
      </c>
      <c r="C1446" s="588" t="s">
        <v>271</v>
      </c>
      <c r="D1446" s="589">
        <v>2850</v>
      </c>
      <c r="E1446" s="590">
        <v>26784.3</v>
      </c>
      <c r="F1446" s="589">
        <v>15494.089940000002</v>
      </c>
      <c r="G1446" s="591">
        <f t="shared" si="28"/>
        <v>57.847656798945657</v>
      </c>
    </row>
    <row r="1447" spans="1:7" x14ac:dyDescent="0.2">
      <c r="A1447" s="593">
        <v>3231</v>
      </c>
      <c r="B1447" s="594"/>
      <c r="C1447" s="595" t="s">
        <v>189</v>
      </c>
      <c r="D1447" s="570">
        <v>9850</v>
      </c>
      <c r="E1447" s="596">
        <v>55047.76</v>
      </c>
      <c r="F1447" s="570">
        <v>42598.579290000001</v>
      </c>
      <c r="G1447" s="597">
        <f t="shared" si="28"/>
        <v>77.38476423018848</v>
      </c>
    </row>
    <row r="1448" spans="1:7" x14ac:dyDescent="0.2">
      <c r="A1448" s="599"/>
      <c r="B1448" s="634"/>
      <c r="C1448" s="601" t="s">
        <v>2738</v>
      </c>
      <c r="D1448" s="596"/>
      <c r="E1448" s="603"/>
      <c r="F1448" s="596"/>
      <c r="G1448" s="604"/>
    </row>
    <row r="1449" spans="1:7" x14ac:dyDescent="0.2">
      <c r="A1449" s="586">
        <v>3299</v>
      </c>
      <c r="B1449" s="605">
        <v>6111</v>
      </c>
      <c r="C1449" s="588" t="s">
        <v>278</v>
      </c>
      <c r="D1449" s="606">
        <v>3000</v>
      </c>
      <c r="E1449" s="590">
        <v>0</v>
      </c>
      <c r="F1449" s="606">
        <v>0</v>
      </c>
      <c r="G1449" s="553" t="s">
        <v>2900</v>
      </c>
    </row>
    <row r="1450" spans="1:7" x14ac:dyDescent="0.2">
      <c r="A1450" s="586">
        <v>3299</v>
      </c>
      <c r="B1450" s="587">
        <v>6121</v>
      </c>
      <c r="C1450" s="588" t="s">
        <v>1079</v>
      </c>
      <c r="D1450" s="589">
        <v>45367</v>
      </c>
      <c r="E1450" s="590">
        <v>11013.4</v>
      </c>
      <c r="F1450" s="589">
        <v>2294.0390000000002</v>
      </c>
      <c r="G1450" s="591">
        <f t="shared" si="28"/>
        <v>20.829525850327784</v>
      </c>
    </row>
    <row r="1451" spans="1:7" x14ac:dyDescent="0.2">
      <c r="A1451" s="586">
        <v>3299</v>
      </c>
      <c r="B1451" s="587">
        <v>6122</v>
      </c>
      <c r="C1451" s="588" t="s">
        <v>272</v>
      </c>
      <c r="D1451" s="589">
        <v>3000</v>
      </c>
      <c r="E1451" s="590">
        <v>1572.6</v>
      </c>
      <c r="F1451" s="589">
        <v>72.599999999999994</v>
      </c>
      <c r="G1451" s="591">
        <f t="shared" si="28"/>
        <v>4.6165585654330403</v>
      </c>
    </row>
    <row r="1452" spans="1:7" x14ac:dyDescent="0.2">
      <c r="A1452" s="586">
        <v>3299</v>
      </c>
      <c r="B1452" s="587">
        <v>6313</v>
      </c>
      <c r="C1452" s="588" t="s">
        <v>3279</v>
      </c>
      <c r="D1452" s="589">
        <v>0</v>
      </c>
      <c r="E1452" s="590">
        <v>103.85</v>
      </c>
      <c r="F1452" s="589">
        <v>103.825</v>
      </c>
      <c r="G1452" s="591">
        <f t="shared" si="28"/>
        <v>99.975926817525291</v>
      </c>
    </row>
    <row r="1453" spans="1:7" x14ac:dyDescent="0.2">
      <c r="A1453" s="586">
        <v>3299</v>
      </c>
      <c r="B1453" s="587">
        <v>6351</v>
      </c>
      <c r="C1453" s="588" t="s">
        <v>271</v>
      </c>
      <c r="D1453" s="589">
        <v>67273</v>
      </c>
      <c r="E1453" s="590">
        <v>234.63000000000326</v>
      </c>
      <c r="F1453" s="589">
        <v>173.6965599999989</v>
      </c>
      <c r="G1453" s="591">
        <f t="shared" si="28"/>
        <v>74.029987640112722</v>
      </c>
    </row>
    <row r="1454" spans="1:7" x14ac:dyDescent="0.2">
      <c r="A1454" s="586">
        <v>3299</v>
      </c>
      <c r="B1454" s="587">
        <v>6352</v>
      </c>
      <c r="C1454" s="588" t="s">
        <v>3285</v>
      </c>
      <c r="D1454" s="589">
        <v>0</v>
      </c>
      <c r="E1454" s="590">
        <v>100</v>
      </c>
      <c r="F1454" s="589">
        <v>100</v>
      </c>
      <c r="G1454" s="591">
        <f t="shared" si="28"/>
        <v>100</v>
      </c>
    </row>
    <row r="1455" spans="1:7" x14ac:dyDescent="0.2">
      <c r="A1455" s="586">
        <v>3299</v>
      </c>
      <c r="B1455" s="587">
        <v>6356</v>
      </c>
      <c r="C1455" s="588" t="s">
        <v>277</v>
      </c>
      <c r="D1455" s="589">
        <v>0</v>
      </c>
      <c r="E1455" s="590">
        <v>4457.53</v>
      </c>
      <c r="F1455" s="589">
        <v>3300.2344800000005</v>
      </c>
      <c r="G1455" s="591">
        <f t="shared" si="28"/>
        <v>74.037291504487925</v>
      </c>
    </row>
    <row r="1456" spans="1:7" x14ac:dyDescent="0.2">
      <c r="A1456" s="586">
        <v>3299</v>
      </c>
      <c r="B1456" s="587">
        <v>6371</v>
      </c>
      <c r="C1456" s="588" t="s">
        <v>284</v>
      </c>
      <c r="D1456" s="589">
        <v>0</v>
      </c>
      <c r="E1456" s="590">
        <v>120</v>
      </c>
      <c r="F1456" s="589">
        <v>120</v>
      </c>
      <c r="G1456" s="591">
        <f t="shared" si="28"/>
        <v>100</v>
      </c>
    </row>
    <row r="1457" spans="1:7" x14ac:dyDescent="0.2">
      <c r="A1457" s="586">
        <v>3299</v>
      </c>
      <c r="B1457" s="587">
        <v>6451</v>
      </c>
      <c r="C1457" s="588" t="s">
        <v>280</v>
      </c>
      <c r="D1457" s="589">
        <v>0</v>
      </c>
      <c r="E1457" s="590">
        <v>76425.274000000005</v>
      </c>
      <c r="F1457" s="589">
        <v>32633.579989999998</v>
      </c>
      <c r="G1457" s="591">
        <f t="shared" si="28"/>
        <v>42.699984287920245</v>
      </c>
    </row>
    <row r="1458" spans="1:7" x14ac:dyDescent="0.2">
      <c r="A1458" s="593">
        <v>3299</v>
      </c>
      <c r="B1458" s="594"/>
      <c r="C1458" s="595" t="s">
        <v>75</v>
      </c>
      <c r="D1458" s="570">
        <v>118640</v>
      </c>
      <c r="E1458" s="596">
        <v>94027.284</v>
      </c>
      <c r="F1458" s="570">
        <v>38797.975030000001</v>
      </c>
      <c r="G1458" s="597">
        <f t="shared" si="28"/>
        <v>41.26246487136649</v>
      </c>
    </row>
    <row r="1459" spans="1:7" x14ac:dyDescent="0.2">
      <c r="A1459" s="599"/>
      <c r="B1459" s="634"/>
      <c r="C1459" s="601" t="s">
        <v>2738</v>
      </c>
      <c r="D1459" s="596"/>
      <c r="E1459" s="603"/>
      <c r="F1459" s="596"/>
      <c r="G1459" s="604"/>
    </row>
    <row r="1460" spans="1:7" x14ac:dyDescent="0.2">
      <c r="A1460" s="586">
        <v>3311</v>
      </c>
      <c r="B1460" s="605">
        <v>6121</v>
      </c>
      <c r="C1460" s="588" t="s">
        <v>1079</v>
      </c>
      <c r="D1460" s="606">
        <v>0</v>
      </c>
      <c r="E1460" s="590">
        <v>120.79</v>
      </c>
      <c r="F1460" s="606">
        <v>112.07599999999999</v>
      </c>
      <c r="G1460" s="591">
        <f t="shared" si="28"/>
        <v>92.785826641278248</v>
      </c>
    </row>
    <row r="1461" spans="1:7" x14ac:dyDescent="0.2">
      <c r="A1461" s="586">
        <v>3311</v>
      </c>
      <c r="B1461" s="587">
        <v>6351</v>
      </c>
      <c r="C1461" s="588" t="s">
        <v>271</v>
      </c>
      <c r="D1461" s="589">
        <v>3000</v>
      </c>
      <c r="E1461" s="590">
        <v>12050.06</v>
      </c>
      <c r="F1461" s="589">
        <v>918.03860999999995</v>
      </c>
      <c r="G1461" s="591">
        <f t="shared" si="28"/>
        <v>7.6185397417108298</v>
      </c>
    </row>
    <row r="1462" spans="1:7" x14ac:dyDescent="0.2">
      <c r="A1462" s="593">
        <v>3311</v>
      </c>
      <c r="B1462" s="594"/>
      <c r="C1462" s="595" t="s">
        <v>76</v>
      </c>
      <c r="D1462" s="570">
        <v>3000</v>
      </c>
      <c r="E1462" s="596">
        <v>12170.85</v>
      </c>
      <c r="F1462" s="570">
        <v>1030.1146100000001</v>
      </c>
      <c r="G1462" s="597">
        <f t="shared" si="28"/>
        <v>8.4637852738305064</v>
      </c>
    </row>
    <row r="1463" spans="1:7" x14ac:dyDescent="0.2">
      <c r="A1463" s="599"/>
      <c r="B1463" s="634"/>
      <c r="C1463" s="601" t="s">
        <v>2738</v>
      </c>
      <c r="D1463" s="596"/>
      <c r="E1463" s="603"/>
      <c r="F1463" s="596"/>
      <c r="G1463" s="604"/>
    </row>
    <row r="1464" spans="1:7" x14ac:dyDescent="0.2">
      <c r="A1464" s="586">
        <v>3314</v>
      </c>
      <c r="B1464" s="605">
        <v>6121</v>
      </c>
      <c r="C1464" s="588" t="s">
        <v>1079</v>
      </c>
      <c r="D1464" s="606">
        <v>34250</v>
      </c>
      <c r="E1464" s="590">
        <v>28885.38</v>
      </c>
      <c r="F1464" s="606">
        <v>7986.9171799999995</v>
      </c>
      <c r="G1464" s="591">
        <f t="shared" si="28"/>
        <v>27.650379465321208</v>
      </c>
    </row>
    <row r="1465" spans="1:7" x14ac:dyDescent="0.2">
      <c r="A1465" s="586">
        <v>3314</v>
      </c>
      <c r="B1465" s="587">
        <v>6351</v>
      </c>
      <c r="C1465" s="588" t="s">
        <v>271</v>
      </c>
      <c r="D1465" s="589">
        <v>0</v>
      </c>
      <c r="E1465" s="590">
        <v>55</v>
      </c>
      <c r="F1465" s="589">
        <v>54.45</v>
      </c>
      <c r="G1465" s="591">
        <f t="shared" si="28"/>
        <v>99.000000000000014</v>
      </c>
    </row>
    <row r="1466" spans="1:7" x14ac:dyDescent="0.2">
      <c r="A1466" s="593">
        <v>3314</v>
      </c>
      <c r="B1466" s="594"/>
      <c r="C1466" s="595" t="s">
        <v>196</v>
      </c>
      <c r="D1466" s="570">
        <v>34250</v>
      </c>
      <c r="E1466" s="596">
        <v>28940.38</v>
      </c>
      <c r="F1466" s="570">
        <v>8041.3671799999993</v>
      </c>
      <c r="G1466" s="597">
        <f t="shared" si="28"/>
        <v>27.785976479921821</v>
      </c>
    </row>
    <row r="1467" spans="1:7" x14ac:dyDescent="0.2">
      <c r="A1467" s="599"/>
      <c r="B1467" s="634"/>
      <c r="C1467" s="601" t="s">
        <v>2738</v>
      </c>
      <c r="D1467" s="596"/>
      <c r="E1467" s="603"/>
      <c r="F1467" s="596"/>
      <c r="G1467" s="604"/>
    </row>
    <row r="1468" spans="1:7" x14ac:dyDescent="0.2">
      <c r="A1468" s="586">
        <v>3315</v>
      </c>
      <c r="B1468" s="605">
        <v>6111</v>
      </c>
      <c r="C1468" s="588" t="s">
        <v>278</v>
      </c>
      <c r="D1468" s="606">
        <v>0</v>
      </c>
      <c r="E1468" s="590">
        <v>201</v>
      </c>
      <c r="F1468" s="606">
        <v>100.43</v>
      </c>
      <c r="G1468" s="591">
        <f t="shared" si="28"/>
        <v>49.965174129353237</v>
      </c>
    </row>
    <row r="1469" spans="1:7" x14ac:dyDescent="0.2">
      <c r="A1469" s="586">
        <v>3315</v>
      </c>
      <c r="B1469" s="587">
        <v>6121</v>
      </c>
      <c r="C1469" s="588" t="s">
        <v>1079</v>
      </c>
      <c r="D1469" s="589">
        <v>26000</v>
      </c>
      <c r="E1469" s="590">
        <v>1600.432</v>
      </c>
      <c r="F1469" s="589">
        <v>1155.55</v>
      </c>
      <c r="G1469" s="591">
        <f t="shared" si="28"/>
        <v>72.202380357303525</v>
      </c>
    </row>
    <row r="1470" spans="1:7" x14ac:dyDescent="0.2">
      <c r="A1470" s="586">
        <v>3315</v>
      </c>
      <c r="B1470" s="587">
        <v>6351</v>
      </c>
      <c r="C1470" s="588" t="s">
        <v>271</v>
      </c>
      <c r="D1470" s="589">
        <v>6500</v>
      </c>
      <c r="E1470" s="590">
        <v>23390.768</v>
      </c>
      <c r="F1470" s="589">
        <v>8747.5453099999995</v>
      </c>
      <c r="G1470" s="591">
        <f t="shared" si="28"/>
        <v>37.397426668504423</v>
      </c>
    </row>
    <row r="1471" spans="1:7" x14ac:dyDescent="0.2">
      <c r="A1471" s="586">
        <v>3315</v>
      </c>
      <c r="B1471" s="587">
        <v>6356</v>
      </c>
      <c r="C1471" s="588" t="s">
        <v>277</v>
      </c>
      <c r="D1471" s="589">
        <v>0</v>
      </c>
      <c r="E1471" s="590">
        <v>2257</v>
      </c>
      <c r="F1471" s="589">
        <v>2257</v>
      </c>
      <c r="G1471" s="591">
        <f t="shared" si="28"/>
        <v>100</v>
      </c>
    </row>
    <row r="1472" spans="1:7" x14ac:dyDescent="0.2">
      <c r="A1472" s="593">
        <v>3315</v>
      </c>
      <c r="B1472" s="594"/>
      <c r="C1472" s="595" t="s">
        <v>197</v>
      </c>
      <c r="D1472" s="570">
        <v>32500</v>
      </c>
      <c r="E1472" s="596">
        <v>27449.200000000001</v>
      </c>
      <c r="F1472" s="570">
        <v>12260.525309999999</v>
      </c>
      <c r="G1472" s="597">
        <f t="shared" si="28"/>
        <v>44.666239125366126</v>
      </c>
    </row>
    <row r="1473" spans="1:7" x14ac:dyDescent="0.2">
      <c r="A1473" s="599"/>
      <c r="B1473" s="634"/>
      <c r="C1473" s="601" t="s">
        <v>2738</v>
      </c>
      <c r="D1473" s="596"/>
      <c r="E1473" s="603"/>
      <c r="F1473" s="596"/>
      <c r="G1473" s="604"/>
    </row>
    <row r="1474" spans="1:7" x14ac:dyDescent="0.2">
      <c r="A1474" s="586">
        <v>3319</v>
      </c>
      <c r="B1474" s="605">
        <v>6312</v>
      </c>
      <c r="C1474" s="588" t="s">
        <v>3278</v>
      </c>
      <c r="D1474" s="606">
        <v>0</v>
      </c>
      <c r="E1474" s="590">
        <v>90</v>
      </c>
      <c r="F1474" s="606">
        <v>90</v>
      </c>
      <c r="G1474" s="591">
        <f t="shared" si="28"/>
        <v>100</v>
      </c>
    </row>
    <row r="1475" spans="1:7" x14ac:dyDescent="0.2">
      <c r="A1475" s="586">
        <v>3319</v>
      </c>
      <c r="B1475" s="587">
        <v>6322</v>
      </c>
      <c r="C1475" s="588" t="s">
        <v>270</v>
      </c>
      <c r="D1475" s="589">
        <v>0</v>
      </c>
      <c r="E1475" s="590">
        <v>435</v>
      </c>
      <c r="F1475" s="589">
        <v>435</v>
      </c>
      <c r="G1475" s="591">
        <f t="shared" si="28"/>
        <v>100</v>
      </c>
    </row>
    <row r="1476" spans="1:7" x14ac:dyDescent="0.2">
      <c r="A1476" s="586">
        <v>3319</v>
      </c>
      <c r="B1476" s="587">
        <v>6323</v>
      </c>
      <c r="C1476" s="588" t="s">
        <v>281</v>
      </c>
      <c r="D1476" s="589">
        <v>0</v>
      </c>
      <c r="E1476" s="590">
        <v>150</v>
      </c>
      <c r="F1476" s="589">
        <v>150</v>
      </c>
      <c r="G1476" s="591">
        <f t="shared" si="28"/>
        <v>100</v>
      </c>
    </row>
    <row r="1477" spans="1:7" x14ac:dyDescent="0.2">
      <c r="A1477" s="586">
        <v>3319</v>
      </c>
      <c r="B1477" s="587">
        <v>6341</v>
      </c>
      <c r="C1477" s="588" t="s">
        <v>275</v>
      </c>
      <c r="D1477" s="589">
        <v>0</v>
      </c>
      <c r="E1477" s="590">
        <v>13372.3</v>
      </c>
      <c r="F1477" s="589">
        <v>13372.206</v>
      </c>
      <c r="G1477" s="591">
        <f t="shared" si="28"/>
        <v>99.999297054358635</v>
      </c>
    </row>
    <row r="1478" spans="1:7" x14ac:dyDescent="0.2">
      <c r="A1478" s="586">
        <v>3319</v>
      </c>
      <c r="B1478" s="587">
        <v>6351</v>
      </c>
      <c r="C1478" s="588" t="s">
        <v>271</v>
      </c>
      <c r="D1478" s="589">
        <v>0</v>
      </c>
      <c r="E1478" s="590">
        <v>365.91</v>
      </c>
      <c r="F1478" s="589">
        <v>364.94842</v>
      </c>
      <c r="G1478" s="591">
        <f t="shared" si="28"/>
        <v>99.73720860320843</v>
      </c>
    </row>
    <row r="1479" spans="1:7" x14ac:dyDescent="0.2">
      <c r="A1479" s="586">
        <v>3319</v>
      </c>
      <c r="B1479" s="587">
        <v>6371</v>
      </c>
      <c r="C1479" s="588" t="s">
        <v>284</v>
      </c>
      <c r="D1479" s="589">
        <v>0</v>
      </c>
      <c r="E1479" s="590">
        <v>30</v>
      </c>
      <c r="F1479" s="589">
        <v>30</v>
      </c>
      <c r="G1479" s="591">
        <f t="shared" si="28"/>
        <v>100</v>
      </c>
    </row>
    <row r="1480" spans="1:7" x14ac:dyDescent="0.2">
      <c r="A1480" s="586">
        <v>3319</v>
      </c>
      <c r="B1480" s="587">
        <v>6379</v>
      </c>
      <c r="C1480" s="588" t="s">
        <v>4006</v>
      </c>
      <c r="D1480" s="589">
        <v>0</v>
      </c>
      <c r="E1480" s="590">
        <v>70</v>
      </c>
      <c r="F1480" s="589">
        <v>70</v>
      </c>
      <c r="G1480" s="591">
        <f t="shared" si="28"/>
        <v>100</v>
      </c>
    </row>
    <row r="1481" spans="1:7" x14ac:dyDescent="0.2">
      <c r="A1481" s="593">
        <v>3319</v>
      </c>
      <c r="B1481" s="594"/>
      <c r="C1481" s="595" t="s">
        <v>78</v>
      </c>
      <c r="D1481" s="570">
        <v>0</v>
      </c>
      <c r="E1481" s="596">
        <v>14513.21</v>
      </c>
      <c r="F1481" s="570">
        <v>14512.154420000001</v>
      </c>
      <c r="G1481" s="597">
        <f t="shared" si="28"/>
        <v>99.992726764099743</v>
      </c>
    </row>
    <row r="1482" spans="1:7" x14ac:dyDescent="0.2">
      <c r="A1482" s="599"/>
      <c r="B1482" s="634"/>
      <c r="C1482" s="601" t="s">
        <v>2738</v>
      </c>
      <c r="D1482" s="596"/>
      <c r="E1482" s="603"/>
      <c r="F1482" s="596"/>
      <c r="G1482" s="604"/>
    </row>
    <row r="1483" spans="1:7" x14ac:dyDescent="0.2">
      <c r="A1483" s="586">
        <v>3322</v>
      </c>
      <c r="B1483" s="605">
        <v>6121</v>
      </c>
      <c r="C1483" s="588" t="s">
        <v>1079</v>
      </c>
      <c r="D1483" s="606">
        <v>78908</v>
      </c>
      <c r="E1483" s="590">
        <v>48535.42</v>
      </c>
      <c r="F1483" s="606">
        <v>18154.381119999998</v>
      </c>
      <c r="G1483" s="591">
        <f t="shared" ref="G1483:G1554" si="29">F1483/E1483*100</f>
        <v>37.404396871398248</v>
      </c>
    </row>
    <row r="1484" spans="1:7" x14ac:dyDescent="0.2">
      <c r="A1484" s="586">
        <v>3322</v>
      </c>
      <c r="B1484" s="587">
        <v>6122</v>
      </c>
      <c r="C1484" s="588" t="s">
        <v>272</v>
      </c>
      <c r="D1484" s="589">
        <v>0</v>
      </c>
      <c r="E1484" s="590">
        <v>2240</v>
      </c>
      <c r="F1484" s="589">
        <v>0</v>
      </c>
      <c r="G1484" s="591">
        <f t="shared" si="29"/>
        <v>0</v>
      </c>
    </row>
    <row r="1485" spans="1:7" x14ac:dyDescent="0.2">
      <c r="A1485" s="586">
        <v>3322</v>
      </c>
      <c r="B1485" s="587">
        <v>6323</v>
      </c>
      <c r="C1485" s="588" t="s">
        <v>281</v>
      </c>
      <c r="D1485" s="589">
        <v>0</v>
      </c>
      <c r="E1485" s="590">
        <v>180</v>
      </c>
      <c r="F1485" s="589">
        <v>180</v>
      </c>
      <c r="G1485" s="591">
        <f t="shared" si="29"/>
        <v>100</v>
      </c>
    </row>
    <row r="1486" spans="1:7" x14ac:dyDescent="0.2">
      <c r="A1486" s="586">
        <v>3322</v>
      </c>
      <c r="B1486" s="587">
        <v>6341</v>
      </c>
      <c r="C1486" s="588" t="s">
        <v>275</v>
      </c>
      <c r="D1486" s="589">
        <v>0</v>
      </c>
      <c r="E1486" s="590">
        <v>29274.400000000001</v>
      </c>
      <c r="F1486" s="589">
        <v>29274.34245</v>
      </c>
      <c r="G1486" s="591">
        <f t="shared" si="29"/>
        <v>99.999803411854728</v>
      </c>
    </row>
    <row r="1487" spans="1:7" x14ac:dyDescent="0.2">
      <c r="A1487" s="586">
        <v>3322</v>
      </c>
      <c r="B1487" s="587">
        <v>6351</v>
      </c>
      <c r="C1487" s="588" t="s">
        <v>271</v>
      </c>
      <c r="D1487" s="589">
        <v>581</v>
      </c>
      <c r="E1487" s="590">
        <v>8363.5499999999993</v>
      </c>
      <c r="F1487" s="589">
        <v>5809.4594700000007</v>
      </c>
      <c r="G1487" s="591">
        <f t="shared" si="29"/>
        <v>69.461645712645961</v>
      </c>
    </row>
    <row r="1488" spans="1:7" x14ac:dyDescent="0.2">
      <c r="A1488" s="586">
        <v>3322</v>
      </c>
      <c r="B1488" s="587">
        <v>6451</v>
      </c>
      <c r="C1488" s="588" t="s">
        <v>280</v>
      </c>
      <c r="D1488" s="589">
        <v>5232</v>
      </c>
      <c r="E1488" s="590">
        <v>4614.79</v>
      </c>
      <c r="F1488" s="589">
        <v>4614.7851499999997</v>
      </c>
      <c r="G1488" s="591">
        <f t="shared" si="29"/>
        <v>99.999894903126687</v>
      </c>
    </row>
    <row r="1489" spans="1:7" x14ac:dyDescent="0.2">
      <c r="A1489" s="593">
        <v>3322</v>
      </c>
      <c r="B1489" s="594"/>
      <c r="C1489" s="595" t="s">
        <v>79</v>
      </c>
      <c r="D1489" s="570">
        <v>84721</v>
      </c>
      <c r="E1489" s="596">
        <v>93208.16</v>
      </c>
      <c r="F1489" s="570">
        <v>58032.968189999992</v>
      </c>
      <c r="G1489" s="597">
        <f t="shared" si="29"/>
        <v>62.261682013677763</v>
      </c>
    </row>
    <row r="1490" spans="1:7" x14ac:dyDescent="0.2">
      <c r="A1490" s="599"/>
      <c r="B1490" s="634"/>
      <c r="C1490" s="601" t="s">
        <v>2738</v>
      </c>
      <c r="D1490" s="596"/>
      <c r="E1490" s="603"/>
      <c r="F1490" s="596"/>
      <c r="G1490" s="604"/>
    </row>
    <row r="1491" spans="1:7" x14ac:dyDescent="0.2">
      <c r="A1491" s="586">
        <v>3326</v>
      </c>
      <c r="B1491" s="605">
        <v>6125</v>
      </c>
      <c r="C1491" s="588" t="s">
        <v>3283</v>
      </c>
      <c r="D1491" s="606">
        <v>0</v>
      </c>
      <c r="E1491" s="590">
        <v>100.43</v>
      </c>
      <c r="F1491" s="606">
        <v>100.43</v>
      </c>
      <c r="G1491" s="591">
        <f t="shared" si="29"/>
        <v>100</v>
      </c>
    </row>
    <row r="1492" spans="1:7" x14ac:dyDescent="0.2">
      <c r="A1492" s="586">
        <v>3326</v>
      </c>
      <c r="B1492" s="587">
        <v>6323</v>
      </c>
      <c r="C1492" s="588" t="s">
        <v>281</v>
      </c>
      <c r="D1492" s="589">
        <v>0</v>
      </c>
      <c r="E1492" s="590">
        <v>450</v>
      </c>
      <c r="F1492" s="589">
        <v>450</v>
      </c>
      <c r="G1492" s="591">
        <f t="shared" si="29"/>
        <v>100</v>
      </c>
    </row>
    <row r="1493" spans="1:7" x14ac:dyDescent="0.2">
      <c r="A1493" s="586">
        <v>3326</v>
      </c>
      <c r="B1493" s="587">
        <v>6341</v>
      </c>
      <c r="C1493" s="588" t="s">
        <v>275</v>
      </c>
      <c r="D1493" s="589">
        <v>100000</v>
      </c>
      <c r="E1493" s="590">
        <v>100700</v>
      </c>
      <c r="F1493" s="589">
        <v>700</v>
      </c>
      <c r="G1493" s="591">
        <f t="shared" si="29"/>
        <v>0.6951340615690168</v>
      </c>
    </row>
    <row r="1494" spans="1:7" x14ac:dyDescent="0.2">
      <c r="A1494" s="586">
        <v>3326</v>
      </c>
      <c r="B1494" s="587">
        <v>6351</v>
      </c>
      <c r="C1494" s="588" t="s">
        <v>271</v>
      </c>
      <c r="D1494" s="589">
        <v>3150</v>
      </c>
      <c r="E1494" s="590">
        <v>869</v>
      </c>
      <c r="F1494" s="589">
        <v>506.52092000000005</v>
      </c>
      <c r="G1494" s="591">
        <f t="shared" si="29"/>
        <v>58.287792865362483</v>
      </c>
    </row>
    <row r="1495" spans="1:7" x14ac:dyDescent="0.2">
      <c r="A1495" s="586">
        <v>3326</v>
      </c>
      <c r="B1495" s="587">
        <v>6356</v>
      </c>
      <c r="C1495" s="588" t="s">
        <v>277</v>
      </c>
      <c r="D1495" s="589">
        <v>0</v>
      </c>
      <c r="E1495" s="590">
        <v>4423</v>
      </c>
      <c r="F1495" s="589">
        <v>4423</v>
      </c>
      <c r="G1495" s="591">
        <f t="shared" si="29"/>
        <v>100</v>
      </c>
    </row>
    <row r="1496" spans="1:7" x14ac:dyDescent="0.2">
      <c r="A1496" s="586">
        <v>3326</v>
      </c>
      <c r="B1496" s="587">
        <v>6451</v>
      </c>
      <c r="C1496" s="588" t="s">
        <v>280</v>
      </c>
      <c r="D1496" s="589">
        <v>15000</v>
      </c>
      <c r="E1496" s="590">
        <v>0</v>
      </c>
      <c r="F1496" s="589">
        <v>0</v>
      </c>
      <c r="G1496" s="553" t="s">
        <v>2900</v>
      </c>
    </row>
    <row r="1497" spans="1:7" x14ac:dyDescent="0.2">
      <c r="A1497" s="586">
        <v>3326</v>
      </c>
      <c r="B1497" s="587">
        <v>6901</v>
      </c>
      <c r="C1497" s="588" t="s">
        <v>3284</v>
      </c>
      <c r="D1497" s="589">
        <v>0</v>
      </c>
      <c r="E1497" s="590">
        <v>160</v>
      </c>
      <c r="F1497" s="589">
        <v>0</v>
      </c>
      <c r="G1497" s="591">
        <f t="shared" si="29"/>
        <v>0</v>
      </c>
    </row>
    <row r="1498" spans="1:7" ht="25.5" x14ac:dyDescent="0.2">
      <c r="A1498" s="593">
        <v>3326</v>
      </c>
      <c r="B1498" s="594"/>
      <c r="C1498" s="595" t="s">
        <v>282</v>
      </c>
      <c r="D1498" s="570">
        <v>118150</v>
      </c>
      <c r="E1498" s="596">
        <v>106702.43</v>
      </c>
      <c r="F1498" s="570">
        <v>6179.9509200000002</v>
      </c>
      <c r="G1498" s="597">
        <f t="shared" si="29"/>
        <v>5.7917621182572887</v>
      </c>
    </row>
    <row r="1499" spans="1:7" x14ac:dyDescent="0.2">
      <c r="A1499" s="599"/>
      <c r="B1499" s="634"/>
      <c r="C1499" s="601" t="s">
        <v>2738</v>
      </c>
      <c r="D1499" s="596"/>
      <c r="E1499" s="603"/>
      <c r="F1499" s="596"/>
      <c r="G1499" s="604"/>
    </row>
    <row r="1500" spans="1:7" x14ac:dyDescent="0.2">
      <c r="A1500" s="586">
        <v>3419</v>
      </c>
      <c r="B1500" s="605">
        <v>6313</v>
      </c>
      <c r="C1500" s="588" t="s">
        <v>3279</v>
      </c>
      <c r="D1500" s="606">
        <v>350</v>
      </c>
      <c r="E1500" s="590">
        <v>750</v>
      </c>
      <c r="F1500" s="606">
        <v>750</v>
      </c>
      <c r="G1500" s="591">
        <f t="shared" si="29"/>
        <v>100</v>
      </c>
    </row>
    <row r="1501" spans="1:7" x14ac:dyDescent="0.2">
      <c r="A1501" s="586">
        <v>3419</v>
      </c>
      <c r="B1501" s="587">
        <v>6322</v>
      </c>
      <c r="C1501" s="588" t="s">
        <v>270</v>
      </c>
      <c r="D1501" s="589">
        <v>0</v>
      </c>
      <c r="E1501" s="590">
        <v>25276</v>
      </c>
      <c r="F1501" s="589">
        <v>4116</v>
      </c>
      <c r="G1501" s="591">
        <f t="shared" si="29"/>
        <v>16.284222187054915</v>
      </c>
    </row>
    <row r="1502" spans="1:7" x14ac:dyDescent="0.2">
      <c r="A1502" s="586">
        <v>3419</v>
      </c>
      <c r="B1502" s="587">
        <v>6341</v>
      </c>
      <c r="C1502" s="588" t="s">
        <v>275</v>
      </c>
      <c r="D1502" s="589">
        <v>0</v>
      </c>
      <c r="E1502" s="590">
        <v>400</v>
      </c>
      <c r="F1502" s="589">
        <v>400</v>
      </c>
      <c r="G1502" s="591">
        <f t="shared" si="29"/>
        <v>100</v>
      </c>
    </row>
    <row r="1503" spans="1:7" x14ac:dyDescent="0.2">
      <c r="A1503" s="586">
        <v>3419</v>
      </c>
      <c r="B1503" s="587">
        <v>6351</v>
      </c>
      <c r="C1503" s="588" t="s">
        <v>271</v>
      </c>
      <c r="D1503" s="589">
        <v>0</v>
      </c>
      <c r="E1503" s="590">
        <v>1435</v>
      </c>
      <c r="F1503" s="589">
        <v>1435</v>
      </c>
      <c r="G1503" s="591">
        <f t="shared" si="29"/>
        <v>100</v>
      </c>
    </row>
    <row r="1504" spans="1:7" x14ac:dyDescent="0.2">
      <c r="A1504" s="593">
        <v>3419</v>
      </c>
      <c r="B1504" s="594"/>
      <c r="C1504" s="595" t="s">
        <v>81</v>
      </c>
      <c r="D1504" s="570">
        <v>350</v>
      </c>
      <c r="E1504" s="596">
        <v>27861</v>
      </c>
      <c r="F1504" s="570">
        <v>6701</v>
      </c>
      <c r="G1504" s="597">
        <f t="shared" si="29"/>
        <v>24.051541581422057</v>
      </c>
    </row>
    <row r="1505" spans="1:7" x14ac:dyDescent="0.2">
      <c r="A1505" s="599"/>
      <c r="B1505" s="634"/>
      <c r="C1505" s="601" t="s">
        <v>2738</v>
      </c>
      <c r="D1505" s="596"/>
      <c r="E1505" s="603"/>
      <c r="F1505" s="596"/>
      <c r="G1505" s="604"/>
    </row>
    <row r="1506" spans="1:7" x14ac:dyDescent="0.2">
      <c r="A1506" s="586">
        <v>3421</v>
      </c>
      <c r="B1506" s="605">
        <v>6322</v>
      </c>
      <c r="C1506" s="588" t="s">
        <v>270</v>
      </c>
      <c r="D1506" s="606">
        <v>0</v>
      </c>
      <c r="E1506" s="590">
        <v>160</v>
      </c>
      <c r="F1506" s="606">
        <v>150</v>
      </c>
      <c r="G1506" s="591">
        <f t="shared" si="29"/>
        <v>93.75</v>
      </c>
    </row>
    <row r="1507" spans="1:7" x14ac:dyDescent="0.2">
      <c r="A1507" s="586">
        <v>3421</v>
      </c>
      <c r="B1507" s="587">
        <v>6323</v>
      </c>
      <c r="C1507" s="588" t="s">
        <v>281</v>
      </c>
      <c r="D1507" s="589">
        <v>0</v>
      </c>
      <c r="E1507" s="590">
        <v>100</v>
      </c>
      <c r="F1507" s="589">
        <v>100</v>
      </c>
      <c r="G1507" s="591">
        <f t="shared" si="29"/>
        <v>100</v>
      </c>
    </row>
    <row r="1508" spans="1:7" x14ac:dyDescent="0.2">
      <c r="A1508" s="593">
        <v>3421</v>
      </c>
      <c r="B1508" s="594"/>
      <c r="C1508" s="595" t="s">
        <v>82</v>
      </c>
      <c r="D1508" s="570">
        <v>0</v>
      </c>
      <c r="E1508" s="596">
        <v>260</v>
      </c>
      <c r="F1508" s="570">
        <v>250</v>
      </c>
      <c r="G1508" s="597">
        <f t="shared" si="29"/>
        <v>96.15384615384616</v>
      </c>
    </row>
    <row r="1509" spans="1:7" x14ac:dyDescent="0.2">
      <c r="A1509" s="599"/>
      <c r="B1509" s="634"/>
      <c r="C1509" s="601" t="s">
        <v>2738</v>
      </c>
      <c r="D1509" s="596"/>
      <c r="E1509" s="603"/>
      <c r="F1509" s="596"/>
      <c r="G1509" s="604"/>
    </row>
    <row r="1510" spans="1:7" x14ac:dyDescent="0.2">
      <c r="A1510" s="586">
        <v>3522</v>
      </c>
      <c r="B1510" s="605">
        <v>6111</v>
      </c>
      <c r="C1510" s="588" t="s">
        <v>278</v>
      </c>
      <c r="D1510" s="606">
        <v>25729</v>
      </c>
      <c r="E1510" s="590">
        <v>36391.07</v>
      </c>
      <c r="F1510" s="606">
        <v>7034.06124</v>
      </c>
      <c r="G1510" s="591">
        <f t="shared" si="29"/>
        <v>19.329086064245981</v>
      </c>
    </row>
    <row r="1511" spans="1:7" x14ac:dyDescent="0.2">
      <c r="A1511" s="586">
        <v>3522</v>
      </c>
      <c r="B1511" s="587">
        <v>6121</v>
      </c>
      <c r="C1511" s="588" t="s">
        <v>1079</v>
      </c>
      <c r="D1511" s="589">
        <v>14461</v>
      </c>
      <c r="E1511" s="590">
        <v>70457.55</v>
      </c>
      <c r="F1511" s="589">
        <v>38359.173609999998</v>
      </c>
      <c r="G1511" s="591">
        <f t="shared" si="29"/>
        <v>54.442956943578082</v>
      </c>
    </row>
    <row r="1512" spans="1:7" x14ac:dyDescent="0.2">
      <c r="A1512" s="586">
        <v>3522</v>
      </c>
      <c r="B1512" s="587">
        <v>6122</v>
      </c>
      <c r="C1512" s="588" t="s">
        <v>272</v>
      </c>
      <c r="D1512" s="589">
        <v>0</v>
      </c>
      <c r="E1512" s="590">
        <v>7222.3</v>
      </c>
      <c r="F1512" s="589">
        <v>7179.7128200000006</v>
      </c>
      <c r="G1512" s="591">
        <f t="shared" si="29"/>
        <v>99.410337704055493</v>
      </c>
    </row>
    <row r="1513" spans="1:7" x14ac:dyDescent="0.2">
      <c r="A1513" s="586">
        <v>3522</v>
      </c>
      <c r="B1513" s="587">
        <v>6125</v>
      </c>
      <c r="C1513" s="588" t="s">
        <v>3283</v>
      </c>
      <c r="D1513" s="589">
        <v>0</v>
      </c>
      <c r="E1513" s="590">
        <v>376.18</v>
      </c>
      <c r="F1513" s="589">
        <v>376.17571000000004</v>
      </c>
      <c r="G1513" s="591">
        <f t="shared" si="29"/>
        <v>99.998859588494881</v>
      </c>
    </row>
    <row r="1514" spans="1:7" x14ac:dyDescent="0.2">
      <c r="A1514" s="586">
        <v>3522</v>
      </c>
      <c r="B1514" s="587">
        <v>6316</v>
      </c>
      <c r="C1514" s="588" t="s">
        <v>4007</v>
      </c>
      <c r="D1514" s="589">
        <v>1938</v>
      </c>
      <c r="E1514" s="590">
        <v>8458</v>
      </c>
      <c r="F1514" s="589">
        <v>600</v>
      </c>
      <c r="G1514" s="591">
        <f t="shared" si="29"/>
        <v>7.0938756207141171</v>
      </c>
    </row>
    <row r="1515" spans="1:7" x14ac:dyDescent="0.2">
      <c r="A1515" s="586">
        <v>3522</v>
      </c>
      <c r="B1515" s="587">
        <v>6351</v>
      </c>
      <c r="C1515" s="588" t="s">
        <v>271</v>
      </c>
      <c r="D1515" s="589">
        <v>653002</v>
      </c>
      <c r="E1515" s="590">
        <v>875718.71</v>
      </c>
      <c r="F1515" s="589">
        <v>612443.83487999986</v>
      </c>
      <c r="G1515" s="591">
        <f t="shared" si="29"/>
        <v>69.936136785292604</v>
      </c>
    </row>
    <row r="1516" spans="1:7" x14ac:dyDescent="0.2">
      <c r="A1516" s="586">
        <v>3522</v>
      </c>
      <c r="B1516" s="587">
        <v>6356</v>
      </c>
      <c r="C1516" s="588" t="s">
        <v>277</v>
      </c>
      <c r="D1516" s="589">
        <v>0</v>
      </c>
      <c r="E1516" s="590">
        <v>537729.82999999996</v>
      </c>
      <c r="F1516" s="589">
        <v>537729.76365999994</v>
      </c>
      <c r="G1516" s="591">
        <f t="shared" si="29"/>
        <v>99.999987662949621</v>
      </c>
    </row>
    <row r="1517" spans="1:7" x14ac:dyDescent="0.2">
      <c r="A1517" s="586">
        <v>3522</v>
      </c>
      <c r="B1517" s="587">
        <v>6901</v>
      </c>
      <c r="C1517" s="588" t="s">
        <v>3284</v>
      </c>
      <c r="D1517" s="589">
        <v>0</v>
      </c>
      <c r="E1517" s="590">
        <v>20000</v>
      </c>
      <c r="F1517" s="589">
        <v>0</v>
      </c>
      <c r="G1517" s="591">
        <f t="shared" si="29"/>
        <v>0</v>
      </c>
    </row>
    <row r="1518" spans="1:7" x14ac:dyDescent="0.2">
      <c r="A1518" s="593">
        <v>3522</v>
      </c>
      <c r="B1518" s="594"/>
      <c r="C1518" s="595" t="s">
        <v>83</v>
      </c>
      <c r="D1518" s="570">
        <v>695130</v>
      </c>
      <c r="E1518" s="596">
        <v>1556353.64</v>
      </c>
      <c r="F1518" s="570">
        <v>1203722.7219199997</v>
      </c>
      <c r="G1518" s="597">
        <f t="shared" si="29"/>
        <v>77.342494082514548</v>
      </c>
    </row>
    <row r="1519" spans="1:7" x14ac:dyDescent="0.2">
      <c r="A1519" s="599"/>
      <c r="B1519" s="634"/>
      <c r="C1519" s="601" t="s">
        <v>2738</v>
      </c>
      <c r="D1519" s="596"/>
      <c r="E1519" s="603"/>
      <c r="F1519" s="596"/>
      <c r="G1519" s="604"/>
    </row>
    <row r="1520" spans="1:7" x14ac:dyDescent="0.2">
      <c r="A1520" s="586">
        <v>3526</v>
      </c>
      <c r="B1520" s="605">
        <v>6351</v>
      </c>
      <c r="C1520" s="588" t="s">
        <v>271</v>
      </c>
      <c r="D1520" s="606">
        <v>4000</v>
      </c>
      <c r="E1520" s="590">
        <v>24785.29</v>
      </c>
      <c r="F1520" s="606">
        <v>2397.1309200000001</v>
      </c>
      <c r="G1520" s="591">
        <f t="shared" si="29"/>
        <v>9.6715871389844548</v>
      </c>
    </row>
    <row r="1521" spans="1:7" x14ac:dyDescent="0.2">
      <c r="A1521" s="593">
        <v>3526</v>
      </c>
      <c r="B1521" s="594"/>
      <c r="C1521" s="595" t="s">
        <v>84</v>
      </c>
      <c r="D1521" s="570">
        <v>4000</v>
      </c>
      <c r="E1521" s="596">
        <v>24785.29</v>
      </c>
      <c r="F1521" s="570">
        <v>2397.1309200000001</v>
      </c>
      <c r="G1521" s="597">
        <f t="shared" si="29"/>
        <v>9.6715871389844548</v>
      </c>
    </row>
    <row r="1522" spans="1:7" x14ac:dyDescent="0.2">
      <c r="A1522" s="599"/>
      <c r="B1522" s="634"/>
      <c r="C1522" s="601" t="s">
        <v>2738</v>
      </c>
      <c r="D1522" s="596"/>
      <c r="E1522" s="603"/>
      <c r="F1522" s="596"/>
      <c r="G1522" s="604"/>
    </row>
    <row r="1523" spans="1:7" x14ac:dyDescent="0.2">
      <c r="A1523" s="586">
        <v>3533</v>
      </c>
      <c r="B1523" s="605">
        <v>6111</v>
      </c>
      <c r="C1523" s="588" t="s">
        <v>278</v>
      </c>
      <c r="D1523" s="606">
        <v>0</v>
      </c>
      <c r="E1523" s="590">
        <v>15466.92</v>
      </c>
      <c r="F1523" s="606">
        <v>15445.0299</v>
      </c>
      <c r="G1523" s="591">
        <f t="shared" si="29"/>
        <v>99.858471499173717</v>
      </c>
    </row>
    <row r="1524" spans="1:7" x14ac:dyDescent="0.2">
      <c r="A1524" s="586">
        <v>3533</v>
      </c>
      <c r="B1524" s="587">
        <v>6121</v>
      </c>
      <c r="C1524" s="588" t="s">
        <v>1079</v>
      </c>
      <c r="D1524" s="589">
        <v>2000</v>
      </c>
      <c r="E1524" s="590">
        <v>2553.1799999999998</v>
      </c>
      <c r="F1524" s="589">
        <v>1206.3699999999999</v>
      </c>
      <c r="G1524" s="591">
        <f t="shared" si="29"/>
        <v>47.24970429033597</v>
      </c>
    </row>
    <row r="1525" spans="1:7" x14ac:dyDescent="0.2">
      <c r="A1525" s="586">
        <v>3533</v>
      </c>
      <c r="B1525" s="587">
        <v>6122</v>
      </c>
      <c r="C1525" s="588" t="s">
        <v>272</v>
      </c>
      <c r="D1525" s="589">
        <v>5163</v>
      </c>
      <c r="E1525" s="590">
        <v>16229.07</v>
      </c>
      <c r="F1525" s="589">
        <v>16206.339250000001</v>
      </c>
      <c r="G1525" s="591">
        <f t="shared" si="29"/>
        <v>99.859938061762023</v>
      </c>
    </row>
    <row r="1526" spans="1:7" x14ac:dyDescent="0.2">
      <c r="A1526" s="586">
        <v>3533</v>
      </c>
      <c r="B1526" s="587">
        <v>6123</v>
      </c>
      <c r="C1526" s="588" t="s">
        <v>273</v>
      </c>
      <c r="D1526" s="589">
        <v>54706</v>
      </c>
      <c r="E1526" s="590">
        <v>45632.7</v>
      </c>
      <c r="F1526" s="589">
        <v>45571.575000000012</v>
      </c>
      <c r="G1526" s="591">
        <f t="shared" si="29"/>
        <v>99.866050003615854</v>
      </c>
    </row>
    <row r="1527" spans="1:7" x14ac:dyDescent="0.2">
      <c r="A1527" s="586">
        <v>3533</v>
      </c>
      <c r="B1527" s="587">
        <v>6125</v>
      </c>
      <c r="C1527" s="588" t="s">
        <v>3283</v>
      </c>
      <c r="D1527" s="589">
        <v>0</v>
      </c>
      <c r="E1527" s="590">
        <v>1194</v>
      </c>
      <c r="F1527" s="589">
        <v>1192.9087500000001</v>
      </c>
      <c r="G1527" s="591">
        <f t="shared" si="29"/>
        <v>99.908605527638201</v>
      </c>
    </row>
    <row r="1528" spans="1:7" x14ac:dyDescent="0.2">
      <c r="A1528" s="586">
        <v>3533</v>
      </c>
      <c r="B1528" s="587">
        <v>6351</v>
      </c>
      <c r="C1528" s="588" t="s">
        <v>271</v>
      </c>
      <c r="D1528" s="589">
        <v>0</v>
      </c>
      <c r="E1528" s="590">
        <v>68332.81</v>
      </c>
      <c r="F1528" s="589">
        <v>1913.5211899999999</v>
      </c>
      <c r="G1528" s="591">
        <f t="shared" si="29"/>
        <v>2.8002963583672322</v>
      </c>
    </row>
    <row r="1529" spans="1:7" x14ac:dyDescent="0.2">
      <c r="A1529" s="586">
        <v>3533</v>
      </c>
      <c r="B1529" s="587">
        <v>6356</v>
      </c>
      <c r="C1529" s="588" t="s">
        <v>277</v>
      </c>
      <c r="D1529" s="589">
        <v>0</v>
      </c>
      <c r="E1529" s="590">
        <v>22336.95</v>
      </c>
      <c r="F1529" s="589">
        <v>22336.937389999999</v>
      </c>
      <c r="G1529" s="591">
        <f t="shared" si="29"/>
        <v>99.999943546455526</v>
      </c>
    </row>
    <row r="1530" spans="1:7" x14ac:dyDescent="0.2">
      <c r="A1530" s="593">
        <v>3533</v>
      </c>
      <c r="B1530" s="594"/>
      <c r="C1530" s="595" t="s">
        <v>205</v>
      </c>
      <c r="D1530" s="570">
        <v>61869</v>
      </c>
      <c r="E1530" s="596">
        <v>171745.63</v>
      </c>
      <c r="F1530" s="570">
        <v>103872.68148000001</v>
      </c>
      <c r="G1530" s="597">
        <f t="shared" si="29"/>
        <v>60.480538270464301</v>
      </c>
    </row>
    <row r="1531" spans="1:7" x14ac:dyDescent="0.2">
      <c r="A1531" s="599"/>
      <c r="B1531" s="634"/>
      <c r="C1531" s="601" t="s">
        <v>2738</v>
      </c>
      <c r="D1531" s="596"/>
      <c r="E1531" s="603"/>
      <c r="F1531" s="596"/>
      <c r="G1531" s="604"/>
    </row>
    <row r="1532" spans="1:7" x14ac:dyDescent="0.2">
      <c r="A1532" s="586">
        <v>3599</v>
      </c>
      <c r="B1532" s="605">
        <v>6111</v>
      </c>
      <c r="C1532" s="588" t="s">
        <v>278</v>
      </c>
      <c r="D1532" s="606">
        <v>0</v>
      </c>
      <c r="E1532" s="590">
        <v>3609.58</v>
      </c>
      <c r="F1532" s="606">
        <v>0</v>
      </c>
      <c r="G1532" s="591">
        <f t="shared" si="29"/>
        <v>0</v>
      </c>
    </row>
    <row r="1533" spans="1:7" x14ac:dyDescent="0.2">
      <c r="A1533" s="586">
        <v>3599</v>
      </c>
      <c r="B1533" s="587">
        <v>6121</v>
      </c>
      <c r="C1533" s="588" t="s">
        <v>1079</v>
      </c>
      <c r="D1533" s="589">
        <v>0</v>
      </c>
      <c r="E1533" s="590">
        <v>102.6</v>
      </c>
      <c r="F1533" s="589">
        <v>102.51725</v>
      </c>
      <c r="G1533" s="591">
        <f t="shared" si="29"/>
        <v>99.919346978557513</v>
      </c>
    </row>
    <row r="1534" spans="1:7" x14ac:dyDescent="0.2">
      <c r="A1534" s="586">
        <v>3599</v>
      </c>
      <c r="B1534" s="587">
        <v>6125</v>
      </c>
      <c r="C1534" s="588" t="s">
        <v>3283</v>
      </c>
      <c r="D1534" s="589">
        <v>0</v>
      </c>
      <c r="E1534" s="590">
        <v>998.49</v>
      </c>
      <c r="F1534" s="589">
        <v>998.48669999999993</v>
      </c>
      <c r="G1534" s="591">
        <f t="shared" si="29"/>
        <v>99.999669500946425</v>
      </c>
    </row>
    <row r="1535" spans="1:7" x14ac:dyDescent="0.2">
      <c r="A1535" s="586">
        <v>3599</v>
      </c>
      <c r="B1535" s="587">
        <v>6313</v>
      </c>
      <c r="C1535" s="588" t="s">
        <v>3279</v>
      </c>
      <c r="D1535" s="589">
        <v>0</v>
      </c>
      <c r="E1535" s="590">
        <v>412</v>
      </c>
      <c r="F1535" s="589">
        <v>412</v>
      </c>
      <c r="G1535" s="591">
        <f t="shared" si="29"/>
        <v>100</v>
      </c>
    </row>
    <row r="1536" spans="1:7" x14ac:dyDescent="0.2">
      <c r="A1536" s="586">
        <v>3599</v>
      </c>
      <c r="B1536" s="587">
        <v>6322</v>
      </c>
      <c r="C1536" s="588" t="s">
        <v>270</v>
      </c>
      <c r="D1536" s="589">
        <v>0</v>
      </c>
      <c r="E1536" s="590">
        <v>278</v>
      </c>
      <c r="F1536" s="589">
        <v>278</v>
      </c>
      <c r="G1536" s="591">
        <f t="shared" si="29"/>
        <v>100</v>
      </c>
    </row>
    <row r="1537" spans="1:7" x14ac:dyDescent="0.2">
      <c r="A1537" s="586">
        <v>3599</v>
      </c>
      <c r="B1537" s="587">
        <v>6341</v>
      </c>
      <c r="C1537" s="588" t="s">
        <v>275</v>
      </c>
      <c r="D1537" s="589">
        <v>0</v>
      </c>
      <c r="E1537" s="590">
        <v>8500</v>
      </c>
      <c r="F1537" s="589">
        <v>8415.2627599999996</v>
      </c>
      <c r="G1537" s="591">
        <f t="shared" si="29"/>
        <v>99.003091294117638</v>
      </c>
    </row>
    <row r="1538" spans="1:7" x14ac:dyDescent="0.2">
      <c r="A1538" s="593">
        <v>3599</v>
      </c>
      <c r="B1538" s="594"/>
      <c r="C1538" s="595" t="s">
        <v>86</v>
      </c>
      <c r="D1538" s="570">
        <v>0</v>
      </c>
      <c r="E1538" s="596">
        <v>13900.67</v>
      </c>
      <c r="F1538" s="570">
        <v>10206.26671</v>
      </c>
      <c r="G1538" s="597">
        <f t="shared" si="29"/>
        <v>73.42284012209484</v>
      </c>
    </row>
    <row r="1539" spans="1:7" x14ac:dyDescent="0.2">
      <c r="A1539" s="599"/>
      <c r="B1539" s="634"/>
      <c r="C1539" s="601" t="s">
        <v>2738</v>
      </c>
      <c r="D1539" s="596"/>
      <c r="E1539" s="603"/>
      <c r="F1539" s="596"/>
      <c r="G1539" s="604"/>
    </row>
    <row r="1540" spans="1:7" x14ac:dyDescent="0.2">
      <c r="A1540" s="586">
        <v>3635</v>
      </c>
      <c r="B1540" s="605">
        <v>6111</v>
      </c>
      <c r="C1540" s="588" t="s">
        <v>278</v>
      </c>
      <c r="D1540" s="606">
        <v>8495</v>
      </c>
      <c r="E1540" s="590">
        <v>13567.13</v>
      </c>
      <c r="F1540" s="606">
        <v>13567.125</v>
      </c>
      <c r="G1540" s="591">
        <f t="shared" si="29"/>
        <v>99.999963146221788</v>
      </c>
    </row>
    <row r="1541" spans="1:7" x14ac:dyDescent="0.2">
      <c r="A1541" s="586">
        <v>3635</v>
      </c>
      <c r="B1541" s="587">
        <v>6119</v>
      </c>
      <c r="C1541" s="588" t="s">
        <v>3282</v>
      </c>
      <c r="D1541" s="589">
        <v>150000</v>
      </c>
      <c r="E1541" s="590">
        <v>155732.29</v>
      </c>
      <c r="F1541" s="589">
        <v>155730.50779</v>
      </c>
      <c r="G1541" s="591">
        <f t="shared" si="29"/>
        <v>99.998855593788534</v>
      </c>
    </row>
    <row r="1542" spans="1:7" x14ac:dyDescent="0.2">
      <c r="A1542" s="593">
        <v>3635</v>
      </c>
      <c r="B1542" s="594"/>
      <c r="C1542" s="595" t="s">
        <v>207</v>
      </c>
      <c r="D1542" s="570">
        <v>158495</v>
      </c>
      <c r="E1542" s="596">
        <v>169299.42</v>
      </c>
      <c r="F1542" s="570">
        <v>169297.63279</v>
      </c>
      <c r="G1542" s="597">
        <f t="shared" si="29"/>
        <v>99.99894434960261</v>
      </c>
    </row>
    <row r="1543" spans="1:7" x14ac:dyDescent="0.2">
      <c r="A1543" s="599"/>
      <c r="B1543" s="634"/>
      <c r="C1543" s="601" t="s">
        <v>2738</v>
      </c>
      <c r="D1543" s="596"/>
      <c r="E1543" s="603"/>
      <c r="F1543" s="596"/>
      <c r="G1543" s="604"/>
    </row>
    <row r="1544" spans="1:7" x14ac:dyDescent="0.2">
      <c r="A1544" s="586">
        <v>3636</v>
      </c>
      <c r="B1544" s="605">
        <v>6119</v>
      </c>
      <c r="C1544" s="588" t="s">
        <v>3282</v>
      </c>
      <c r="D1544" s="606">
        <v>0</v>
      </c>
      <c r="E1544" s="590">
        <v>2420</v>
      </c>
      <c r="F1544" s="606">
        <v>2420</v>
      </c>
      <c r="G1544" s="591">
        <f t="shared" si="29"/>
        <v>100</v>
      </c>
    </row>
    <row r="1545" spans="1:7" x14ac:dyDescent="0.2">
      <c r="A1545" s="586">
        <v>3636</v>
      </c>
      <c r="B1545" s="587">
        <v>6312</v>
      </c>
      <c r="C1545" s="588" t="s">
        <v>3278</v>
      </c>
      <c r="D1545" s="589">
        <v>30</v>
      </c>
      <c r="E1545" s="590">
        <v>1103</v>
      </c>
      <c r="F1545" s="589">
        <v>24</v>
      </c>
      <c r="G1545" s="591">
        <f t="shared" si="29"/>
        <v>2.1758839528558478</v>
      </c>
    </row>
    <row r="1546" spans="1:7" x14ac:dyDescent="0.2">
      <c r="A1546" s="586">
        <v>3636</v>
      </c>
      <c r="B1546" s="587">
        <v>6313</v>
      </c>
      <c r="C1546" s="588" t="s">
        <v>3279</v>
      </c>
      <c r="D1546" s="589">
        <v>5703</v>
      </c>
      <c r="E1546" s="590">
        <v>7606.4750000000004</v>
      </c>
      <c r="F1546" s="589">
        <v>3990.4488600000004</v>
      </c>
      <c r="G1546" s="591">
        <f t="shared" si="29"/>
        <v>52.461210481859212</v>
      </c>
    </row>
    <row r="1547" spans="1:7" x14ac:dyDescent="0.2">
      <c r="A1547" s="586">
        <v>3636</v>
      </c>
      <c r="B1547" s="587">
        <v>6341</v>
      </c>
      <c r="C1547" s="588" t="s">
        <v>275</v>
      </c>
      <c r="D1547" s="589">
        <v>65028</v>
      </c>
      <c r="E1547" s="590">
        <v>79924.740000000005</v>
      </c>
      <c r="F1547" s="589">
        <v>63903.848239999999</v>
      </c>
      <c r="G1547" s="591">
        <f t="shared" si="29"/>
        <v>79.955027992584021</v>
      </c>
    </row>
    <row r="1548" spans="1:7" x14ac:dyDescent="0.2">
      <c r="A1548" s="586">
        <v>3636</v>
      </c>
      <c r="B1548" s="587">
        <v>6349</v>
      </c>
      <c r="C1548" s="588" t="s">
        <v>3280</v>
      </c>
      <c r="D1548" s="589">
        <v>96</v>
      </c>
      <c r="E1548" s="590">
        <v>96</v>
      </c>
      <c r="F1548" s="589">
        <v>0</v>
      </c>
      <c r="G1548" s="591">
        <f t="shared" si="29"/>
        <v>0</v>
      </c>
    </row>
    <row r="1549" spans="1:7" x14ac:dyDescent="0.2">
      <c r="A1549" s="586">
        <v>3636</v>
      </c>
      <c r="B1549" s="587">
        <v>6351</v>
      </c>
      <c r="C1549" s="588" t="s">
        <v>271</v>
      </c>
      <c r="D1549" s="589">
        <v>27373</v>
      </c>
      <c r="E1549" s="590">
        <v>33474.300000000003</v>
      </c>
      <c r="F1549" s="589">
        <v>22185.90495</v>
      </c>
      <c r="G1549" s="591">
        <f t="shared" si="29"/>
        <v>66.277427608643052</v>
      </c>
    </row>
    <row r="1550" spans="1:7" x14ac:dyDescent="0.2">
      <c r="A1550" s="586">
        <v>3636</v>
      </c>
      <c r="B1550" s="587">
        <v>6352</v>
      </c>
      <c r="C1550" s="588" t="s">
        <v>3285</v>
      </c>
      <c r="D1550" s="589">
        <v>96907</v>
      </c>
      <c r="E1550" s="590">
        <v>101902</v>
      </c>
      <c r="F1550" s="589">
        <v>53257</v>
      </c>
      <c r="G1550" s="591">
        <f t="shared" si="29"/>
        <v>52.262958528782555</v>
      </c>
    </row>
    <row r="1551" spans="1:7" x14ac:dyDescent="0.2">
      <c r="A1551" s="586">
        <v>3636</v>
      </c>
      <c r="B1551" s="587">
        <v>6901</v>
      </c>
      <c r="C1551" s="588" t="s">
        <v>3284</v>
      </c>
      <c r="D1551" s="589">
        <v>0</v>
      </c>
      <c r="E1551" s="590">
        <v>2037.9</v>
      </c>
      <c r="F1551" s="589">
        <v>0</v>
      </c>
      <c r="G1551" s="591">
        <f t="shared" si="29"/>
        <v>0</v>
      </c>
    </row>
    <row r="1552" spans="1:7" x14ac:dyDescent="0.2">
      <c r="A1552" s="612">
        <v>3636</v>
      </c>
      <c r="B1552" s="594"/>
      <c r="C1552" s="613" t="s">
        <v>87</v>
      </c>
      <c r="D1552" s="570">
        <v>195137</v>
      </c>
      <c r="E1552" s="614">
        <v>228564.41500000001</v>
      </c>
      <c r="F1552" s="570">
        <v>145781.20205000002</v>
      </c>
      <c r="G1552" s="615">
        <f t="shared" si="29"/>
        <v>63.781232984145852</v>
      </c>
    </row>
    <row r="1553" spans="1:7" x14ac:dyDescent="0.2">
      <c r="A1553" s="599"/>
      <c r="B1553" s="634"/>
      <c r="C1553" s="601" t="s">
        <v>2738</v>
      </c>
      <c r="D1553" s="596"/>
      <c r="E1553" s="603"/>
      <c r="F1553" s="596"/>
      <c r="G1553" s="604"/>
    </row>
    <row r="1554" spans="1:7" x14ac:dyDescent="0.2">
      <c r="A1554" s="586">
        <v>3639</v>
      </c>
      <c r="B1554" s="605">
        <v>6111</v>
      </c>
      <c r="C1554" s="588" t="s">
        <v>278</v>
      </c>
      <c r="D1554" s="606">
        <v>854</v>
      </c>
      <c r="E1554" s="590">
        <v>241.4</v>
      </c>
      <c r="F1554" s="606">
        <v>241.39500000000001</v>
      </c>
      <c r="G1554" s="591">
        <f t="shared" si="29"/>
        <v>99.99792874896437</v>
      </c>
    </row>
    <row r="1555" spans="1:7" x14ac:dyDescent="0.2">
      <c r="A1555" s="586">
        <v>3639</v>
      </c>
      <c r="B1555" s="587">
        <v>6121</v>
      </c>
      <c r="C1555" s="588" t="s">
        <v>1079</v>
      </c>
      <c r="D1555" s="589">
        <v>30500</v>
      </c>
      <c r="E1555" s="590">
        <v>57767.481</v>
      </c>
      <c r="F1555" s="589">
        <v>3571.0221100000003</v>
      </c>
      <c r="G1555" s="591">
        <f t="shared" ref="G1555:G1629" si="30">F1555/E1555*100</f>
        <v>6.1817168555436934</v>
      </c>
    </row>
    <row r="1556" spans="1:7" x14ac:dyDescent="0.2">
      <c r="A1556" s="586">
        <v>3639</v>
      </c>
      <c r="B1556" s="587">
        <v>6122</v>
      </c>
      <c r="C1556" s="588" t="s">
        <v>272</v>
      </c>
      <c r="D1556" s="589">
        <v>0</v>
      </c>
      <c r="E1556" s="590">
        <v>225.4</v>
      </c>
      <c r="F1556" s="589">
        <v>225.38888</v>
      </c>
      <c r="G1556" s="591">
        <f t="shared" si="30"/>
        <v>99.995066548358466</v>
      </c>
    </row>
    <row r="1557" spans="1:7" x14ac:dyDescent="0.2">
      <c r="A1557" s="586">
        <v>3639</v>
      </c>
      <c r="B1557" s="587">
        <v>6130</v>
      </c>
      <c r="C1557" s="588" t="s">
        <v>276</v>
      </c>
      <c r="D1557" s="589">
        <v>81938</v>
      </c>
      <c r="E1557" s="590">
        <v>104426.29</v>
      </c>
      <c r="F1557" s="589">
        <v>75886.869000000006</v>
      </c>
      <c r="G1557" s="591">
        <f t="shared" si="30"/>
        <v>72.67027201674982</v>
      </c>
    </row>
    <row r="1558" spans="1:7" x14ac:dyDescent="0.2">
      <c r="A1558" s="586">
        <v>3639</v>
      </c>
      <c r="B1558" s="587">
        <v>6322</v>
      </c>
      <c r="C1558" s="588" t="s">
        <v>270</v>
      </c>
      <c r="D1558" s="589">
        <v>0</v>
      </c>
      <c r="E1558" s="590">
        <v>345</v>
      </c>
      <c r="F1558" s="589">
        <v>200</v>
      </c>
      <c r="G1558" s="591">
        <f t="shared" si="30"/>
        <v>57.971014492753625</v>
      </c>
    </row>
    <row r="1559" spans="1:7" x14ac:dyDescent="0.2">
      <c r="A1559" s="586">
        <v>3639</v>
      </c>
      <c r="B1559" s="587">
        <v>6341</v>
      </c>
      <c r="C1559" s="588" t="s">
        <v>275</v>
      </c>
      <c r="D1559" s="589">
        <v>500</v>
      </c>
      <c r="E1559" s="590">
        <v>355</v>
      </c>
      <c r="F1559" s="589">
        <v>0</v>
      </c>
      <c r="G1559" s="591">
        <f t="shared" si="30"/>
        <v>0</v>
      </c>
    </row>
    <row r="1560" spans="1:7" x14ac:dyDescent="0.2">
      <c r="A1560" s="586">
        <v>3639</v>
      </c>
      <c r="B1560" s="587">
        <v>6441</v>
      </c>
      <c r="C1560" s="588" t="s">
        <v>283</v>
      </c>
      <c r="D1560" s="589">
        <v>0</v>
      </c>
      <c r="E1560" s="590">
        <v>80780.744999999995</v>
      </c>
      <c r="F1560" s="589">
        <v>80780.744430000006</v>
      </c>
      <c r="G1560" s="591">
        <f t="shared" si="30"/>
        <v>99.999999294386328</v>
      </c>
    </row>
    <row r="1561" spans="1:7" x14ac:dyDescent="0.2">
      <c r="A1561" s="586">
        <v>3639</v>
      </c>
      <c r="B1561" s="587">
        <v>6901</v>
      </c>
      <c r="C1561" s="588" t="s">
        <v>3284</v>
      </c>
      <c r="D1561" s="589">
        <v>0</v>
      </c>
      <c r="E1561" s="590">
        <v>54961</v>
      </c>
      <c r="F1561" s="589">
        <v>0</v>
      </c>
      <c r="G1561" s="591">
        <f t="shared" si="30"/>
        <v>0</v>
      </c>
    </row>
    <row r="1562" spans="1:7" x14ac:dyDescent="0.2">
      <c r="A1562" s="593">
        <v>3639</v>
      </c>
      <c r="B1562" s="594"/>
      <c r="C1562" s="595" t="s">
        <v>88</v>
      </c>
      <c r="D1562" s="570">
        <v>113792</v>
      </c>
      <c r="E1562" s="596">
        <v>299102.31599999999</v>
      </c>
      <c r="F1562" s="570">
        <v>160905.41942000002</v>
      </c>
      <c r="G1562" s="597">
        <f t="shared" si="30"/>
        <v>53.796112839193135</v>
      </c>
    </row>
    <row r="1563" spans="1:7" x14ac:dyDescent="0.2">
      <c r="A1563" s="599"/>
      <c r="B1563" s="634"/>
      <c r="C1563" s="601" t="s">
        <v>2738</v>
      </c>
      <c r="D1563" s="596"/>
      <c r="E1563" s="603"/>
      <c r="F1563" s="596"/>
      <c r="G1563" s="604"/>
    </row>
    <row r="1564" spans="1:7" x14ac:dyDescent="0.2">
      <c r="A1564" s="586">
        <v>3713</v>
      </c>
      <c r="B1564" s="605">
        <v>6371</v>
      </c>
      <c r="C1564" s="588" t="s">
        <v>284</v>
      </c>
      <c r="D1564" s="606">
        <v>390671</v>
      </c>
      <c r="E1564" s="590">
        <v>752474.55299999996</v>
      </c>
      <c r="F1564" s="606">
        <v>349692.08299999998</v>
      </c>
      <c r="G1564" s="591">
        <f t="shared" si="30"/>
        <v>46.472280239355818</v>
      </c>
    </row>
    <row r="1565" spans="1:7" x14ac:dyDescent="0.2">
      <c r="A1565" s="586">
        <v>3713</v>
      </c>
      <c r="B1565" s="587">
        <v>6901</v>
      </c>
      <c r="C1565" s="588" t="s">
        <v>3284</v>
      </c>
      <c r="D1565" s="589">
        <v>0</v>
      </c>
      <c r="E1565" s="590">
        <v>4050</v>
      </c>
      <c r="F1565" s="589">
        <v>0</v>
      </c>
      <c r="G1565" s="591">
        <f t="shared" si="30"/>
        <v>0</v>
      </c>
    </row>
    <row r="1566" spans="1:7" x14ac:dyDescent="0.2">
      <c r="A1566" s="593">
        <v>3713</v>
      </c>
      <c r="B1566" s="594"/>
      <c r="C1566" s="595" t="s">
        <v>212</v>
      </c>
      <c r="D1566" s="570">
        <v>390671</v>
      </c>
      <c r="E1566" s="596">
        <v>756524.55299999996</v>
      </c>
      <c r="F1566" s="570">
        <v>349692.08299999998</v>
      </c>
      <c r="G1566" s="597">
        <f t="shared" si="30"/>
        <v>46.223494216188385</v>
      </c>
    </row>
    <row r="1567" spans="1:7" x14ac:dyDescent="0.2">
      <c r="A1567" s="599"/>
      <c r="B1567" s="634"/>
      <c r="C1567" s="601" t="s">
        <v>2738</v>
      </c>
      <c r="D1567" s="596"/>
      <c r="E1567" s="603"/>
      <c r="F1567" s="596"/>
      <c r="G1567" s="604"/>
    </row>
    <row r="1568" spans="1:7" x14ac:dyDescent="0.2">
      <c r="A1568" s="586">
        <v>3714</v>
      </c>
      <c r="B1568" s="605">
        <v>6121</v>
      </c>
      <c r="C1568" s="588" t="s">
        <v>1079</v>
      </c>
      <c r="D1568" s="606">
        <v>0</v>
      </c>
      <c r="E1568" s="590">
        <v>17200</v>
      </c>
      <c r="F1568" s="606">
        <v>0</v>
      </c>
      <c r="G1568" s="591">
        <f t="shared" si="30"/>
        <v>0</v>
      </c>
    </row>
    <row r="1569" spans="1:7" x14ac:dyDescent="0.2">
      <c r="A1569" s="586">
        <v>3714</v>
      </c>
      <c r="B1569" s="587">
        <v>6901</v>
      </c>
      <c r="C1569" s="588" t="s">
        <v>3284</v>
      </c>
      <c r="D1569" s="589">
        <v>0</v>
      </c>
      <c r="E1569" s="590">
        <v>68370.06</v>
      </c>
      <c r="F1569" s="589">
        <v>0</v>
      </c>
      <c r="G1569" s="591">
        <f t="shared" si="30"/>
        <v>0</v>
      </c>
    </row>
    <row r="1570" spans="1:7" ht="25.5" x14ac:dyDescent="0.2">
      <c r="A1570" s="593">
        <v>3714</v>
      </c>
      <c r="B1570" s="594"/>
      <c r="C1570" s="595" t="s">
        <v>3999</v>
      </c>
      <c r="D1570" s="570">
        <v>0</v>
      </c>
      <c r="E1570" s="596">
        <v>85570.06</v>
      </c>
      <c r="F1570" s="570">
        <v>0</v>
      </c>
      <c r="G1570" s="597">
        <f t="shared" si="30"/>
        <v>0</v>
      </c>
    </row>
    <row r="1571" spans="1:7" x14ac:dyDescent="0.2">
      <c r="A1571" s="599"/>
      <c r="B1571" s="634"/>
      <c r="C1571" s="601" t="s">
        <v>2738</v>
      </c>
      <c r="D1571" s="596"/>
      <c r="E1571" s="603"/>
      <c r="F1571" s="596"/>
      <c r="G1571" s="604"/>
    </row>
    <row r="1572" spans="1:7" x14ac:dyDescent="0.2">
      <c r="A1572" s="586">
        <v>3719</v>
      </c>
      <c r="B1572" s="605">
        <v>6322</v>
      </c>
      <c r="C1572" s="588" t="s">
        <v>270</v>
      </c>
      <c r="D1572" s="606">
        <v>0</v>
      </c>
      <c r="E1572" s="590">
        <v>350</v>
      </c>
      <c r="F1572" s="606">
        <v>0</v>
      </c>
      <c r="G1572" s="591">
        <f t="shared" si="30"/>
        <v>0</v>
      </c>
    </row>
    <row r="1573" spans="1:7" x14ac:dyDescent="0.2">
      <c r="A1573" s="586">
        <v>3719</v>
      </c>
      <c r="B1573" s="587">
        <v>6352</v>
      </c>
      <c r="C1573" s="588" t="s">
        <v>3285</v>
      </c>
      <c r="D1573" s="589">
        <v>0</v>
      </c>
      <c r="E1573" s="590">
        <v>350</v>
      </c>
      <c r="F1573" s="589">
        <v>0</v>
      </c>
      <c r="G1573" s="591">
        <f t="shared" si="30"/>
        <v>0</v>
      </c>
    </row>
    <row r="1574" spans="1:7" x14ac:dyDescent="0.2">
      <c r="A1574" s="593">
        <v>3719</v>
      </c>
      <c r="B1574" s="594"/>
      <c r="C1574" s="595" t="s">
        <v>90</v>
      </c>
      <c r="D1574" s="570">
        <v>0</v>
      </c>
      <c r="E1574" s="596">
        <v>700</v>
      </c>
      <c r="F1574" s="570">
        <v>0</v>
      </c>
      <c r="G1574" s="597">
        <f t="shared" si="30"/>
        <v>0</v>
      </c>
    </row>
    <row r="1575" spans="1:7" x14ac:dyDescent="0.2">
      <c r="A1575" s="599"/>
      <c r="B1575" s="634"/>
      <c r="C1575" s="601" t="s">
        <v>2738</v>
      </c>
      <c r="D1575" s="596"/>
      <c r="E1575" s="603"/>
      <c r="F1575" s="596"/>
      <c r="G1575" s="604"/>
    </row>
    <row r="1576" spans="1:7" x14ac:dyDescent="0.2">
      <c r="A1576" s="586">
        <v>3741</v>
      </c>
      <c r="B1576" s="605">
        <v>6121</v>
      </c>
      <c r="C1576" s="588" t="s">
        <v>1079</v>
      </c>
      <c r="D1576" s="606">
        <v>2270</v>
      </c>
      <c r="E1576" s="590">
        <v>3999.39</v>
      </c>
      <c r="F1576" s="606">
        <v>3988.9225200000001</v>
      </c>
      <c r="G1576" s="591">
        <f t="shared" si="30"/>
        <v>99.738273086645719</v>
      </c>
    </row>
    <row r="1577" spans="1:7" x14ac:dyDescent="0.2">
      <c r="A1577" s="586">
        <v>3741</v>
      </c>
      <c r="B1577" s="587">
        <v>6312</v>
      </c>
      <c r="C1577" s="588" t="s">
        <v>3278</v>
      </c>
      <c r="D1577" s="589">
        <v>0</v>
      </c>
      <c r="E1577" s="590">
        <v>424.9</v>
      </c>
      <c r="F1577" s="589">
        <v>361.44223999999997</v>
      </c>
      <c r="G1577" s="591">
        <f t="shared" si="30"/>
        <v>85.065248293716166</v>
      </c>
    </row>
    <row r="1578" spans="1:7" x14ac:dyDescent="0.2">
      <c r="A1578" s="586">
        <v>3741</v>
      </c>
      <c r="B1578" s="587">
        <v>6313</v>
      </c>
      <c r="C1578" s="588" t="s">
        <v>3279</v>
      </c>
      <c r="D1578" s="589">
        <v>0</v>
      </c>
      <c r="E1578" s="590">
        <v>99.9</v>
      </c>
      <c r="F1578" s="589">
        <v>99.9</v>
      </c>
      <c r="G1578" s="591">
        <f t="shared" si="30"/>
        <v>100</v>
      </c>
    </row>
    <row r="1579" spans="1:7" x14ac:dyDescent="0.2">
      <c r="A1579" s="586">
        <v>3741</v>
      </c>
      <c r="B1579" s="587">
        <v>6371</v>
      </c>
      <c r="C1579" s="588" t="s">
        <v>284</v>
      </c>
      <c r="D1579" s="589">
        <v>0</v>
      </c>
      <c r="E1579" s="590">
        <v>289.89999999999998</v>
      </c>
      <c r="F1579" s="589">
        <v>244.27699999999999</v>
      </c>
      <c r="G1579" s="591">
        <f t="shared" si="30"/>
        <v>84.262504311831663</v>
      </c>
    </row>
    <row r="1580" spans="1:7" x14ac:dyDescent="0.2">
      <c r="A1580" s="593">
        <v>3741</v>
      </c>
      <c r="B1580" s="594"/>
      <c r="C1580" s="595" t="s">
        <v>216</v>
      </c>
      <c r="D1580" s="570">
        <v>2270</v>
      </c>
      <c r="E1580" s="596">
        <v>4814.09</v>
      </c>
      <c r="F1580" s="570">
        <v>4694.5417600000001</v>
      </c>
      <c r="G1580" s="597">
        <f t="shared" si="30"/>
        <v>97.516701183401224</v>
      </c>
    </row>
    <row r="1581" spans="1:7" x14ac:dyDescent="0.2">
      <c r="A1581" s="599"/>
      <c r="B1581" s="634"/>
      <c r="C1581" s="601" t="s">
        <v>2738</v>
      </c>
      <c r="D1581" s="596"/>
      <c r="E1581" s="603"/>
      <c r="F1581" s="596"/>
      <c r="G1581" s="604"/>
    </row>
    <row r="1582" spans="1:7" x14ac:dyDescent="0.2">
      <c r="A1582" s="586">
        <v>3792</v>
      </c>
      <c r="B1582" s="605">
        <v>6341</v>
      </c>
      <c r="C1582" s="588" t="s">
        <v>275</v>
      </c>
      <c r="D1582" s="606">
        <v>0</v>
      </c>
      <c r="E1582" s="590">
        <v>130</v>
      </c>
      <c r="F1582" s="606">
        <v>130</v>
      </c>
      <c r="G1582" s="591">
        <f t="shared" si="30"/>
        <v>100</v>
      </c>
    </row>
    <row r="1583" spans="1:7" x14ac:dyDescent="0.2">
      <c r="A1583" s="586">
        <v>3792</v>
      </c>
      <c r="B1583" s="587">
        <v>6351</v>
      </c>
      <c r="C1583" s="588" t="s">
        <v>271</v>
      </c>
      <c r="D1583" s="589">
        <v>0</v>
      </c>
      <c r="E1583" s="590">
        <v>102</v>
      </c>
      <c r="F1583" s="589">
        <v>102</v>
      </c>
      <c r="G1583" s="591">
        <f t="shared" si="30"/>
        <v>100</v>
      </c>
    </row>
    <row r="1584" spans="1:7" x14ac:dyDescent="0.2">
      <c r="A1584" s="593">
        <v>3792</v>
      </c>
      <c r="B1584" s="594"/>
      <c r="C1584" s="595" t="s">
        <v>219</v>
      </c>
      <c r="D1584" s="570">
        <v>0</v>
      </c>
      <c r="E1584" s="596">
        <v>232</v>
      </c>
      <c r="F1584" s="570">
        <v>232</v>
      </c>
      <c r="G1584" s="597">
        <f t="shared" si="30"/>
        <v>100</v>
      </c>
    </row>
    <row r="1585" spans="1:7" x14ac:dyDescent="0.2">
      <c r="A1585" s="599"/>
      <c r="B1585" s="634"/>
      <c r="C1585" s="601" t="s">
        <v>2738</v>
      </c>
      <c r="D1585" s="596"/>
      <c r="E1585" s="603"/>
      <c r="F1585" s="596"/>
      <c r="G1585" s="604"/>
    </row>
    <row r="1586" spans="1:7" x14ac:dyDescent="0.2">
      <c r="A1586" s="586">
        <v>3799</v>
      </c>
      <c r="B1586" s="605">
        <v>6322</v>
      </c>
      <c r="C1586" s="588" t="s">
        <v>270</v>
      </c>
      <c r="D1586" s="606">
        <v>0</v>
      </c>
      <c r="E1586" s="590">
        <v>2293.2800000000002</v>
      </c>
      <c r="F1586" s="606">
        <v>2293.2800000000002</v>
      </c>
      <c r="G1586" s="591">
        <f t="shared" si="30"/>
        <v>100</v>
      </c>
    </row>
    <row r="1587" spans="1:7" x14ac:dyDescent="0.2">
      <c r="A1587" s="593">
        <v>3799</v>
      </c>
      <c r="B1587" s="594"/>
      <c r="C1587" s="595" t="s">
        <v>221</v>
      </c>
      <c r="D1587" s="570">
        <v>0</v>
      </c>
      <c r="E1587" s="596">
        <v>2293.2800000000002</v>
      </c>
      <c r="F1587" s="570">
        <v>2293.2800000000002</v>
      </c>
      <c r="G1587" s="597">
        <f t="shared" si="30"/>
        <v>100</v>
      </c>
    </row>
    <row r="1588" spans="1:7" x14ac:dyDescent="0.2">
      <c r="A1588" s="599"/>
      <c r="B1588" s="634"/>
      <c r="C1588" s="601" t="s">
        <v>2738</v>
      </c>
      <c r="D1588" s="596"/>
      <c r="E1588" s="603"/>
      <c r="F1588" s="596"/>
      <c r="G1588" s="604"/>
    </row>
    <row r="1589" spans="1:7" ht="13.5" customHeight="1" x14ac:dyDescent="0.2">
      <c r="A1589" s="1361" t="s">
        <v>222</v>
      </c>
      <c r="B1589" s="1362"/>
      <c r="C1589" s="1365"/>
      <c r="D1589" s="608">
        <v>2784557</v>
      </c>
      <c r="E1589" s="608">
        <v>4870938.0929999994</v>
      </c>
      <c r="F1589" s="608">
        <v>3088127.4217599998</v>
      </c>
      <c r="G1589" s="609">
        <f t="shared" ref="G1589" si="31">F1589/E1589*100</f>
        <v>63.399028334971696</v>
      </c>
    </row>
    <row r="1590" spans="1:7" x14ac:dyDescent="0.2">
      <c r="A1590" s="610"/>
      <c r="B1590" s="607"/>
      <c r="C1590" s="607"/>
      <c r="D1590" s="603"/>
      <c r="E1590" s="603"/>
      <c r="F1590" s="603"/>
      <c r="G1590" s="611"/>
    </row>
    <row r="1591" spans="1:7" x14ac:dyDescent="0.2">
      <c r="A1591" s="586">
        <v>4324</v>
      </c>
      <c r="B1591" s="605">
        <v>6121</v>
      </c>
      <c r="C1591" s="588" t="s">
        <v>1079</v>
      </c>
      <c r="D1591" s="606">
        <v>0</v>
      </c>
      <c r="E1591" s="590">
        <v>3000</v>
      </c>
      <c r="F1591" s="606">
        <v>509.54309999999998</v>
      </c>
      <c r="G1591" s="591">
        <f t="shared" si="30"/>
        <v>16.984769999999997</v>
      </c>
    </row>
    <row r="1592" spans="1:7" x14ac:dyDescent="0.2">
      <c r="A1592" s="586">
        <v>4324</v>
      </c>
      <c r="B1592" s="587">
        <v>6351</v>
      </c>
      <c r="C1592" s="588" t="s">
        <v>271</v>
      </c>
      <c r="D1592" s="589">
        <v>0</v>
      </c>
      <c r="E1592" s="590">
        <v>600</v>
      </c>
      <c r="F1592" s="589">
        <v>600</v>
      </c>
      <c r="G1592" s="591">
        <f t="shared" si="30"/>
        <v>100</v>
      </c>
    </row>
    <row r="1593" spans="1:7" x14ac:dyDescent="0.2">
      <c r="A1593" s="612">
        <v>4324</v>
      </c>
      <c r="B1593" s="594"/>
      <c r="C1593" s="613" t="s">
        <v>228</v>
      </c>
      <c r="D1593" s="570">
        <v>0</v>
      </c>
      <c r="E1593" s="614">
        <v>3600</v>
      </c>
      <c r="F1593" s="570">
        <v>1109.5431000000001</v>
      </c>
      <c r="G1593" s="615">
        <f t="shared" si="30"/>
        <v>30.82064166666667</v>
      </c>
    </row>
    <row r="1594" spans="1:7" x14ac:dyDescent="0.2">
      <c r="A1594" s="599"/>
      <c r="B1594" s="634"/>
      <c r="C1594" s="601" t="s">
        <v>2738</v>
      </c>
      <c r="D1594" s="596"/>
      <c r="E1594" s="603"/>
      <c r="F1594" s="596"/>
      <c r="G1594" s="604"/>
    </row>
    <row r="1595" spans="1:7" x14ac:dyDescent="0.2">
      <c r="A1595" s="586">
        <v>4344</v>
      </c>
      <c r="B1595" s="605">
        <v>6321</v>
      </c>
      <c r="C1595" s="588" t="s">
        <v>274</v>
      </c>
      <c r="D1595" s="606">
        <v>0</v>
      </c>
      <c r="E1595" s="590">
        <v>1080.5</v>
      </c>
      <c r="F1595" s="606">
        <v>480.5</v>
      </c>
      <c r="G1595" s="591">
        <f t="shared" si="30"/>
        <v>44.470152707080061</v>
      </c>
    </row>
    <row r="1596" spans="1:7" x14ac:dyDescent="0.2">
      <c r="A1596" s="586">
        <v>4344</v>
      </c>
      <c r="B1596" s="587">
        <v>6323</v>
      </c>
      <c r="C1596" s="588" t="s">
        <v>281</v>
      </c>
      <c r="D1596" s="589">
        <v>0</v>
      </c>
      <c r="E1596" s="590">
        <v>350</v>
      </c>
      <c r="F1596" s="589">
        <v>350</v>
      </c>
      <c r="G1596" s="591">
        <f t="shared" si="30"/>
        <v>100</v>
      </c>
    </row>
    <row r="1597" spans="1:7" x14ac:dyDescent="0.2">
      <c r="A1597" s="593">
        <v>4344</v>
      </c>
      <c r="B1597" s="594"/>
      <c r="C1597" s="595" t="s">
        <v>230</v>
      </c>
      <c r="D1597" s="570">
        <v>0</v>
      </c>
      <c r="E1597" s="596">
        <v>1430.5</v>
      </c>
      <c r="F1597" s="570">
        <v>830.5</v>
      </c>
      <c r="G1597" s="597">
        <f t="shared" si="30"/>
        <v>58.056623558196428</v>
      </c>
    </row>
    <row r="1598" spans="1:7" x14ac:dyDescent="0.2">
      <c r="A1598" s="599"/>
      <c r="B1598" s="634"/>
      <c r="C1598" s="601" t="s">
        <v>2738</v>
      </c>
      <c r="D1598" s="596"/>
      <c r="E1598" s="603"/>
      <c r="F1598" s="596"/>
      <c r="G1598" s="604"/>
    </row>
    <row r="1599" spans="1:7" x14ac:dyDescent="0.2">
      <c r="A1599" s="586">
        <v>4349</v>
      </c>
      <c r="B1599" s="605">
        <v>6322</v>
      </c>
      <c r="C1599" s="588" t="s">
        <v>270</v>
      </c>
      <c r="D1599" s="606">
        <v>0</v>
      </c>
      <c r="E1599" s="590">
        <v>270</v>
      </c>
      <c r="F1599" s="606">
        <v>270</v>
      </c>
      <c r="G1599" s="591">
        <f t="shared" si="30"/>
        <v>100</v>
      </c>
    </row>
    <row r="1600" spans="1:7" x14ac:dyDescent="0.2">
      <c r="A1600" s="586">
        <v>4349</v>
      </c>
      <c r="B1600" s="587">
        <v>6323</v>
      </c>
      <c r="C1600" s="588" t="s">
        <v>281</v>
      </c>
      <c r="D1600" s="589">
        <v>0</v>
      </c>
      <c r="E1600" s="590">
        <v>2000</v>
      </c>
      <c r="F1600" s="589">
        <v>2000</v>
      </c>
      <c r="G1600" s="591">
        <f t="shared" si="30"/>
        <v>100</v>
      </c>
    </row>
    <row r="1601" spans="1:7" x14ac:dyDescent="0.2">
      <c r="A1601" s="593">
        <v>4349</v>
      </c>
      <c r="B1601" s="594"/>
      <c r="C1601" s="595" t="s">
        <v>3272</v>
      </c>
      <c r="D1601" s="570">
        <v>0</v>
      </c>
      <c r="E1601" s="596">
        <v>2270</v>
      </c>
      <c r="F1601" s="570">
        <v>2270</v>
      </c>
      <c r="G1601" s="597">
        <f t="shared" si="30"/>
        <v>100</v>
      </c>
    </row>
    <row r="1602" spans="1:7" x14ac:dyDescent="0.2">
      <c r="A1602" s="599"/>
      <c r="B1602" s="634"/>
      <c r="C1602" s="601" t="s">
        <v>2738</v>
      </c>
      <c r="D1602" s="596"/>
      <c r="E1602" s="603"/>
      <c r="F1602" s="596"/>
      <c r="G1602" s="604"/>
    </row>
    <row r="1603" spans="1:7" x14ac:dyDescent="0.2">
      <c r="A1603" s="586">
        <v>4350</v>
      </c>
      <c r="B1603" s="605">
        <v>6121</v>
      </c>
      <c r="C1603" s="588" t="s">
        <v>1079</v>
      </c>
      <c r="D1603" s="606">
        <v>199000</v>
      </c>
      <c r="E1603" s="590">
        <v>88749.91</v>
      </c>
      <c r="F1603" s="606">
        <v>46894.81792999999</v>
      </c>
      <c r="G1603" s="591">
        <f t="shared" si="30"/>
        <v>52.839285053922858</v>
      </c>
    </row>
    <row r="1604" spans="1:7" x14ac:dyDescent="0.2">
      <c r="A1604" s="586">
        <v>4350</v>
      </c>
      <c r="B1604" s="587">
        <v>6122</v>
      </c>
      <c r="C1604" s="588" t="s">
        <v>272</v>
      </c>
      <c r="D1604" s="589">
        <v>0</v>
      </c>
      <c r="E1604" s="590">
        <v>5218.8100000000004</v>
      </c>
      <c r="F1604" s="589">
        <v>0</v>
      </c>
      <c r="G1604" s="591">
        <f t="shared" si="30"/>
        <v>0</v>
      </c>
    </row>
    <row r="1605" spans="1:7" x14ac:dyDescent="0.2">
      <c r="A1605" s="586">
        <v>4350</v>
      </c>
      <c r="B1605" s="587">
        <v>6313</v>
      </c>
      <c r="C1605" s="588" t="s">
        <v>3279</v>
      </c>
      <c r="D1605" s="589">
        <v>0</v>
      </c>
      <c r="E1605" s="590">
        <v>631.70000000000005</v>
      </c>
      <c r="F1605" s="589">
        <v>631.70000000000005</v>
      </c>
      <c r="G1605" s="591">
        <f t="shared" si="30"/>
        <v>100</v>
      </c>
    </row>
    <row r="1606" spans="1:7" x14ac:dyDescent="0.2">
      <c r="A1606" s="586">
        <v>4350</v>
      </c>
      <c r="B1606" s="587">
        <v>6321</v>
      </c>
      <c r="C1606" s="588" t="s">
        <v>274</v>
      </c>
      <c r="D1606" s="589">
        <v>0</v>
      </c>
      <c r="E1606" s="590">
        <v>1402.1</v>
      </c>
      <c r="F1606" s="589">
        <v>1402.1</v>
      </c>
      <c r="G1606" s="591">
        <f t="shared" si="30"/>
        <v>100</v>
      </c>
    </row>
    <row r="1607" spans="1:7" x14ac:dyDescent="0.2">
      <c r="A1607" s="586">
        <v>4350</v>
      </c>
      <c r="B1607" s="587">
        <v>6323</v>
      </c>
      <c r="C1607" s="588" t="s">
        <v>281</v>
      </c>
      <c r="D1607" s="589">
        <v>0</v>
      </c>
      <c r="E1607" s="590">
        <v>2183.1999999999998</v>
      </c>
      <c r="F1607" s="589">
        <v>2183.1999999999998</v>
      </c>
      <c r="G1607" s="591">
        <f t="shared" si="30"/>
        <v>100</v>
      </c>
    </row>
    <row r="1608" spans="1:7" x14ac:dyDescent="0.2">
      <c r="A1608" s="586">
        <v>4350</v>
      </c>
      <c r="B1608" s="587">
        <v>6341</v>
      </c>
      <c r="C1608" s="588" t="s">
        <v>275</v>
      </c>
      <c r="D1608" s="589">
        <v>0</v>
      </c>
      <c r="E1608" s="590">
        <v>4254.8999999999996</v>
      </c>
      <c r="F1608" s="589">
        <v>3788.3131200000003</v>
      </c>
      <c r="G1608" s="591">
        <f t="shared" si="30"/>
        <v>89.034128181625903</v>
      </c>
    </row>
    <row r="1609" spans="1:7" x14ac:dyDescent="0.2">
      <c r="A1609" s="586">
        <v>4350</v>
      </c>
      <c r="B1609" s="587">
        <v>6351</v>
      </c>
      <c r="C1609" s="588" t="s">
        <v>271</v>
      </c>
      <c r="D1609" s="589">
        <v>0</v>
      </c>
      <c r="E1609" s="590">
        <v>32803.97</v>
      </c>
      <c r="F1609" s="589">
        <v>8280.0450000000001</v>
      </c>
      <c r="G1609" s="591">
        <f t="shared" si="30"/>
        <v>25.240984551564949</v>
      </c>
    </row>
    <row r="1610" spans="1:7" x14ac:dyDescent="0.2">
      <c r="A1610" s="593">
        <v>4350</v>
      </c>
      <c r="B1610" s="594"/>
      <c r="C1610" s="595" t="s">
        <v>94</v>
      </c>
      <c r="D1610" s="570">
        <v>199000</v>
      </c>
      <c r="E1610" s="596">
        <v>135244.59</v>
      </c>
      <c r="F1610" s="570">
        <v>63180.176049999995</v>
      </c>
      <c r="G1610" s="597">
        <f t="shared" si="30"/>
        <v>46.715492316550325</v>
      </c>
    </row>
    <row r="1611" spans="1:7" x14ac:dyDescent="0.2">
      <c r="A1611" s="599"/>
      <c r="B1611" s="634"/>
      <c r="C1611" s="601" t="s">
        <v>2738</v>
      </c>
      <c r="D1611" s="596"/>
      <c r="E1611" s="603"/>
      <c r="F1611" s="596"/>
      <c r="G1611" s="604"/>
    </row>
    <row r="1612" spans="1:7" x14ac:dyDescent="0.2">
      <c r="A1612" s="586">
        <v>4351</v>
      </c>
      <c r="B1612" s="605">
        <v>6321</v>
      </c>
      <c r="C1612" s="588" t="s">
        <v>274</v>
      </c>
      <c r="D1612" s="606">
        <v>0</v>
      </c>
      <c r="E1612" s="590">
        <v>900</v>
      </c>
      <c r="F1612" s="606">
        <v>508.84500000000003</v>
      </c>
      <c r="G1612" s="591">
        <f t="shared" si="30"/>
        <v>56.538333333333334</v>
      </c>
    </row>
    <row r="1613" spans="1:7" x14ac:dyDescent="0.2">
      <c r="A1613" s="586">
        <v>4351</v>
      </c>
      <c r="B1613" s="587">
        <v>6322</v>
      </c>
      <c r="C1613" s="588" t="s">
        <v>270</v>
      </c>
      <c r="D1613" s="589">
        <v>0</v>
      </c>
      <c r="E1613" s="590">
        <v>600</v>
      </c>
      <c r="F1613" s="589">
        <v>498.65</v>
      </c>
      <c r="G1613" s="591">
        <f t="shared" si="30"/>
        <v>83.108333333333334</v>
      </c>
    </row>
    <row r="1614" spans="1:7" x14ac:dyDescent="0.2">
      <c r="A1614" s="586">
        <v>4351</v>
      </c>
      <c r="B1614" s="587">
        <v>6323</v>
      </c>
      <c r="C1614" s="588" t="s">
        <v>281</v>
      </c>
      <c r="D1614" s="589">
        <v>0</v>
      </c>
      <c r="E1614" s="590">
        <v>2391.1</v>
      </c>
      <c r="F1614" s="589">
        <v>1718</v>
      </c>
      <c r="G1614" s="591">
        <f t="shared" si="30"/>
        <v>71.849776253607132</v>
      </c>
    </row>
    <row r="1615" spans="1:7" x14ac:dyDescent="0.2">
      <c r="A1615" s="593">
        <v>4351</v>
      </c>
      <c r="B1615" s="594"/>
      <c r="C1615" s="595" t="s">
        <v>95</v>
      </c>
      <c r="D1615" s="570">
        <v>0</v>
      </c>
      <c r="E1615" s="596">
        <v>3891.1</v>
      </c>
      <c r="F1615" s="570">
        <v>2725.4949999999999</v>
      </c>
      <c r="G1615" s="597">
        <f t="shared" si="30"/>
        <v>70.044331936984392</v>
      </c>
    </row>
    <row r="1616" spans="1:7" x14ac:dyDescent="0.2">
      <c r="A1616" s="599"/>
      <c r="B1616" s="634"/>
      <c r="C1616" s="601" t="s">
        <v>2738</v>
      </c>
      <c r="D1616" s="596"/>
      <c r="E1616" s="603"/>
      <c r="F1616" s="596"/>
      <c r="G1616" s="604"/>
    </row>
    <row r="1617" spans="1:7" x14ac:dyDescent="0.2">
      <c r="A1617" s="586">
        <v>4354</v>
      </c>
      <c r="B1617" s="605">
        <v>6121</v>
      </c>
      <c r="C1617" s="588" t="s">
        <v>1079</v>
      </c>
      <c r="D1617" s="606">
        <v>8500</v>
      </c>
      <c r="E1617" s="590">
        <v>2881</v>
      </c>
      <c r="F1617" s="606">
        <v>2881</v>
      </c>
      <c r="G1617" s="591">
        <f t="shared" si="30"/>
        <v>100</v>
      </c>
    </row>
    <row r="1618" spans="1:7" x14ac:dyDescent="0.2">
      <c r="A1618" s="586">
        <v>4354</v>
      </c>
      <c r="B1618" s="587">
        <v>6130</v>
      </c>
      <c r="C1618" s="588" t="s">
        <v>276</v>
      </c>
      <c r="D1618" s="589">
        <v>0</v>
      </c>
      <c r="E1618" s="590">
        <v>1519</v>
      </c>
      <c r="F1618" s="589">
        <v>1519</v>
      </c>
      <c r="G1618" s="591">
        <f t="shared" si="30"/>
        <v>100</v>
      </c>
    </row>
    <row r="1619" spans="1:7" x14ac:dyDescent="0.2">
      <c r="A1619" s="586">
        <v>4354</v>
      </c>
      <c r="B1619" s="587">
        <v>6323</v>
      </c>
      <c r="C1619" s="588" t="s">
        <v>281</v>
      </c>
      <c r="D1619" s="589">
        <v>0</v>
      </c>
      <c r="E1619" s="590">
        <v>1370</v>
      </c>
      <c r="F1619" s="589">
        <v>1370</v>
      </c>
      <c r="G1619" s="591">
        <f t="shared" si="30"/>
        <v>100</v>
      </c>
    </row>
    <row r="1620" spans="1:7" x14ac:dyDescent="0.2">
      <c r="A1620" s="586">
        <v>4354</v>
      </c>
      <c r="B1620" s="587">
        <v>6351</v>
      </c>
      <c r="C1620" s="588" t="s">
        <v>271</v>
      </c>
      <c r="D1620" s="589">
        <v>0</v>
      </c>
      <c r="E1620" s="590">
        <v>3847.13</v>
      </c>
      <c r="F1620" s="589">
        <v>2713.9385000000002</v>
      </c>
      <c r="G1620" s="591">
        <f t="shared" si="30"/>
        <v>70.544496806710455</v>
      </c>
    </row>
    <row r="1621" spans="1:7" x14ac:dyDescent="0.2">
      <c r="A1621" s="593">
        <v>4354</v>
      </c>
      <c r="B1621" s="594"/>
      <c r="C1621" s="595" t="s">
        <v>232</v>
      </c>
      <c r="D1621" s="570">
        <v>8500</v>
      </c>
      <c r="E1621" s="596">
        <v>9617.1299999999992</v>
      </c>
      <c r="F1621" s="570">
        <v>8483.9385000000002</v>
      </c>
      <c r="G1621" s="597">
        <f t="shared" si="30"/>
        <v>88.216947259733431</v>
      </c>
    </row>
    <row r="1622" spans="1:7" x14ac:dyDescent="0.2">
      <c r="A1622" s="599"/>
      <c r="B1622" s="634"/>
      <c r="C1622" s="601" t="s">
        <v>2738</v>
      </c>
      <c r="D1622" s="596"/>
      <c r="E1622" s="603"/>
      <c r="F1622" s="596"/>
      <c r="G1622" s="604"/>
    </row>
    <row r="1623" spans="1:7" x14ac:dyDescent="0.2">
      <c r="A1623" s="586">
        <v>4355</v>
      </c>
      <c r="B1623" s="605">
        <v>6323</v>
      </c>
      <c r="C1623" s="588" t="s">
        <v>281</v>
      </c>
      <c r="D1623" s="606">
        <v>0</v>
      </c>
      <c r="E1623" s="590">
        <v>38.700000000000003</v>
      </c>
      <c r="F1623" s="606">
        <v>36.780999999999999</v>
      </c>
      <c r="G1623" s="591">
        <f t="shared" si="30"/>
        <v>95.041343669250637</v>
      </c>
    </row>
    <row r="1624" spans="1:7" x14ac:dyDescent="0.2">
      <c r="A1624" s="593">
        <v>4355</v>
      </c>
      <c r="B1624" s="594"/>
      <c r="C1624" s="595" t="s">
        <v>233</v>
      </c>
      <c r="D1624" s="570">
        <v>0</v>
      </c>
      <c r="E1624" s="596">
        <v>38.700000000000003</v>
      </c>
      <c r="F1624" s="570">
        <v>36.780999999999999</v>
      </c>
      <c r="G1624" s="597">
        <f t="shared" si="30"/>
        <v>95.041343669250637</v>
      </c>
    </row>
    <row r="1625" spans="1:7" x14ac:dyDescent="0.2">
      <c r="A1625" s="599"/>
      <c r="B1625" s="634"/>
      <c r="C1625" s="601" t="s">
        <v>2738</v>
      </c>
      <c r="D1625" s="596"/>
      <c r="E1625" s="603"/>
      <c r="F1625" s="596"/>
      <c r="G1625" s="604"/>
    </row>
    <row r="1626" spans="1:7" x14ac:dyDescent="0.2">
      <c r="A1626" s="586">
        <v>4356</v>
      </c>
      <c r="B1626" s="605">
        <v>6341</v>
      </c>
      <c r="C1626" s="588" t="s">
        <v>275</v>
      </c>
      <c r="D1626" s="606">
        <v>0</v>
      </c>
      <c r="E1626" s="590">
        <v>277.3</v>
      </c>
      <c r="F1626" s="606">
        <v>277.3</v>
      </c>
      <c r="G1626" s="591">
        <f t="shared" si="30"/>
        <v>100</v>
      </c>
    </row>
    <row r="1627" spans="1:7" x14ac:dyDescent="0.2">
      <c r="A1627" s="593">
        <v>4356</v>
      </c>
      <c r="B1627" s="594"/>
      <c r="C1627" s="595" t="s">
        <v>234</v>
      </c>
      <c r="D1627" s="570">
        <v>0</v>
      </c>
      <c r="E1627" s="596">
        <v>277.3</v>
      </c>
      <c r="F1627" s="570">
        <v>277.3</v>
      </c>
      <c r="G1627" s="597">
        <f t="shared" si="30"/>
        <v>100</v>
      </c>
    </row>
    <row r="1628" spans="1:7" x14ac:dyDescent="0.2">
      <c r="A1628" s="599"/>
      <c r="B1628" s="634"/>
      <c r="C1628" s="601" t="s">
        <v>2738</v>
      </c>
      <c r="D1628" s="596"/>
      <c r="E1628" s="603"/>
      <c r="F1628" s="596"/>
      <c r="G1628" s="604"/>
    </row>
    <row r="1629" spans="1:7" x14ac:dyDescent="0.2">
      <c r="A1629" s="586">
        <v>4357</v>
      </c>
      <c r="B1629" s="605">
        <v>6119</v>
      </c>
      <c r="C1629" s="588" t="s">
        <v>3282</v>
      </c>
      <c r="D1629" s="606">
        <v>0</v>
      </c>
      <c r="E1629" s="590">
        <v>574.15</v>
      </c>
      <c r="F1629" s="606">
        <v>98.967079999999982</v>
      </c>
      <c r="G1629" s="591">
        <f t="shared" si="30"/>
        <v>17.237147086998171</v>
      </c>
    </row>
    <row r="1630" spans="1:7" x14ac:dyDescent="0.2">
      <c r="A1630" s="586">
        <v>4357</v>
      </c>
      <c r="B1630" s="587">
        <v>6121</v>
      </c>
      <c r="C1630" s="588" t="s">
        <v>1079</v>
      </c>
      <c r="D1630" s="589">
        <v>455357</v>
      </c>
      <c r="E1630" s="590">
        <v>437492.1</v>
      </c>
      <c r="F1630" s="589">
        <v>266738.51620000001</v>
      </c>
      <c r="G1630" s="591">
        <f t="shared" ref="G1630:G1709" si="32">F1630/E1630*100</f>
        <v>60.969904645135308</v>
      </c>
    </row>
    <row r="1631" spans="1:7" x14ac:dyDescent="0.2">
      <c r="A1631" s="586">
        <v>4357</v>
      </c>
      <c r="B1631" s="587">
        <v>6122</v>
      </c>
      <c r="C1631" s="588" t="s">
        <v>272</v>
      </c>
      <c r="D1631" s="589">
        <v>3000</v>
      </c>
      <c r="E1631" s="590">
        <v>32612.17</v>
      </c>
      <c r="F1631" s="589">
        <v>6654.5597400000006</v>
      </c>
      <c r="G1631" s="591">
        <f t="shared" si="32"/>
        <v>20.405142436090578</v>
      </c>
    </row>
    <row r="1632" spans="1:7" x14ac:dyDescent="0.2">
      <c r="A1632" s="586">
        <v>4357</v>
      </c>
      <c r="B1632" s="587">
        <v>6130</v>
      </c>
      <c r="C1632" s="588" t="s">
        <v>276</v>
      </c>
      <c r="D1632" s="589">
        <v>0</v>
      </c>
      <c r="E1632" s="590">
        <v>5007.68</v>
      </c>
      <c r="F1632" s="589">
        <v>757.68</v>
      </c>
      <c r="G1632" s="591">
        <f t="shared" si="32"/>
        <v>15.130359767397275</v>
      </c>
    </row>
    <row r="1633" spans="1:7" x14ac:dyDescent="0.2">
      <c r="A1633" s="586">
        <v>4357</v>
      </c>
      <c r="B1633" s="587">
        <v>6321</v>
      </c>
      <c r="C1633" s="588" t="s">
        <v>274</v>
      </c>
      <c r="D1633" s="589">
        <v>0</v>
      </c>
      <c r="E1633" s="590">
        <v>2311.4</v>
      </c>
      <c r="F1633" s="589">
        <v>2311.4</v>
      </c>
      <c r="G1633" s="591">
        <f t="shared" si="32"/>
        <v>100</v>
      </c>
    </row>
    <row r="1634" spans="1:7" x14ac:dyDescent="0.2">
      <c r="A1634" s="586">
        <v>4357</v>
      </c>
      <c r="B1634" s="587">
        <v>6322</v>
      </c>
      <c r="C1634" s="588" t="s">
        <v>270</v>
      </c>
      <c r="D1634" s="589">
        <v>0</v>
      </c>
      <c r="E1634" s="590">
        <v>1000</v>
      </c>
      <c r="F1634" s="589">
        <v>1000</v>
      </c>
      <c r="G1634" s="591">
        <f t="shared" si="32"/>
        <v>100</v>
      </c>
    </row>
    <row r="1635" spans="1:7" x14ac:dyDescent="0.2">
      <c r="A1635" s="586">
        <v>4357</v>
      </c>
      <c r="B1635" s="587">
        <v>6323</v>
      </c>
      <c r="C1635" s="588" t="s">
        <v>281</v>
      </c>
      <c r="D1635" s="589">
        <v>0</v>
      </c>
      <c r="E1635" s="590">
        <v>1967</v>
      </c>
      <c r="F1635" s="589">
        <v>1967</v>
      </c>
      <c r="G1635" s="591">
        <f t="shared" si="32"/>
        <v>100</v>
      </c>
    </row>
    <row r="1636" spans="1:7" x14ac:dyDescent="0.2">
      <c r="A1636" s="586">
        <v>4357</v>
      </c>
      <c r="B1636" s="587">
        <v>6341</v>
      </c>
      <c r="C1636" s="588" t="s">
        <v>275</v>
      </c>
      <c r="D1636" s="589">
        <v>0</v>
      </c>
      <c r="E1636" s="590">
        <v>547.20000000000005</v>
      </c>
      <c r="F1636" s="589">
        <v>547.20000000000005</v>
      </c>
      <c r="G1636" s="591">
        <f t="shared" si="32"/>
        <v>100</v>
      </c>
    </row>
    <row r="1637" spans="1:7" x14ac:dyDescent="0.2">
      <c r="A1637" s="586">
        <v>4357</v>
      </c>
      <c r="B1637" s="587">
        <v>6351</v>
      </c>
      <c r="C1637" s="588" t="s">
        <v>271</v>
      </c>
      <c r="D1637" s="589">
        <v>0</v>
      </c>
      <c r="E1637" s="590">
        <v>23797.31</v>
      </c>
      <c r="F1637" s="589">
        <v>4273.5329800000009</v>
      </c>
      <c r="G1637" s="591">
        <f t="shared" si="32"/>
        <v>17.958050636815674</v>
      </c>
    </row>
    <row r="1638" spans="1:7" x14ac:dyDescent="0.2">
      <c r="A1638" s="593">
        <v>4357</v>
      </c>
      <c r="B1638" s="594"/>
      <c r="C1638" s="595" t="s">
        <v>96</v>
      </c>
      <c r="D1638" s="570">
        <v>458357</v>
      </c>
      <c r="E1638" s="596">
        <v>505309.01</v>
      </c>
      <c r="F1638" s="570">
        <v>284348.85600000003</v>
      </c>
      <c r="G1638" s="597">
        <f t="shared" si="32"/>
        <v>56.272271100014628</v>
      </c>
    </row>
    <row r="1639" spans="1:7" x14ac:dyDescent="0.2">
      <c r="A1639" s="599"/>
      <c r="B1639" s="634"/>
      <c r="C1639" s="601" t="s">
        <v>2738</v>
      </c>
      <c r="D1639" s="596"/>
      <c r="E1639" s="603"/>
      <c r="F1639" s="596"/>
      <c r="G1639" s="604"/>
    </row>
    <row r="1640" spans="1:7" x14ac:dyDescent="0.2">
      <c r="A1640" s="586">
        <v>4358</v>
      </c>
      <c r="B1640" s="605">
        <v>6313</v>
      </c>
      <c r="C1640" s="588" t="s">
        <v>3279</v>
      </c>
      <c r="D1640" s="606">
        <v>0</v>
      </c>
      <c r="E1640" s="590">
        <v>236.4</v>
      </c>
      <c r="F1640" s="606">
        <v>236.4</v>
      </c>
      <c r="G1640" s="591">
        <f t="shared" si="32"/>
        <v>100</v>
      </c>
    </row>
    <row r="1641" spans="1:7" x14ac:dyDescent="0.2">
      <c r="A1641" s="593">
        <v>4358</v>
      </c>
      <c r="B1641" s="594"/>
      <c r="C1641" s="595" t="s">
        <v>235</v>
      </c>
      <c r="D1641" s="570">
        <v>0</v>
      </c>
      <c r="E1641" s="596">
        <v>236.4</v>
      </c>
      <c r="F1641" s="570">
        <v>236.4</v>
      </c>
      <c r="G1641" s="597">
        <f t="shared" si="32"/>
        <v>100</v>
      </c>
    </row>
    <row r="1642" spans="1:7" x14ac:dyDescent="0.2">
      <c r="A1642" s="599"/>
      <c r="B1642" s="634"/>
      <c r="C1642" s="601" t="s">
        <v>2738</v>
      </c>
      <c r="D1642" s="596"/>
      <c r="E1642" s="603"/>
      <c r="F1642" s="596"/>
      <c r="G1642" s="604"/>
    </row>
    <row r="1643" spans="1:7" x14ac:dyDescent="0.2">
      <c r="A1643" s="586">
        <v>4359</v>
      </c>
      <c r="B1643" s="605">
        <v>6323</v>
      </c>
      <c r="C1643" s="588" t="s">
        <v>281</v>
      </c>
      <c r="D1643" s="606">
        <v>0</v>
      </c>
      <c r="E1643" s="590">
        <v>154.80000000000001</v>
      </c>
      <c r="F1643" s="606">
        <v>147.124</v>
      </c>
      <c r="G1643" s="591">
        <f t="shared" si="32"/>
        <v>95.041343669250637</v>
      </c>
    </row>
    <row r="1644" spans="1:7" x14ac:dyDescent="0.2">
      <c r="A1644" s="586">
        <v>4359</v>
      </c>
      <c r="B1644" s="587">
        <v>6341</v>
      </c>
      <c r="C1644" s="588" t="s">
        <v>275</v>
      </c>
      <c r="D1644" s="589">
        <v>0</v>
      </c>
      <c r="E1644" s="590">
        <v>1000</v>
      </c>
      <c r="F1644" s="589">
        <v>1000</v>
      </c>
      <c r="G1644" s="591">
        <f t="shared" si="32"/>
        <v>100</v>
      </c>
    </row>
    <row r="1645" spans="1:7" x14ac:dyDescent="0.2">
      <c r="A1645" s="593">
        <v>4359</v>
      </c>
      <c r="B1645" s="594"/>
      <c r="C1645" s="595" t="s">
        <v>236</v>
      </c>
      <c r="D1645" s="570">
        <v>0</v>
      </c>
      <c r="E1645" s="596">
        <v>1154.8</v>
      </c>
      <c r="F1645" s="570">
        <v>1147.124</v>
      </c>
      <c r="G1645" s="597">
        <f t="shared" si="32"/>
        <v>99.335296155178384</v>
      </c>
    </row>
    <row r="1646" spans="1:7" x14ac:dyDescent="0.2">
      <c r="A1646" s="599"/>
      <c r="B1646" s="634"/>
      <c r="C1646" s="601" t="s">
        <v>2738</v>
      </c>
      <c r="D1646" s="596"/>
      <c r="E1646" s="603"/>
      <c r="F1646" s="596"/>
      <c r="G1646" s="604"/>
    </row>
    <row r="1647" spans="1:7" x14ac:dyDescent="0.2">
      <c r="A1647" s="586">
        <v>4371</v>
      </c>
      <c r="B1647" s="605">
        <v>6322</v>
      </c>
      <c r="C1647" s="588" t="s">
        <v>270</v>
      </c>
      <c r="D1647" s="606">
        <v>0</v>
      </c>
      <c r="E1647" s="590">
        <v>170</v>
      </c>
      <c r="F1647" s="606">
        <v>170</v>
      </c>
      <c r="G1647" s="591">
        <f t="shared" si="32"/>
        <v>100</v>
      </c>
    </row>
    <row r="1648" spans="1:7" x14ac:dyDescent="0.2">
      <c r="A1648" s="586">
        <v>4371</v>
      </c>
      <c r="B1648" s="587">
        <v>6323</v>
      </c>
      <c r="C1648" s="588" t="s">
        <v>281</v>
      </c>
      <c r="D1648" s="589">
        <v>0</v>
      </c>
      <c r="E1648" s="590">
        <v>300</v>
      </c>
      <c r="F1648" s="589">
        <v>300</v>
      </c>
      <c r="G1648" s="591">
        <f t="shared" si="32"/>
        <v>100</v>
      </c>
    </row>
    <row r="1649" spans="1:7" x14ac:dyDescent="0.2">
      <c r="A1649" s="593">
        <v>4371</v>
      </c>
      <c r="B1649" s="594"/>
      <c r="C1649" s="595" t="s">
        <v>237</v>
      </c>
      <c r="D1649" s="570">
        <v>0</v>
      </c>
      <c r="E1649" s="596">
        <v>470</v>
      </c>
      <c r="F1649" s="570">
        <v>470</v>
      </c>
      <c r="G1649" s="597">
        <f t="shared" si="32"/>
        <v>100</v>
      </c>
    </row>
    <row r="1650" spans="1:7" x14ac:dyDescent="0.2">
      <c r="A1650" s="599"/>
      <c r="B1650" s="634"/>
      <c r="C1650" s="601" t="s">
        <v>2738</v>
      </c>
      <c r="D1650" s="596"/>
      <c r="E1650" s="603"/>
      <c r="F1650" s="596"/>
      <c r="G1650" s="604"/>
    </row>
    <row r="1651" spans="1:7" x14ac:dyDescent="0.2">
      <c r="A1651" s="586">
        <v>4372</v>
      </c>
      <c r="B1651" s="605">
        <v>6322</v>
      </c>
      <c r="C1651" s="588" t="s">
        <v>270</v>
      </c>
      <c r="D1651" s="606">
        <v>0</v>
      </c>
      <c r="E1651" s="590">
        <v>700</v>
      </c>
      <c r="F1651" s="606">
        <v>400</v>
      </c>
      <c r="G1651" s="591">
        <f t="shared" si="32"/>
        <v>57.142857142857139</v>
      </c>
    </row>
    <row r="1652" spans="1:7" x14ac:dyDescent="0.2">
      <c r="A1652" s="593">
        <v>4372</v>
      </c>
      <c r="B1652" s="594"/>
      <c r="C1652" s="595" t="s">
        <v>238</v>
      </c>
      <c r="D1652" s="570">
        <v>0</v>
      </c>
      <c r="E1652" s="596">
        <v>700</v>
      </c>
      <c r="F1652" s="570">
        <v>400</v>
      </c>
      <c r="G1652" s="597">
        <f t="shared" si="32"/>
        <v>57.142857142857139</v>
      </c>
    </row>
    <row r="1653" spans="1:7" x14ac:dyDescent="0.2">
      <c r="A1653" s="599"/>
      <c r="B1653" s="634"/>
      <c r="C1653" s="601" t="s">
        <v>2738</v>
      </c>
      <c r="D1653" s="596"/>
      <c r="E1653" s="603"/>
      <c r="F1653" s="596"/>
      <c r="G1653" s="604"/>
    </row>
    <row r="1654" spans="1:7" x14ac:dyDescent="0.2">
      <c r="A1654" s="586">
        <v>4374</v>
      </c>
      <c r="B1654" s="605">
        <v>6322</v>
      </c>
      <c r="C1654" s="588" t="s">
        <v>270</v>
      </c>
      <c r="D1654" s="606">
        <v>0</v>
      </c>
      <c r="E1654" s="590">
        <v>1604</v>
      </c>
      <c r="F1654" s="606">
        <v>1604</v>
      </c>
      <c r="G1654" s="591">
        <f t="shared" si="32"/>
        <v>100</v>
      </c>
    </row>
    <row r="1655" spans="1:7" x14ac:dyDescent="0.2">
      <c r="A1655" s="586">
        <v>4374</v>
      </c>
      <c r="B1655" s="587">
        <v>6323</v>
      </c>
      <c r="C1655" s="588" t="s">
        <v>281</v>
      </c>
      <c r="D1655" s="589">
        <v>0</v>
      </c>
      <c r="E1655" s="590">
        <v>1800</v>
      </c>
      <c r="F1655" s="589">
        <v>1800</v>
      </c>
      <c r="G1655" s="591">
        <f t="shared" si="32"/>
        <v>100</v>
      </c>
    </row>
    <row r="1656" spans="1:7" x14ac:dyDescent="0.2">
      <c r="A1656" s="593">
        <v>4374</v>
      </c>
      <c r="B1656" s="594"/>
      <c r="C1656" s="595" t="s">
        <v>240</v>
      </c>
      <c r="D1656" s="570">
        <v>0</v>
      </c>
      <c r="E1656" s="596">
        <v>3404</v>
      </c>
      <c r="F1656" s="570">
        <v>3404</v>
      </c>
      <c r="G1656" s="597">
        <f t="shared" si="32"/>
        <v>100</v>
      </c>
    </row>
    <row r="1657" spans="1:7" x14ac:dyDescent="0.2">
      <c r="A1657" s="599"/>
      <c r="B1657" s="634"/>
      <c r="C1657" s="601" t="s">
        <v>2738</v>
      </c>
      <c r="D1657" s="596"/>
      <c r="E1657" s="603"/>
      <c r="F1657" s="596"/>
      <c r="G1657" s="604"/>
    </row>
    <row r="1658" spans="1:7" x14ac:dyDescent="0.2">
      <c r="A1658" s="586">
        <v>4375</v>
      </c>
      <c r="B1658" s="605">
        <v>6322</v>
      </c>
      <c r="C1658" s="588" t="s">
        <v>270</v>
      </c>
      <c r="D1658" s="606">
        <v>0</v>
      </c>
      <c r="E1658" s="590">
        <v>500</v>
      </c>
      <c r="F1658" s="606">
        <v>500</v>
      </c>
      <c r="G1658" s="591">
        <f t="shared" si="32"/>
        <v>100</v>
      </c>
    </row>
    <row r="1659" spans="1:7" x14ac:dyDescent="0.2">
      <c r="A1659" s="586">
        <v>4375</v>
      </c>
      <c r="B1659" s="587">
        <v>6323</v>
      </c>
      <c r="C1659" s="588" t="s">
        <v>281</v>
      </c>
      <c r="D1659" s="589">
        <v>0</v>
      </c>
      <c r="E1659" s="590">
        <v>263</v>
      </c>
      <c r="F1659" s="589">
        <v>263</v>
      </c>
      <c r="G1659" s="591">
        <f t="shared" si="32"/>
        <v>100</v>
      </c>
    </row>
    <row r="1660" spans="1:7" x14ac:dyDescent="0.2">
      <c r="A1660" s="593">
        <v>4375</v>
      </c>
      <c r="B1660" s="594"/>
      <c r="C1660" s="595" t="s">
        <v>241</v>
      </c>
      <c r="D1660" s="570">
        <v>0</v>
      </c>
      <c r="E1660" s="596">
        <v>763</v>
      </c>
      <c r="F1660" s="570">
        <v>763</v>
      </c>
      <c r="G1660" s="597">
        <f t="shared" si="32"/>
        <v>100</v>
      </c>
    </row>
    <row r="1661" spans="1:7" x14ac:dyDescent="0.2">
      <c r="A1661" s="599"/>
      <c r="B1661" s="634"/>
      <c r="C1661" s="601" t="s">
        <v>2738</v>
      </c>
      <c r="D1661" s="596"/>
      <c r="E1661" s="603"/>
      <c r="F1661" s="596"/>
      <c r="G1661" s="604"/>
    </row>
    <row r="1662" spans="1:7" x14ac:dyDescent="0.2">
      <c r="A1662" s="586">
        <v>4377</v>
      </c>
      <c r="B1662" s="605">
        <v>6322</v>
      </c>
      <c r="C1662" s="588" t="s">
        <v>270</v>
      </c>
      <c r="D1662" s="606">
        <v>0</v>
      </c>
      <c r="E1662" s="590">
        <v>500</v>
      </c>
      <c r="F1662" s="606">
        <v>500</v>
      </c>
      <c r="G1662" s="591">
        <f t="shared" si="32"/>
        <v>100</v>
      </c>
    </row>
    <row r="1663" spans="1:7" x14ac:dyDescent="0.2">
      <c r="A1663" s="586">
        <v>4377</v>
      </c>
      <c r="B1663" s="587">
        <v>6356</v>
      </c>
      <c r="C1663" s="588" t="s">
        <v>277</v>
      </c>
      <c r="D1663" s="589">
        <v>0</v>
      </c>
      <c r="E1663" s="590">
        <v>2406.1120000000001</v>
      </c>
      <c r="F1663" s="589">
        <v>2406.11123</v>
      </c>
      <c r="G1663" s="591">
        <f t="shared" si="32"/>
        <v>99.999967998164678</v>
      </c>
    </row>
    <row r="1664" spans="1:7" x14ac:dyDescent="0.2">
      <c r="A1664" s="593">
        <v>4377</v>
      </c>
      <c r="B1664" s="594"/>
      <c r="C1664" s="595" t="s">
        <v>97</v>
      </c>
      <c r="D1664" s="570">
        <v>0</v>
      </c>
      <c r="E1664" s="596">
        <v>2906.1120000000001</v>
      </c>
      <c r="F1664" s="570">
        <v>2906.11123</v>
      </c>
      <c r="G1664" s="597">
        <f t="shared" si="32"/>
        <v>99.999973504118216</v>
      </c>
    </row>
    <row r="1665" spans="1:7" x14ac:dyDescent="0.2">
      <c r="A1665" s="599"/>
      <c r="B1665" s="634"/>
      <c r="C1665" s="601" t="s">
        <v>2738</v>
      </c>
      <c r="D1665" s="596"/>
      <c r="E1665" s="603"/>
      <c r="F1665" s="596"/>
      <c r="G1665" s="604"/>
    </row>
    <row r="1666" spans="1:7" x14ac:dyDescent="0.2">
      <c r="A1666" s="586">
        <v>4378</v>
      </c>
      <c r="B1666" s="605">
        <v>6321</v>
      </c>
      <c r="C1666" s="588" t="s">
        <v>274</v>
      </c>
      <c r="D1666" s="606">
        <v>0</v>
      </c>
      <c r="E1666" s="590">
        <v>270</v>
      </c>
      <c r="F1666" s="606">
        <v>270</v>
      </c>
      <c r="G1666" s="591">
        <f t="shared" si="32"/>
        <v>100</v>
      </c>
    </row>
    <row r="1667" spans="1:7" x14ac:dyDescent="0.2">
      <c r="A1667" s="586">
        <v>4378</v>
      </c>
      <c r="B1667" s="587">
        <v>6322</v>
      </c>
      <c r="C1667" s="588" t="s">
        <v>270</v>
      </c>
      <c r="D1667" s="589">
        <v>0</v>
      </c>
      <c r="E1667" s="590">
        <v>500</v>
      </c>
      <c r="F1667" s="589">
        <v>500</v>
      </c>
      <c r="G1667" s="591">
        <f t="shared" si="32"/>
        <v>100</v>
      </c>
    </row>
    <row r="1668" spans="1:7" x14ac:dyDescent="0.2">
      <c r="A1668" s="586">
        <v>4378</v>
      </c>
      <c r="B1668" s="587">
        <v>6323</v>
      </c>
      <c r="C1668" s="588" t="s">
        <v>281</v>
      </c>
      <c r="D1668" s="589">
        <v>0</v>
      </c>
      <c r="E1668" s="590">
        <v>350</v>
      </c>
      <c r="F1668" s="589">
        <v>350</v>
      </c>
      <c r="G1668" s="591">
        <f t="shared" si="32"/>
        <v>100</v>
      </c>
    </row>
    <row r="1669" spans="1:7" x14ac:dyDescent="0.2">
      <c r="A1669" s="593">
        <v>4378</v>
      </c>
      <c r="B1669" s="594"/>
      <c r="C1669" s="595" t="s">
        <v>243</v>
      </c>
      <c r="D1669" s="570">
        <v>0</v>
      </c>
      <c r="E1669" s="596">
        <v>1120</v>
      </c>
      <c r="F1669" s="570">
        <v>1120</v>
      </c>
      <c r="G1669" s="597">
        <f t="shared" si="32"/>
        <v>100</v>
      </c>
    </row>
    <row r="1670" spans="1:7" x14ac:dyDescent="0.2">
      <c r="A1670" s="599"/>
      <c r="B1670" s="634"/>
      <c r="C1670" s="601" t="s">
        <v>2738</v>
      </c>
      <c r="D1670" s="596"/>
      <c r="E1670" s="603"/>
      <c r="F1670" s="596"/>
      <c r="G1670" s="604"/>
    </row>
    <row r="1671" spans="1:7" x14ac:dyDescent="0.2">
      <c r="A1671" s="586">
        <v>4379</v>
      </c>
      <c r="B1671" s="605">
        <v>6321</v>
      </c>
      <c r="C1671" s="588" t="s">
        <v>274</v>
      </c>
      <c r="D1671" s="606">
        <v>0</v>
      </c>
      <c r="E1671" s="590">
        <v>300</v>
      </c>
      <c r="F1671" s="606">
        <v>300</v>
      </c>
      <c r="G1671" s="591">
        <f t="shared" si="32"/>
        <v>100</v>
      </c>
    </row>
    <row r="1672" spans="1:7" x14ac:dyDescent="0.2">
      <c r="A1672" s="586">
        <v>4379</v>
      </c>
      <c r="B1672" s="587">
        <v>6341</v>
      </c>
      <c r="C1672" s="588" t="s">
        <v>275</v>
      </c>
      <c r="D1672" s="589">
        <v>0</v>
      </c>
      <c r="E1672" s="590">
        <v>1000</v>
      </c>
      <c r="F1672" s="589">
        <v>1000</v>
      </c>
      <c r="G1672" s="591">
        <f t="shared" si="32"/>
        <v>100</v>
      </c>
    </row>
    <row r="1673" spans="1:7" x14ac:dyDescent="0.2">
      <c r="A1673" s="593">
        <v>4379</v>
      </c>
      <c r="B1673" s="594"/>
      <c r="C1673" s="595" t="s">
        <v>244</v>
      </c>
      <c r="D1673" s="570">
        <v>0</v>
      </c>
      <c r="E1673" s="596">
        <v>1300</v>
      </c>
      <c r="F1673" s="570">
        <v>1300</v>
      </c>
      <c r="G1673" s="597">
        <f t="shared" si="32"/>
        <v>100</v>
      </c>
    </row>
    <row r="1674" spans="1:7" x14ac:dyDescent="0.2">
      <c r="A1674" s="599"/>
      <c r="B1674" s="634"/>
      <c r="C1674" s="601" t="s">
        <v>2738</v>
      </c>
      <c r="D1674" s="596"/>
      <c r="E1674" s="603"/>
      <c r="F1674" s="596"/>
      <c r="G1674" s="604"/>
    </row>
    <row r="1675" spans="1:7" x14ac:dyDescent="0.2">
      <c r="A1675" s="586">
        <v>4399</v>
      </c>
      <c r="B1675" s="605">
        <v>6313</v>
      </c>
      <c r="C1675" s="588" t="s">
        <v>3279</v>
      </c>
      <c r="D1675" s="606">
        <v>0</v>
      </c>
      <c r="E1675" s="590">
        <v>569.45000000000005</v>
      </c>
      <c r="F1675" s="606">
        <v>569.45000000000005</v>
      </c>
      <c r="G1675" s="591">
        <f t="shared" si="32"/>
        <v>100</v>
      </c>
    </row>
    <row r="1676" spans="1:7" x14ac:dyDescent="0.2">
      <c r="A1676" s="586">
        <v>4399</v>
      </c>
      <c r="B1676" s="587">
        <v>6321</v>
      </c>
      <c r="C1676" s="588" t="s">
        <v>274</v>
      </c>
      <c r="D1676" s="589">
        <v>0</v>
      </c>
      <c r="E1676" s="590">
        <v>1704.4</v>
      </c>
      <c r="F1676" s="589">
        <v>0</v>
      </c>
      <c r="G1676" s="591">
        <f t="shared" si="32"/>
        <v>0</v>
      </c>
    </row>
    <row r="1677" spans="1:7" x14ac:dyDescent="0.2">
      <c r="A1677" s="586">
        <v>4399</v>
      </c>
      <c r="B1677" s="587">
        <v>6322</v>
      </c>
      <c r="C1677" s="588" t="s">
        <v>270</v>
      </c>
      <c r="D1677" s="589">
        <v>0</v>
      </c>
      <c r="E1677" s="590">
        <v>294</v>
      </c>
      <c r="F1677" s="589">
        <v>294</v>
      </c>
      <c r="G1677" s="591">
        <f t="shared" si="32"/>
        <v>100</v>
      </c>
    </row>
    <row r="1678" spans="1:7" x14ac:dyDescent="0.2">
      <c r="A1678" s="586">
        <v>4399</v>
      </c>
      <c r="B1678" s="587">
        <v>6323</v>
      </c>
      <c r="C1678" s="588" t="s">
        <v>281</v>
      </c>
      <c r="D1678" s="589">
        <v>0</v>
      </c>
      <c r="E1678" s="590">
        <v>600</v>
      </c>
      <c r="F1678" s="589">
        <v>600</v>
      </c>
      <c r="G1678" s="591">
        <f t="shared" si="32"/>
        <v>100</v>
      </c>
    </row>
    <row r="1679" spans="1:7" x14ac:dyDescent="0.2">
      <c r="A1679" s="593">
        <v>4399</v>
      </c>
      <c r="B1679" s="594"/>
      <c r="C1679" s="595" t="s">
        <v>98</v>
      </c>
      <c r="D1679" s="570">
        <v>0</v>
      </c>
      <c r="E1679" s="596">
        <v>3167.85</v>
      </c>
      <c r="F1679" s="570">
        <v>1463.45</v>
      </c>
      <c r="G1679" s="597">
        <f t="shared" si="32"/>
        <v>46.196947456476792</v>
      </c>
    </row>
    <row r="1680" spans="1:7" x14ac:dyDescent="0.2">
      <c r="A1680" s="599"/>
      <c r="B1680" s="634"/>
      <c r="C1680" s="601" t="s">
        <v>2738</v>
      </c>
      <c r="D1680" s="596"/>
      <c r="E1680" s="603"/>
      <c r="F1680" s="596"/>
      <c r="G1680" s="604"/>
    </row>
    <row r="1681" spans="1:7" ht="13.5" customHeight="1" x14ac:dyDescent="0.2">
      <c r="A1681" s="1361" t="s">
        <v>245</v>
      </c>
      <c r="B1681" s="1362"/>
      <c r="C1681" s="1362"/>
      <c r="D1681" s="608">
        <v>665857</v>
      </c>
      <c r="E1681" s="608">
        <v>676900.49200000009</v>
      </c>
      <c r="F1681" s="608">
        <v>376472.67488000006</v>
      </c>
      <c r="G1681" s="609">
        <f t="shared" ref="G1681" si="33">F1681/E1681*100</f>
        <v>55.617137131583007</v>
      </c>
    </row>
    <row r="1682" spans="1:7" x14ac:dyDescent="0.2">
      <c r="A1682" s="610"/>
      <c r="B1682" s="607"/>
      <c r="C1682" s="607"/>
      <c r="D1682" s="603"/>
      <c r="E1682" s="603"/>
      <c r="F1682" s="603"/>
      <c r="G1682" s="611"/>
    </row>
    <row r="1683" spans="1:7" x14ac:dyDescent="0.2">
      <c r="A1683" s="586">
        <v>5212</v>
      </c>
      <c r="B1683" s="605">
        <v>6121</v>
      </c>
      <c r="C1683" s="588" t="s">
        <v>1079</v>
      </c>
      <c r="D1683" s="606">
        <v>700</v>
      </c>
      <c r="E1683" s="590">
        <v>310</v>
      </c>
      <c r="F1683" s="606">
        <v>127.05</v>
      </c>
      <c r="G1683" s="591">
        <f t="shared" si="32"/>
        <v>40.983870967741936</v>
      </c>
    </row>
    <row r="1684" spans="1:7" x14ac:dyDescent="0.2">
      <c r="A1684" s="586">
        <v>5212</v>
      </c>
      <c r="B1684" s="587">
        <v>6122</v>
      </c>
      <c r="C1684" s="588" t="s">
        <v>272</v>
      </c>
      <c r="D1684" s="589">
        <v>0</v>
      </c>
      <c r="E1684" s="590">
        <v>8334.81</v>
      </c>
      <c r="F1684" s="589">
        <v>6864.3662999999997</v>
      </c>
      <c r="G1684" s="591">
        <f t="shared" si="32"/>
        <v>82.357801797521475</v>
      </c>
    </row>
    <row r="1685" spans="1:7" x14ac:dyDescent="0.2">
      <c r="A1685" s="586">
        <v>5212</v>
      </c>
      <c r="B1685" s="587">
        <v>6341</v>
      </c>
      <c r="C1685" s="588" t="s">
        <v>275</v>
      </c>
      <c r="D1685" s="589">
        <v>0</v>
      </c>
      <c r="E1685" s="590">
        <v>3000</v>
      </c>
      <c r="F1685" s="589">
        <v>3000</v>
      </c>
      <c r="G1685" s="591">
        <f t="shared" si="32"/>
        <v>100</v>
      </c>
    </row>
    <row r="1686" spans="1:7" x14ac:dyDescent="0.2">
      <c r="A1686" s="593">
        <v>5212</v>
      </c>
      <c r="B1686" s="594"/>
      <c r="C1686" s="595" t="s">
        <v>246</v>
      </c>
      <c r="D1686" s="570">
        <v>700</v>
      </c>
      <c r="E1686" s="596">
        <v>11644.81</v>
      </c>
      <c r="F1686" s="570">
        <v>9991.4163000000008</v>
      </c>
      <c r="G1686" s="597">
        <f t="shared" si="32"/>
        <v>85.80145403832266</v>
      </c>
    </row>
    <row r="1687" spans="1:7" x14ac:dyDescent="0.2">
      <c r="A1687" s="599"/>
      <c r="B1687" s="634"/>
      <c r="C1687" s="601" t="s">
        <v>2738</v>
      </c>
      <c r="D1687" s="596"/>
      <c r="E1687" s="603"/>
      <c r="F1687" s="596"/>
      <c r="G1687" s="604"/>
    </row>
    <row r="1688" spans="1:7" x14ac:dyDescent="0.2">
      <c r="A1688" s="586">
        <v>5279</v>
      </c>
      <c r="B1688" s="605">
        <v>6321</v>
      </c>
      <c r="C1688" s="588" t="s">
        <v>274</v>
      </c>
      <c r="D1688" s="606">
        <v>0</v>
      </c>
      <c r="E1688" s="590">
        <v>1000</v>
      </c>
      <c r="F1688" s="606">
        <v>1000</v>
      </c>
      <c r="G1688" s="591">
        <f t="shared" si="32"/>
        <v>100</v>
      </c>
    </row>
    <row r="1689" spans="1:7" x14ac:dyDescent="0.2">
      <c r="A1689" s="586">
        <v>5279</v>
      </c>
      <c r="B1689" s="587">
        <v>6322</v>
      </c>
      <c r="C1689" s="588" t="s">
        <v>270</v>
      </c>
      <c r="D1689" s="589">
        <v>3317</v>
      </c>
      <c r="E1689" s="590">
        <v>3341.9</v>
      </c>
      <c r="F1689" s="589">
        <v>3341.9</v>
      </c>
      <c r="G1689" s="591">
        <f t="shared" si="32"/>
        <v>100</v>
      </c>
    </row>
    <row r="1690" spans="1:7" x14ac:dyDescent="0.2">
      <c r="A1690" s="586">
        <v>5279</v>
      </c>
      <c r="B1690" s="587">
        <v>6341</v>
      </c>
      <c r="C1690" s="588" t="s">
        <v>275</v>
      </c>
      <c r="D1690" s="589">
        <v>0</v>
      </c>
      <c r="E1690" s="590">
        <v>1300</v>
      </c>
      <c r="F1690" s="589">
        <v>0</v>
      </c>
      <c r="G1690" s="591">
        <f t="shared" si="32"/>
        <v>0</v>
      </c>
    </row>
    <row r="1691" spans="1:7" x14ac:dyDescent="0.2">
      <c r="A1691" s="593">
        <v>5279</v>
      </c>
      <c r="B1691" s="594"/>
      <c r="C1691" s="595" t="s">
        <v>250</v>
      </c>
      <c r="D1691" s="570">
        <v>3317</v>
      </c>
      <c r="E1691" s="596">
        <v>5641.9</v>
      </c>
      <c r="F1691" s="570">
        <v>4341.8999999999996</v>
      </c>
      <c r="G1691" s="597">
        <f t="shared" si="32"/>
        <v>76.958116946418755</v>
      </c>
    </row>
    <row r="1692" spans="1:7" x14ac:dyDescent="0.2">
      <c r="A1692" s="599"/>
      <c r="B1692" s="634"/>
      <c r="C1692" s="601" t="s">
        <v>2738</v>
      </c>
      <c r="D1692" s="596"/>
      <c r="E1692" s="603"/>
      <c r="F1692" s="596"/>
      <c r="G1692" s="604"/>
    </row>
    <row r="1693" spans="1:7" x14ac:dyDescent="0.2">
      <c r="A1693" s="586">
        <v>5311</v>
      </c>
      <c r="B1693" s="605">
        <v>6339</v>
      </c>
      <c r="C1693" s="588" t="s">
        <v>3286</v>
      </c>
      <c r="D1693" s="606">
        <v>0</v>
      </c>
      <c r="E1693" s="590">
        <v>2540</v>
      </c>
      <c r="F1693" s="606">
        <v>2540</v>
      </c>
      <c r="G1693" s="591">
        <f t="shared" si="32"/>
        <v>100</v>
      </c>
    </row>
    <row r="1694" spans="1:7" x14ac:dyDescent="0.2">
      <c r="A1694" s="593">
        <v>5311</v>
      </c>
      <c r="B1694" s="594"/>
      <c r="C1694" s="595" t="s">
        <v>251</v>
      </c>
      <c r="D1694" s="570">
        <v>0</v>
      </c>
      <c r="E1694" s="596">
        <v>2540</v>
      </c>
      <c r="F1694" s="570">
        <v>2540</v>
      </c>
      <c r="G1694" s="597">
        <f t="shared" si="32"/>
        <v>100</v>
      </c>
    </row>
    <row r="1695" spans="1:7" x14ac:dyDescent="0.2">
      <c r="A1695" s="599"/>
      <c r="B1695" s="634"/>
      <c r="C1695" s="601" t="s">
        <v>2738</v>
      </c>
      <c r="D1695" s="596"/>
      <c r="E1695" s="603"/>
      <c r="F1695" s="596"/>
      <c r="G1695" s="604"/>
    </row>
    <row r="1696" spans="1:7" x14ac:dyDescent="0.2">
      <c r="A1696" s="586">
        <v>5511</v>
      </c>
      <c r="B1696" s="605">
        <v>6339</v>
      </c>
      <c r="C1696" s="588" t="s">
        <v>3286</v>
      </c>
      <c r="D1696" s="606">
        <v>50250</v>
      </c>
      <c r="E1696" s="590">
        <v>116488.2</v>
      </c>
      <c r="F1696" s="606">
        <v>116457.29776999999</v>
      </c>
      <c r="G1696" s="591">
        <f t="shared" si="32"/>
        <v>99.973471793709564</v>
      </c>
    </row>
    <row r="1697" spans="1:7" x14ac:dyDescent="0.2">
      <c r="A1697" s="593">
        <v>5511</v>
      </c>
      <c r="B1697" s="594"/>
      <c r="C1697" s="595" t="s">
        <v>100</v>
      </c>
      <c r="D1697" s="570">
        <v>50250</v>
      </c>
      <c r="E1697" s="596">
        <v>116488.2</v>
      </c>
      <c r="F1697" s="570">
        <v>116457.29776999999</v>
      </c>
      <c r="G1697" s="597">
        <f t="shared" si="32"/>
        <v>99.973471793709564</v>
      </c>
    </row>
    <row r="1698" spans="1:7" x14ac:dyDescent="0.2">
      <c r="A1698" s="599"/>
      <c r="B1698" s="634"/>
      <c r="C1698" s="601" t="s">
        <v>2738</v>
      </c>
      <c r="D1698" s="596"/>
      <c r="E1698" s="603"/>
      <c r="F1698" s="596"/>
      <c r="G1698" s="604"/>
    </row>
    <row r="1699" spans="1:7" x14ac:dyDescent="0.2">
      <c r="A1699" s="586">
        <v>5512</v>
      </c>
      <c r="B1699" s="605">
        <v>6322</v>
      </c>
      <c r="C1699" s="588" t="s">
        <v>270</v>
      </c>
      <c r="D1699" s="606">
        <v>0</v>
      </c>
      <c r="E1699" s="590">
        <v>90</v>
      </c>
      <c r="F1699" s="606">
        <v>90</v>
      </c>
      <c r="G1699" s="591">
        <f t="shared" si="32"/>
        <v>100</v>
      </c>
    </row>
    <row r="1700" spans="1:7" x14ac:dyDescent="0.2">
      <c r="A1700" s="586">
        <v>5512</v>
      </c>
      <c r="B1700" s="587">
        <v>6341</v>
      </c>
      <c r="C1700" s="588" t="s">
        <v>275</v>
      </c>
      <c r="D1700" s="589">
        <v>28909</v>
      </c>
      <c r="E1700" s="590">
        <v>49624.9</v>
      </c>
      <c r="F1700" s="589">
        <v>17940.888500000001</v>
      </c>
      <c r="G1700" s="591">
        <f t="shared" si="32"/>
        <v>36.152996781857496</v>
      </c>
    </row>
    <row r="1701" spans="1:7" x14ac:dyDescent="0.2">
      <c r="A1701" s="586">
        <v>5512</v>
      </c>
      <c r="B1701" s="587">
        <v>6349</v>
      </c>
      <c r="C1701" s="588" t="s">
        <v>3280</v>
      </c>
      <c r="D1701" s="589">
        <v>0</v>
      </c>
      <c r="E1701" s="590">
        <v>267.834</v>
      </c>
      <c r="F1701" s="589">
        <v>267.834</v>
      </c>
      <c r="G1701" s="591">
        <f t="shared" si="32"/>
        <v>100</v>
      </c>
    </row>
    <row r="1702" spans="1:7" x14ac:dyDescent="0.2">
      <c r="A1702" s="593">
        <v>5512</v>
      </c>
      <c r="B1702" s="594"/>
      <c r="C1702" s="595" t="s">
        <v>101</v>
      </c>
      <c r="D1702" s="570">
        <v>28909</v>
      </c>
      <c r="E1702" s="596">
        <v>49982.733999999997</v>
      </c>
      <c r="F1702" s="570">
        <v>18298.7225</v>
      </c>
      <c r="G1702" s="597">
        <f t="shared" si="32"/>
        <v>36.610087195310285</v>
      </c>
    </row>
    <row r="1703" spans="1:7" x14ac:dyDescent="0.2">
      <c r="A1703" s="599"/>
      <c r="B1703" s="634"/>
      <c r="C1703" s="601" t="s">
        <v>2738</v>
      </c>
      <c r="D1703" s="596"/>
      <c r="E1703" s="603"/>
      <c r="F1703" s="596"/>
      <c r="G1703" s="604"/>
    </row>
    <row r="1704" spans="1:7" x14ac:dyDescent="0.2">
      <c r="A1704" s="586">
        <v>5521</v>
      </c>
      <c r="B1704" s="605">
        <v>6121</v>
      </c>
      <c r="C1704" s="588" t="s">
        <v>1079</v>
      </c>
      <c r="D1704" s="606">
        <v>0</v>
      </c>
      <c r="E1704" s="590">
        <v>606.66999999999996</v>
      </c>
      <c r="F1704" s="606">
        <v>0</v>
      </c>
      <c r="G1704" s="591">
        <f t="shared" si="32"/>
        <v>0</v>
      </c>
    </row>
    <row r="1705" spans="1:7" x14ac:dyDescent="0.2">
      <c r="A1705" s="593">
        <v>5521</v>
      </c>
      <c r="B1705" s="594"/>
      <c r="C1705" s="595" t="s">
        <v>102</v>
      </c>
      <c r="D1705" s="570">
        <v>0</v>
      </c>
      <c r="E1705" s="596">
        <v>606.66999999999996</v>
      </c>
      <c r="F1705" s="570">
        <v>0</v>
      </c>
      <c r="G1705" s="597">
        <f t="shared" si="32"/>
        <v>0</v>
      </c>
    </row>
    <row r="1706" spans="1:7" x14ac:dyDescent="0.2">
      <c r="A1706" s="599"/>
      <c r="B1706" s="634"/>
      <c r="C1706" s="601" t="s">
        <v>2738</v>
      </c>
      <c r="D1706" s="596"/>
      <c r="E1706" s="603"/>
      <c r="F1706" s="596"/>
      <c r="G1706" s="604"/>
    </row>
    <row r="1707" spans="1:7" ht="13.5" customHeight="1" x14ac:dyDescent="0.2">
      <c r="A1707" s="1361" t="s">
        <v>254</v>
      </c>
      <c r="B1707" s="1362"/>
      <c r="C1707" s="1362"/>
      <c r="D1707" s="608">
        <v>83176</v>
      </c>
      <c r="E1707" s="608">
        <v>186904.31400000001</v>
      </c>
      <c r="F1707" s="608">
        <v>151629.33656999998</v>
      </c>
      <c r="G1707" s="609">
        <f t="shared" ref="G1707" si="34">F1707/E1707*100</f>
        <v>81.126718439468419</v>
      </c>
    </row>
    <row r="1708" spans="1:7" x14ac:dyDescent="0.2">
      <c r="A1708" s="610"/>
      <c r="B1708" s="607"/>
      <c r="C1708" s="607"/>
      <c r="D1708" s="603"/>
      <c r="E1708" s="603"/>
      <c r="F1708" s="603"/>
      <c r="G1708" s="611"/>
    </row>
    <row r="1709" spans="1:7" x14ac:dyDescent="0.2">
      <c r="A1709" s="586">
        <v>6113</v>
      </c>
      <c r="B1709" s="605">
        <v>6125</v>
      </c>
      <c r="C1709" s="588" t="s">
        <v>3283</v>
      </c>
      <c r="D1709" s="606">
        <v>50</v>
      </c>
      <c r="E1709" s="590">
        <v>50</v>
      </c>
      <c r="F1709" s="606">
        <v>0</v>
      </c>
      <c r="G1709" s="591">
        <f t="shared" si="32"/>
        <v>0</v>
      </c>
    </row>
    <row r="1710" spans="1:7" x14ac:dyDescent="0.2">
      <c r="A1710" s="593">
        <v>6113</v>
      </c>
      <c r="B1710" s="594"/>
      <c r="C1710" s="595" t="s">
        <v>103</v>
      </c>
      <c r="D1710" s="570">
        <v>50</v>
      </c>
      <c r="E1710" s="596">
        <v>50</v>
      </c>
      <c r="F1710" s="570">
        <v>0</v>
      </c>
      <c r="G1710" s="597">
        <f t="shared" ref="G1710:G1721" si="35">F1710/E1710*100</f>
        <v>0</v>
      </c>
    </row>
    <row r="1711" spans="1:7" x14ac:dyDescent="0.2">
      <c r="A1711" s="599"/>
      <c r="B1711" s="634"/>
      <c r="C1711" s="601" t="s">
        <v>2738</v>
      </c>
      <c r="D1711" s="596"/>
      <c r="E1711" s="603"/>
      <c r="F1711" s="596"/>
      <c r="G1711" s="604"/>
    </row>
    <row r="1712" spans="1:7" x14ac:dyDescent="0.2">
      <c r="A1712" s="586">
        <v>6172</v>
      </c>
      <c r="B1712" s="605">
        <v>6111</v>
      </c>
      <c r="C1712" s="588" t="s">
        <v>278</v>
      </c>
      <c r="D1712" s="606">
        <v>20954</v>
      </c>
      <c r="E1712" s="590">
        <v>12032.41</v>
      </c>
      <c r="F1712" s="606">
        <v>6635.7204599999986</v>
      </c>
      <c r="G1712" s="591">
        <f t="shared" si="35"/>
        <v>55.148722990656061</v>
      </c>
    </row>
    <row r="1713" spans="1:9" x14ac:dyDescent="0.2">
      <c r="A1713" s="586">
        <v>6172</v>
      </c>
      <c r="B1713" s="587">
        <v>6119</v>
      </c>
      <c r="C1713" s="588" t="s">
        <v>3282</v>
      </c>
      <c r="D1713" s="589">
        <v>0</v>
      </c>
      <c r="E1713" s="590">
        <v>242</v>
      </c>
      <c r="F1713" s="589">
        <v>241.96370000000002</v>
      </c>
      <c r="G1713" s="591">
        <f t="shared" si="35"/>
        <v>99.984999999999999</v>
      </c>
    </row>
    <row r="1714" spans="1:9" x14ac:dyDescent="0.2">
      <c r="A1714" s="586">
        <v>6172</v>
      </c>
      <c r="B1714" s="587">
        <v>6121</v>
      </c>
      <c r="C1714" s="588" t="s">
        <v>1079</v>
      </c>
      <c r="D1714" s="589">
        <v>9900</v>
      </c>
      <c r="E1714" s="590">
        <v>19984.599999999999</v>
      </c>
      <c r="F1714" s="589">
        <v>2954.81376</v>
      </c>
      <c r="G1714" s="591">
        <f t="shared" si="35"/>
        <v>14.78545359927144</v>
      </c>
    </row>
    <row r="1715" spans="1:9" x14ac:dyDescent="0.2">
      <c r="A1715" s="586">
        <v>6172</v>
      </c>
      <c r="B1715" s="587">
        <v>6122</v>
      </c>
      <c r="C1715" s="588" t="s">
        <v>272</v>
      </c>
      <c r="D1715" s="589">
        <v>1000</v>
      </c>
      <c r="E1715" s="590">
        <v>1935.9</v>
      </c>
      <c r="F1715" s="589">
        <v>1009.87821</v>
      </c>
      <c r="G1715" s="591">
        <f t="shared" si="35"/>
        <v>52.165825197582514</v>
      </c>
    </row>
    <row r="1716" spans="1:9" x14ac:dyDescent="0.2">
      <c r="A1716" s="586">
        <v>6172</v>
      </c>
      <c r="B1716" s="587">
        <v>6123</v>
      </c>
      <c r="C1716" s="588" t="s">
        <v>273</v>
      </c>
      <c r="D1716" s="589">
        <v>2200</v>
      </c>
      <c r="E1716" s="590">
        <v>5438.2</v>
      </c>
      <c r="F1716" s="589">
        <v>3765.63643</v>
      </c>
      <c r="G1716" s="591">
        <f t="shared" si="35"/>
        <v>69.244169578169249</v>
      </c>
    </row>
    <row r="1717" spans="1:9" x14ac:dyDescent="0.2">
      <c r="A1717" s="586">
        <v>6172</v>
      </c>
      <c r="B1717" s="587">
        <v>6125</v>
      </c>
      <c r="C1717" s="588" t="s">
        <v>3283</v>
      </c>
      <c r="D1717" s="589">
        <v>3000</v>
      </c>
      <c r="E1717" s="590">
        <v>22859.88</v>
      </c>
      <c r="F1717" s="589">
        <v>19109.134610000001</v>
      </c>
      <c r="G1717" s="591">
        <f t="shared" si="35"/>
        <v>83.592453722416735</v>
      </c>
    </row>
    <row r="1718" spans="1:9" x14ac:dyDescent="0.2">
      <c r="A1718" s="612">
        <v>6172</v>
      </c>
      <c r="B1718" s="594"/>
      <c r="C1718" s="613" t="s">
        <v>105</v>
      </c>
      <c r="D1718" s="570">
        <v>37054</v>
      </c>
      <c r="E1718" s="614">
        <v>62492.99</v>
      </c>
      <c r="F1718" s="570">
        <v>33717.147170000004</v>
      </c>
      <c r="G1718" s="615">
        <f t="shared" si="35"/>
        <v>53.953486895090165</v>
      </c>
    </row>
    <row r="1719" spans="1:9" x14ac:dyDescent="0.2">
      <c r="A1719" s="599"/>
      <c r="B1719" s="634"/>
      <c r="C1719" s="601" t="s">
        <v>2738</v>
      </c>
      <c r="D1719" s="596"/>
      <c r="E1719" s="603"/>
      <c r="F1719" s="596"/>
      <c r="G1719" s="604"/>
    </row>
    <row r="1720" spans="1:9" x14ac:dyDescent="0.2">
      <c r="A1720" s="586">
        <v>6409</v>
      </c>
      <c r="B1720" s="605">
        <v>6901</v>
      </c>
      <c r="C1720" s="588" t="s">
        <v>3284</v>
      </c>
      <c r="D1720" s="606">
        <v>50000</v>
      </c>
      <c r="E1720" s="590">
        <v>178008.21100000001</v>
      </c>
      <c r="F1720" s="606">
        <v>0</v>
      </c>
      <c r="G1720" s="591">
        <f t="shared" si="35"/>
        <v>0</v>
      </c>
    </row>
    <row r="1721" spans="1:9" x14ac:dyDescent="0.2">
      <c r="A1721" s="612">
        <v>6409</v>
      </c>
      <c r="B1721" s="594"/>
      <c r="C1721" s="613" t="s">
        <v>108</v>
      </c>
      <c r="D1721" s="570">
        <v>50000</v>
      </c>
      <c r="E1721" s="614">
        <v>178008.21100000001</v>
      </c>
      <c r="F1721" s="570">
        <v>0</v>
      </c>
      <c r="G1721" s="615">
        <f t="shared" si="35"/>
        <v>0</v>
      </c>
    </row>
    <row r="1722" spans="1:9" x14ac:dyDescent="0.2">
      <c r="A1722" s="599"/>
      <c r="B1722" s="607"/>
      <c r="C1722" s="607"/>
      <c r="D1722" s="603"/>
      <c r="E1722" s="603"/>
      <c r="F1722" s="603"/>
      <c r="G1722" s="611"/>
    </row>
    <row r="1723" spans="1:9" ht="13.5" customHeight="1" thickBot="1" x14ac:dyDescent="0.25">
      <c r="A1723" s="1366" t="s">
        <v>266</v>
      </c>
      <c r="B1723" s="1367"/>
      <c r="C1723" s="1367"/>
      <c r="D1723" s="635">
        <v>87104</v>
      </c>
      <c r="E1723" s="635">
        <v>240551.201</v>
      </c>
      <c r="F1723" s="635">
        <v>33717.147170000004</v>
      </c>
      <c r="G1723" s="636">
        <f t="shared" ref="G1723" si="36">F1723/E1723*100</f>
        <v>14.016619759050799</v>
      </c>
    </row>
    <row r="1724" spans="1:9" s="633" customFormat="1" ht="12.75" customHeight="1" x14ac:dyDescent="0.2">
      <c r="C1724" s="637"/>
    </row>
    <row r="1725" spans="1:9" s="633" customFormat="1" ht="12.75" customHeight="1" x14ac:dyDescent="0.2">
      <c r="C1725" s="637"/>
    </row>
    <row r="1726" spans="1:9" s="633" customFormat="1" ht="12.75" customHeight="1" thickBot="1" x14ac:dyDescent="0.25">
      <c r="C1726" s="637"/>
    </row>
    <row r="1727" spans="1:9" s="109" customFormat="1" ht="15" customHeight="1" x14ac:dyDescent="0.2">
      <c r="A1727" s="312"/>
      <c r="B1727" s="312"/>
      <c r="C1727" s="108" t="s">
        <v>285</v>
      </c>
      <c r="D1727" s="638">
        <v>9973858</v>
      </c>
      <c r="E1727" s="638">
        <v>37193302.563000001</v>
      </c>
      <c r="F1727" s="639">
        <v>34080206.44455003</v>
      </c>
      <c r="G1727" s="640">
        <f t="shared" ref="G1727:G1731" si="37">F1727/E1727*100</f>
        <v>91.629955115771594</v>
      </c>
      <c r="H1727" s="95"/>
      <c r="I1727" s="95"/>
    </row>
    <row r="1728" spans="1:9" s="109" customFormat="1" ht="15" customHeight="1" x14ac:dyDescent="0.2">
      <c r="A1728" s="110"/>
      <c r="B1728" s="110"/>
      <c r="C1728" s="111" t="s">
        <v>286</v>
      </c>
      <c r="D1728" s="641">
        <v>4918380</v>
      </c>
      <c r="E1728" s="641">
        <v>7451864.9759999998</v>
      </c>
      <c r="F1728" s="642">
        <v>4589965.1871900009</v>
      </c>
      <c r="G1728" s="643">
        <f t="shared" si="37"/>
        <v>61.594851785060058</v>
      </c>
      <c r="H1728" s="95"/>
      <c r="I1728" s="95"/>
    </row>
    <row r="1729" spans="1:9" s="109" customFormat="1" ht="15" customHeight="1" x14ac:dyDescent="0.2">
      <c r="A1729" s="110"/>
      <c r="B1729" s="110"/>
      <c r="C1729" s="111" t="s">
        <v>287</v>
      </c>
      <c r="D1729" s="641">
        <v>0</v>
      </c>
      <c r="E1729" s="641">
        <v>0</v>
      </c>
      <c r="F1729" s="642">
        <v>30976211.307389997</v>
      </c>
      <c r="G1729" s="644" t="s">
        <v>2900</v>
      </c>
      <c r="H1729" s="95"/>
      <c r="I1729" s="95"/>
    </row>
    <row r="1730" spans="1:9" s="109" customFormat="1" ht="15.75" customHeight="1" thickBot="1" x14ac:dyDescent="0.25">
      <c r="A1730" s="110"/>
      <c r="B1730" s="110"/>
      <c r="C1730" s="111" t="s">
        <v>288</v>
      </c>
      <c r="D1730" s="641">
        <v>14892238</v>
      </c>
      <c r="E1730" s="641">
        <v>44645167.539000005</v>
      </c>
      <c r="F1730" s="641">
        <v>69646382.939130038</v>
      </c>
      <c r="G1730" s="645">
        <f t="shared" si="37"/>
        <v>155.99982434446036</v>
      </c>
      <c r="H1730" s="95"/>
      <c r="I1730" s="95"/>
    </row>
    <row r="1731" spans="1:9" s="109" customFormat="1" ht="16.5" customHeight="1" thickBot="1" x14ac:dyDescent="0.25">
      <c r="A1731" s="112"/>
      <c r="B1731" s="112"/>
      <c r="C1731" s="113" t="s">
        <v>289</v>
      </c>
      <c r="D1731" s="646">
        <v>14892238</v>
      </c>
      <c r="E1731" s="646">
        <v>44645167.539000005</v>
      </c>
      <c r="F1731" s="646">
        <v>38670171.631740034</v>
      </c>
      <c r="G1731" s="647">
        <f t="shared" si="37"/>
        <v>86.616701791878185</v>
      </c>
      <c r="H1731" s="95"/>
      <c r="I1731" s="95"/>
    </row>
  </sheetData>
  <mergeCells count="14">
    <mergeCell ref="A1707:C1707"/>
    <mergeCell ref="A1723:C1723"/>
    <mergeCell ref="A1152:C1152"/>
    <mergeCell ref="A1312:C1312"/>
    <mergeCell ref="A1329:C1329"/>
    <mergeCell ref="A1384:C1384"/>
    <mergeCell ref="A1589:C1589"/>
    <mergeCell ref="A1681:C1681"/>
    <mergeCell ref="A1096:C1096"/>
    <mergeCell ref="A2:G2"/>
    <mergeCell ref="A4:G4"/>
    <mergeCell ref="A22:C22"/>
    <mergeCell ref="A156:C156"/>
    <mergeCell ref="A781:C781"/>
  </mergeCells>
  <pageMargins left="0.39370078740157483" right="0.39370078740157483" top="0.59055118110236227" bottom="0.39370078740157483" header="0.31496062992125984" footer="0.11811023622047245"/>
  <pageSetup paperSize="9" scale="91" firstPageNumber="77" fitToHeight="0" orientation="landscape" useFirstPageNumber="1" r:id="rId1"/>
  <headerFooter>
    <oddHeader>&amp;L&amp;"Tahoma,Kurzíva"Závěrečný účet Moravskoslezského kraje za rok 2023&amp;R&amp;"Tahoma,Kurzíva"Tabulka č. 2</oddHeader>
    <oddFooter>&amp;C&amp;"Tahoma,Obyčejné"&amp;P</oddFooter>
  </headerFooter>
  <rowBreaks count="42" manualBreakCount="42">
    <brk id="43" max="16383" man="1"/>
    <brk id="84" max="16383" man="1"/>
    <brk id="125" max="16383" man="1"/>
    <brk id="165" max="16383" man="1"/>
    <brk id="206" max="16383" man="1"/>
    <brk id="245" max="16383" man="1"/>
    <brk id="286" max="16383" man="1"/>
    <brk id="327" max="16383" man="1"/>
    <brk id="369" max="16383" man="1"/>
    <brk id="411" max="16383" man="1"/>
    <brk id="451" max="16383" man="1"/>
    <brk id="492" max="16383" man="1"/>
    <brk id="534" max="16383" man="1"/>
    <brk id="576" max="16383" man="1"/>
    <brk id="617" max="16383" man="1"/>
    <brk id="657" max="16383" man="1"/>
    <brk id="696" max="16383" man="1"/>
    <brk id="738" max="16383" man="1"/>
    <brk id="777" max="16383" man="1"/>
    <brk id="817" max="16383" man="1"/>
    <brk id="857" max="16383" man="1"/>
    <brk id="899" max="16383" man="1"/>
    <brk id="941" max="16383" man="1"/>
    <brk id="983" max="16383" man="1"/>
    <brk id="1024" max="16383" man="1"/>
    <brk id="1065" max="16383" man="1"/>
    <brk id="1106" max="16383" man="1"/>
    <brk id="1146" max="16383" man="1"/>
    <brk id="1187" max="16383" man="1"/>
    <brk id="1228" max="16383" man="1"/>
    <brk id="1269" max="16383" man="1"/>
    <brk id="1308" max="16383" man="1"/>
    <brk id="1347" max="16383" man="1"/>
    <brk id="1387" max="16383" man="1"/>
    <brk id="1428" max="16383" man="1"/>
    <brk id="1470" max="16383" man="1"/>
    <brk id="1511" max="16383" man="1"/>
    <brk id="1552" max="16383" man="1"/>
    <brk id="1593" max="16383" man="1"/>
    <brk id="1635" max="16383" man="1"/>
    <brk id="1677" max="16383" man="1"/>
    <brk id="171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341D1-5922-4553-968F-8C555D3341D5}">
  <sheetPr>
    <pageSetUpPr fitToPage="1"/>
  </sheetPr>
  <dimension ref="A2:K224"/>
  <sheetViews>
    <sheetView zoomScaleNormal="100" zoomScaleSheetLayoutView="100" workbookViewId="0">
      <selection activeCell="A7" sqref="A7"/>
    </sheetView>
  </sheetViews>
  <sheetFormatPr defaultRowHeight="10.5" x14ac:dyDescent="0.15"/>
  <cols>
    <col min="1" max="1" width="8.140625" style="414" customWidth="1"/>
    <col min="2" max="2" width="40.7109375" style="343" customWidth="1"/>
    <col min="3" max="3" width="12.7109375" style="343" customWidth="1"/>
    <col min="4" max="5" width="12.7109375" style="412" customWidth="1"/>
    <col min="6" max="6" width="88.7109375" style="341" customWidth="1"/>
    <col min="7" max="7" width="11.85546875" style="341" customWidth="1"/>
    <col min="8" max="8" width="52.7109375" style="341" customWidth="1"/>
    <col min="9" max="9" width="16" style="341" customWidth="1"/>
    <col min="10" max="10" width="39.7109375" style="342" customWidth="1"/>
    <col min="11" max="11" width="11.5703125" style="343" customWidth="1"/>
    <col min="12" max="16384" width="9.140625" style="343"/>
  </cols>
  <sheetData>
    <row r="2" spans="1:11" s="336" customFormat="1" ht="21" customHeight="1" x14ac:dyDescent="0.2">
      <c r="A2" s="1370" t="s">
        <v>5718</v>
      </c>
      <c r="B2" s="1370"/>
      <c r="C2" s="1370"/>
      <c r="D2" s="1370"/>
      <c r="E2" s="1370"/>
      <c r="F2" s="1370"/>
      <c r="G2" s="334"/>
      <c r="H2" s="334"/>
      <c r="I2" s="335"/>
      <c r="J2" s="335"/>
    </row>
    <row r="3" spans="1:11" s="336" customFormat="1" ht="12.75" customHeight="1" x14ac:dyDescent="0.2">
      <c r="A3" s="337"/>
      <c r="B3" s="337"/>
      <c r="C3" s="337"/>
      <c r="D3" s="337"/>
      <c r="E3" s="337"/>
      <c r="F3" s="337"/>
      <c r="G3" s="337"/>
      <c r="H3" s="337"/>
      <c r="I3" s="337"/>
      <c r="J3" s="337"/>
    </row>
    <row r="4" spans="1:11" ht="18" customHeight="1" x14ac:dyDescent="0.2">
      <c r="A4" s="434" t="s">
        <v>5</v>
      </c>
      <c r="B4" s="336"/>
      <c r="C4" s="336"/>
      <c r="D4" s="339"/>
      <c r="E4" s="339"/>
      <c r="F4" s="340"/>
      <c r="G4" s="340"/>
      <c r="H4" s="340"/>
    </row>
    <row r="5" spans="1:11" ht="13.5" thickBot="1" x14ac:dyDescent="0.25">
      <c r="A5" s="338"/>
      <c r="B5" s="336"/>
      <c r="C5" s="336"/>
      <c r="D5" s="339"/>
      <c r="E5" s="339"/>
      <c r="F5" s="433" t="s">
        <v>2</v>
      </c>
      <c r="G5" s="340"/>
      <c r="H5" s="340"/>
    </row>
    <row r="6" spans="1:11" ht="30" customHeight="1" thickBot="1" x14ac:dyDescent="0.2">
      <c r="A6" s="344" t="s">
        <v>58</v>
      </c>
      <c r="B6" s="345" t="s">
        <v>3508</v>
      </c>
      <c r="C6" s="346" t="s">
        <v>60</v>
      </c>
      <c r="D6" s="346" t="s">
        <v>61</v>
      </c>
      <c r="E6" s="346" t="s">
        <v>1</v>
      </c>
      <c r="F6" s="347" t="s">
        <v>3509</v>
      </c>
      <c r="G6" s="348"/>
      <c r="H6" s="348"/>
      <c r="I6" s="349"/>
      <c r="J6" s="350"/>
    </row>
    <row r="7" spans="1:11" ht="27.75" customHeight="1" thickTop="1" x14ac:dyDescent="0.15">
      <c r="A7" s="351">
        <v>1111</v>
      </c>
      <c r="B7" s="650" t="s">
        <v>3215</v>
      </c>
      <c r="C7" s="651">
        <v>1300000</v>
      </c>
      <c r="D7" s="651">
        <v>1600000</v>
      </c>
      <c r="E7" s="651">
        <v>1657701.5429500001</v>
      </c>
      <c r="F7" s="652" t="s">
        <v>3510</v>
      </c>
      <c r="G7" s="352"/>
      <c r="H7" s="352"/>
      <c r="I7" s="353"/>
      <c r="J7" s="354"/>
    </row>
    <row r="8" spans="1:11" ht="27.75" customHeight="1" x14ac:dyDescent="0.15">
      <c r="A8" s="355">
        <v>1112</v>
      </c>
      <c r="B8" s="435" t="s">
        <v>3216</v>
      </c>
      <c r="C8" s="436">
        <v>80000</v>
      </c>
      <c r="D8" s="436">
        <v>80000</v>
      </c>
      <c r="E8" s="436">
        <v>141492.85077000002</v>
      </c>
      <c r="F8" s="442" t="s">
        <v>3511</v>
      </c>
      <c r="G8" s="352"/>
      <c r="H8" s="352"/>
      <c r="I8" s="353"/>
      <c r="J8" s="354"/>
    </row>
    <row r="9" spans="1:11" ht="27.75" customHeight="1" x14ac:dyDescent="0.15">
      <c r="A9" s="355">
        <v>1113</v>
      </c>
      <c r="B9" s="435" t="s">
        <v>3217</v>
      </c>
      <c r="C9" s="436">
        <v>270000</v>
      </c>
      <c r="D9" s="436">
        <v>270000</v>
      </c>
      <c r="E9" s="436">
        <v>408209.95204</v>
      </c>
      <c r="F9" s="442" t="s">
        <v>3512</v>
      </c>
      <c r="G9" s="352"/>
      <c r="H9" s="352"/>
      <c r="I9" s="349"/>
      <c r="J9" s="349"/>
      <c r="K9" s="349"/>
    </row>
    <row r="10" spans="1:11" ht="15" customHeight="1" x14ac:dyDescent="0.15">
      <c r="A10" s="355">
        <v>1121</v>
      </c>
      <c r="B10" s="435" t="s">
        <v>3218</v>
      </c>
      <c r="C10" s="436">
        <v>1900000</v>
      </c>
      <c r="D10" s="436">
        <v>2700000</v>
      </c>
      <c r="E10" s="436">
        <v>2962277.7359199999</v>
      </c>
      <c r="F10" s="442" t="s">
        <v>3513</v>
      </c>
      <c r="G10" s="352"/>
      <c r="H10" s="352"/>
      <c r="I10" s="349"/>
      <c r="J10" s="349"/>
      <c r="K10" s="349"/>
    </row>
    <row r="11" spans="1:11" ht="41.25" customHeight="1" x14ac:dyDescent="0.15">
      <c r="A11" s="355">
        <v>1123</v>
      </c>
      <c r="B11" s="435" t="s">
        <v>3219</v>
      </c>
      <c r="C11" s="436">
        <v>60000</v>
      </c>
      <c r="D11" s="436">
        <v>81487.199999999997</v>
      </c>
      <c r="E11" s="436">
        <v>81487.199999999997</v>
      </c>
      <c r="F11" s="442" t="s">
        <v>3514</v>
      </c>
      <c r="G11" s="352"/>
      <c r="H11" s="352"/>
      <c r="I11" s="349"/>
      <c r="J11" s="349"/>
      <c r="K11" s="349"/>
    </row>
    <row r="12" spans="1:11" ht="15" customHeight="1" x14ac:dyDescent="0.15">
      <c r="A12" s="355">
        <v>1211</v>
      </c>
      <c r="B12" s="435" t="s">
        <v>3220</v>
      </c>
      <c r="C12" s="439">
        <v>4950000</v>
      </c>
      <c r="D12" s="439">
        <v>5000000</v>
      </c>
      <c r="E12" s="439">
        <v>5325068.1592600001</v>
      </c>
      <c r="F12" s="442" t="s">
        <v>3515</v>
      </c>
      <c r="G12" s="352"/>
      <c r="H12" s="352"/>
      <c r="I12" s="349"/>
      <c r="J12" s="349"/>
      <c r="K12" s="349"/>
    </row>
    <row r="13" spans="1:11" ht="41.25" customHeight="1" x14ac:dyDescent="0.15">
      <c r="A13" s="437">
        <v>1332</v>
      </c>
      <c r="B13" s="653" t="s">
        <v>3221</v>
      </c>
      <c r="C13" s="436">
        <v>4000</v>
      </c>
      <c r="D13" s="436">
        <v>4000</v>
      </c>
      <c r="E13" s="436">
        <v>17629.275000000001</v>
      </c>
      <c r="F13" s="445" t="s">
        <v>3516</v>
      </c>
      <c r="G13" s="352"/>
      <c r="H13" s="352"/>
      <c r="I13" s="349"/>
      <c r="J13" s="349"/>
      <c r="K13" s="349"/>
    </row>
    <row r="14" spans="1:11" ht="41.25" customHeight="1" x14ac:dyDescent="0.15">
      <c r="A14" s="437">
        <v>1357</v>
      </c>
      <c r="B14" s="435" t="s">
        <v>3222</v>
      </c>
      <c r="C14" s="436">
        <v>15000</v>
      </c>
      <c r="D14" s="436">
        <v>15000</v>
      </c>
      <c r="E14" s="436">
        <v>17314.221000000001</v>
      </c>
      <c r="F14" s="654" t="s">
        <v>3517</v>
      </c>
      <c r="G14" s="352"/>
      <c r="H14" s="352"/>
      <c r="I14" s="349"/>
      <c r="J14" s="349"/>
      <c r="K14" s="349"/>
    </row>
    <row r="15" spans="1:11" ht="55.5" customHeight="1" thickBot="1" x14ac:dyDescent="0.2">
      <c r="A15" s="356">
        <v>1361</v>
      </c>
      <c r="B15" s="357" t="s">
        <v>3223</v>
      </c>
      <c r="C15" s="358">
        <v>1950</v>
      </c>
      <c r="D15" s="358">
        <v>2855.88</v>
      </c>
      <c r="E15" s="358">
        <v>3145.2859999999996</v>
      </c>
      <c r="F15" s="443" t="s">
        <v>3518</v>
      </c>
      <c r="G15" s="352"/>
      <c r="H15" s="352"/>
      <c r="I15" s="349"/>
      <c r="J15" s="349"/>
      <c r="K15" s="349"/>
    </row>
    <row r="16" spans="1:11" s="364" customFormat="1" ht="15.75" customHeight="1" thickTop="1" thickBot="1" x14ac:dyDescent="0.25">
      <c r="A16" s="359" t="s">
        <v>2896</v>
      </c>
      <c r="B16" s="360"/>
      <c r="C16" s="361">
        <f>SUM(C7:C15)</f>
        <v>8580950</v>
      </c>
      <c r="D16" s="361">
        <f>SUM(D7:D15)</f>
        <v>9753343.0800000001</v>
      </c>
      <c r="E16" s="361">
        <f>SUM(E7:E15)</f>
        <v>10614326.222940002</v>
      </c>
      <c r="F16" s="362"/>
      <c r="G16" s="363"/>
      <c r="H16" s="363"/>
      <c r="I16" s="349"/>
      <c r="J16" s="349"/>
      <c r="K16" s="349"/>
    </row>
    <row r="17" spans="1:11" s="364" customFormat="1" ht="12.75" customHeight="1" x14ac:dyDescent="0.15">
      <c r="A17" s="365"/>
      <c r="D17" s="366"/>
      <c r="E17" s="366"/>
      <c r="F17" s="367"/>
      <c r="G17" s="367"/>
      <c r="H17" s="367"/>
      <c r="I17" s="349"/>
      <c r="J17" s="349"/>
      <c r="K17" s="349"/>
    </row>
    <row r="18" spans="1:11" s="364" customFormat="1" ht="12.75" customHeight="1" x14ac:dyDescent="0.15">
      <c r="A18" s="365"/>
      <c r="D18" s="366"/>
      <c r="E18" s="366"/>
      <c r="F18" s="367"/>
      <c r="G18" s="367"/>
      <c r="H18" s="367"/>
      <c r="I18" s="349"/>
      <c r="J18" s="349"/>
      <c r="K18" s="349"/>
    </row>
    <row r="19" spans="1:11" ht="18" customHeight="1" x14ac:dyDescent="0.2">
      <c r="A19" s="434" t="s">
        <v>6</v>
      </c>
      <c r="B19" s="336"/>
      <c r="C19" s="336"/>
      <c r="D19" s="339"/>
      <c r="E19" s="339"/>
      <c r="F19" s="340"/>
      <c r="G19" s="340"/>
      <c r="H19" s="340"/>
    </row>
    <row r="20" spans="1:11" s="364" customFormat="1" ht="13.5" thickBot="1" x14ac:dyDescent="0.25">
      <c r="A20" s="338"/>
      <c r="B20" s="368"/>
      <c r="C20" s="368"/>
      <c r="D20" s="369"/>
      <c r="E20" s="369"/>
      <c r="F20" s="433" t="s">
        <v>2</v>
      </c>
      <c r="G20" s="340"/>
      <c r="H20" s="340"/>
      <c r="I20" s="349"/>
      <c r="J20" s="349"/>
      <c r="K20" s="349"/>
    </row>
    <row r="21" spans="1:11" ht="30" customHeight="1" thickBot="1" x14ac:dyDescent="0.2">
      <c r="A21" s="344" t="s">
        <v>58</v>
      </c>
      <c r="B21" s="345" t="s">
        <v>3508</v>
      </c>
      <c r="C21" s="346" t="s">
        <v>60</v>
      </c>
      <c r="D21" s="370" t="s">
        <v>61</v>
      </c>
      <c r="E21" s="370" t="s">
        <v>1</v>
      </c>
      <c r="F21" s="347" t="s">
        <v>3509</v>
      </c>
      <c r="G21" s="348"/>
      <c r="H21" s="348"/>
      <c r="I21" s="349"/>
      <c r="J21" s="349"/>
      <c r="K21" s="349"/>
    </row>
    <row r="22" spans="1:11" ht="42" customHeight="1" thickTop="1" x14ac:dyDescent="0.15">
      <c r="A22" s="371">
        <v>2111</v>
      </c>
      <c r="B22" s="372" t="s">
        <v>3229</v>
      </c>
      <c r="C22" s="373">
        <v>4430</v>
      </c>
      <c r="D22" s="373">
        <v>5412.8099999999995</v>
      </c>
      <c r="E22" s="373">
        <v>2463.1056000000017</v>
      </c>
      <c r="F22" s="444" t="s">
        <v>4008</v>
      </c>
      <c r="G22" s="352"/>
      <c r="H22" s="352"/>
      <c r="I22" s="349"/>
      <c r="J22" s="349"/>
      <c r="K22" s="349"/>
    </row>
    <row r="23" spans="1:11" ht="15" customHeight="1" x14ac:dyDescent="0.15">
      <c r="A23" s="355">
        <v>2119</v>
      </c>
      <c r="B23" s="435" t="s">
        <v>80</v>
      </c>
      <c r="C23" s="436">
        <v>2500</v>
      </c>
      <c r="D23" s="436">
        <v>2500</v>
      </c>
      <c r="E23" s="436">
        <v>2578.1390699999997</v>
      </c>
      <c r="F23" s="445" t="s">
        <v>3519</v>
      </c>
      <c r="G23" s="352"/>
      <c r="H23" s="352"/>
      <c r="I23" s="349"/>
      <c r="J23" s="349"/>
      <c r="K23" s="349"/>
    </row>
    <row r="24" spans="1:11" ht="28.5" customHeight="1" x14ac:dyDescent="0.15">
      <c r="A24" s="437">
        <v>2122</v>
      </c>
      <c r="B24" s="438" t="s">
        <v>3228</v>
      </c>
      <c r="C24" s="436">
        <v>0</v>
      </c>
      <c r="D24" s="436">
        <v>41587.26</v>
      </c>
      <c r="E24" s="436">
        <v>41587.267999999996</v>
      </c>
      <c r="F24" s="655" t="s">
        <v>4009</v>
      </c>
      <c r="G24" s="352"/>
      <c r="H24" s="352"/>
      <c r="I24" s="349"/>
      <c r="J24" s="349"/>
      <c r="K24" s="349"/>
    </row>
    <row r="25" spans="1:11" ht="15" customHeight="1" x14ac:dyDescent="0.15">
      <c r="A25" s="437">
        <v>2131</v>
      </c>
      <c r="B25" s="438" t="s">
        <v>3231</v>
      </c>
      <c r="C25" s="436">
        <v>66</v>
      </c>
      <c r="D25" s="436">
        <v>119.47999999999999</v>
      </c>
      <c r="E25" s="436">
        <v>120.09139999999999</v>
      </c>
      <c r="F25" s="1371" t="s">
        <v>4010</v>
      </c>
      <c r="G25" s="352"/>
      <c r="H25" s="1369"/>
      <c r="I25" s="349"/>
      <c r="J25" s="349"/>
      <c r="K25" s="349"/>
    </row>
    <row r="26" spans="1:11" ht="27.75" customHeight="1" x14ac:dyDescent="0.15">
      <c r="A26" s="355">
        <v>2132</v>
      </c>
      <c r="B26" s="435" t="s">
        <v>3227</v>
      </c>
      <c r="C26" s="436">
        <v>27930</v>
      </c>
      <c r="D26" s="436">
        <v>20529.910000000003</v>
      </c>
      <c r="E26" s="651">
        <v>20619.054669999998</v>
      </c>
      <c r="F26" s="1368"/>
      <c r="G26" s="352"/>
      <c r="H26" s="1373"/>
      <c r="I26" s="349"/>
      <c r="J26" s="349"/>
      <c r="K26" s="349"/>
    </row>
    <row r="27" spans="1:11" ht="15" customHeight="1" x14ac:dyDescent="0.15">
      <c r="A27" s="351">
        <v>2133</v>
      </c>
      <c r="B27" s="650" t="s">
        <v>4011</v>
      </c>
      <c r="C27" s="651">
        <v>0</v>
      </c>
      <c r="D27" s="651">
        <v>1</v>
      </c>
      <c r="E27" s="651">
        <v>1</v>
      </c>
      <c r="F27" s="1368"/>
      <c r="G27" s="352"/>
      <c r="H27" s="1373"/>
      <c r="I27" s="349"/>
      <c r="J27" s="349"/>
      <c r="K27" s="349"/>
    </row>
    <row r="28" spans="1:11" ht="15" customHeight="1" x14ac:dyDescent="0.15">
      <c r="A28" s="351">
        <v>2139</v>
      </c>
      <c r="B28" s="650" t="s">
        <v>3233</v>
      </c>
      <c r="C28" s="651">
        <v>2</v>
      </c>
      <c r="D28" s="651">
        <v>5.7</v>
      </c>
      <c r="E28" s="651">
        <v>9.4659999999999993</v>
      </c>
      <c r="F28" s="1372"/>
      <c r="G28" s="352"/>
      <c r="H28" s="1373"/>
      <c r="I28" s="349"/>
      <c r="J28" s="349"/>
      <c r="K28" s="349"/>
    </row>
    <row r="29" spans="1:11" ht="67.5" customHeight="1" x14ac:dyDescent="0.15">
      <c r="A29" s="437">
        <v>2141</v>
      </c>
      <c r="B29" s="438" t="s">
        <v>3234</v>
      </c>
      <c r="C29" s="436">
        <v>100000</v>
      </c>
      <c r="D29" s="436">
        <v>208160</v>
      </c>
      <c r="E29" s="436">
        <v>390245.50584000006</v>
      </c>
      <c r="F29" s="446" t="s">
        <v>4012</v>
      </c>
      <c r="G29" s="352"/>
      <c r="H29" s="374"/>
      <c r="I29" s="349"/>
      <c r="J29" s="349"/>
      <c r="K29" s="349"/>
    </row>
    <row r="30" spans="1:11" ht="15" customHeight="1" x14ac:dyDescent="0.15">
      <c r="A30" s="355">
        <v>2143</v>
      </c>
      <c r="B30" s="435" t="s">
        <v>104</v>
      </c>
      <c r="C30" s="436">
        <v>0</v>
      </c>
      <c r="D30" s="436">
        <v>0</v>
      </c>
      <c r="E30" s="436">
        <v>9.5489999999999992E-2</v>
      </c>
      <c r="F30" s="445" t="s">
        <v>3520</v>
      </c>
      <c r="G30" s="352"/>
      <c r="H30" s="352"/>
      <c r="I30" s="349"/>
      <c r="J30" s="349"/>
      <c r="K30" s="349"/>
    </row>
    <row r="31" spans="1:11" ht="27.75" customHeight="1" x14ac:dyDescent="0.15">
      <c r="A31" s="437">
        <v>2211</v>
      </c>
      <c r="B31" s="438" t="s">
        <v>3230</v>
      </c>
      <c r="C31" s="436">
        <v>5</v>
      </c>
      <c r="D31" s="436">
        <v>76.150000000000006</v>
      </c>
      <c r="E31" s="436">
        <v>72.659149999999997</v>
      </c>
      <c r="F31" s="1371" t="s">
        <v>4013</v>
      </c>
      <c r="G31" s="352"/>
      <c r="H31" s="1373"/>
      <c r="I31" s="349"/>
      <c r="J31" s="349"/>
      <c r="K31" s="349"/>
    </row>
    <row r="32" spans="1:11" ht="27.75" customHeight="1" x14ac:dyDescent="0.15">
      <c r="A32" s="437">
        <v>2212</v>
      </c>
      <c r="B32" s="438" t="s">
        <v>3521</v>
      </c>
      <c r="C32" s="436">
        <v>5050</v>
      </c>
      <c r="D32" s="436">
        <v>24087.989999999994</v>
      </c>
      <c r="E32" s="436">
        <v>27155.110659999995</v>
      </c>
      <c r="F32" s="1372"/>
      <c r="G32" s="352"/>
      <c r="H32" s="1373"/>
      <c r="I32" s="349"/>
      <c r="J32" s="349"/>
      <c r="K32" s="349"/>
    </row>
    <row r="33" spans="1:11" ht="27.75" customHeight="1" x14ac:dyDescent="0.15">
      <c r="A33" s="437">
        <v>2223</v>
      </c>
      <c r="B33" s="438" t="s">
        <v>3236</v>
      </c>
      <c r="C33" s="436">
        <v>372</v>
      </c>
      <c r="D33" s="436">
        <v>7667.1000000000013</v>
      </c>
      <c r="E33" s="436">
        <v>8922.8071999999993</v>
      </c>
      <c r="F33" s="1368" t="s">
        <v>4014</v>
      </c>
      <c r="G33" s="352"/>
      <c r="H33" s="1369"/>
      <c r="I33" s="349"/>
      <c r="J33" s="349"/>
      <c r="K33" s="349"/>
    </row>
    <row r="34" spans="1:11" ht="15" customHeight="1" x14ac:dyDescent="0.15">
      <c r="A34" s="437">
        <v>2229</v>
      </c>
      <c r="B34" s="438" t="s">
        <v>2901</v>
      </c>
      <c r="C34" s="436">
        <v>45000</v>
      </c>
      <c r="D34" s="436">
        <v>93529.430000000008</v>
      </c>
      <c r="E34" s="436">
        <v>115073.09342999995</v>
      </c>
      <c r="F34" s="1368"/>
      <c r="G34" s="352"/>
      <c r="H34" s="1369"/>
      <c r="I34" s="349"/>
      <c r="J34" s="349"/>
      <c r="K34" s="349"/>
    </row>
    <row r="35" spans="1:11" ht="27.75" customHeight="1" x14ac:dyDescent="0.15">
      <c r="A35" s="437">
        <v>2310</v>
      </c>
      <c r="B35" s="438" t="s">
        <v>3226</v>
      </c>
      <c r="C35" s="436">
        <v>0</v>
      </c>
      <c r="D35" s="436">
        <v>216.14000000000004</v>
      </c>
      <c r="E35" s="436">
        <v>403.57902000000001</v>
      </c>
      <c r="F35" s="445" t="s">
        <v>4015</v>
      </c>
      <c r="G35" s="352"/>
      <c r="H35" s="352"/>
      <c r="I35" s="349"/>
      <c r="J35" s="349"/>
      <c r="K35" s="349"/>
    </row>
    <row r="36" spans="1:11" ht="15" customHeight="1" x14ac:dyDescent="0.15">
      <c r="A36" s="437">
        <v>2321</v>
      </c>
      <c r="B36" s="438" t="s">
        <v>3232</v>
      </c>
      <c r="C36" s="436">
        <v>0</v>
      </c>
      <c r="D36" s="436">
        <v>200</v>
      </c>
      <c r="E36" s="436">
        <v>200</v>
      </c>
      <c r="F36" s="445" t="s">
        <v>4016</v>
      </c>
      <c r="G36" s="352"/>
      <c r="H36" s="352"/>
      <c r="I36" s="349"/>
      <c r="J36" s="349"/>
      <c r="K36" s="349"/>
    </row>
    <row r="37" spans="1:11" ht="41.25" customHeight="1" x14ac:dyDescent="0.15">
      <c r="A37" s="437">
        <v>2322</v>
      </c>
      <c r="B37" s="438" t="s">
        <v>3235</v>
      </c>
      <c r="C37" s="436">
        <v>0</v>
      </c>
      <c r="D37" s="436">
        <v>4767.33</v>
      </c>
      <c r="E37" s="436">
        <v>4819.7840000000006</v>
      </c>
      <c r="F37" s="445" t="s">
        <v>4017</v>
      </c>
      <c r="G37" s="352"/>
      <c r="H37" s="352"/>
      <c r="I37" s="349"/>
      <c r="J37" s="349"/>
      <c r="K37" s="349"/>
    </row>
    <row r="38" spans="1:11" ht="55.5" customHeight="1" x14ac:dyDescent="0.15">
      <c r="A38" s="437">
        <v>2324</v>
      </c>
      <c r="B38" s="438" t="s">
        <v>3225</v>
      </c>
      <c r="C38" s="436">
        <v>9665</v>
      </c>
      <c r="D38" s="436">
        <v>12584.760000000002</v>
      </c>
      <c r="E38" s="436">
        <v>18390.884829999992</v>
      </c>
      <c r="F38" s="446" t="s">
        <v>4018</v>
      </c>
      <c r="G38" s="352"/>
      <c r="H38" s="374"/>
      <c r="I38" s="349"/>
      <c r="J38" s="349"/>
      <c r="K38" s="349"/>
    </row>
    <row r="39" spans="1:11" ht="27.75" customHeight="1" x14ac:dyDescent="0.15">
      <c r="A39" s="437">
        <v>2329</v>
      </c>
      <c r="B39" s="438" t="s">
        <v>65</v>
      </c>
      <c r="C39" s="436">
        <v>6000</v>
      </c>
      <c r="D39" s="436">
        <v>6972.18</v>
      </c>
      <c r="E39" s="436">
        <v>7003.8658999999998</v>
      </c>
      <c r="F39" s="445" t="s">
        <v>4019</v>
      </c>
      <c r="G39" s="352"/>
      <c r="H39" s="374"/>
      <c r="I39" s="349"/>
      <c r="J39" s="349"/>
      <c r="K39" s="349"/>
    </row>
    <row r="40" spans="1:11" ht="27.75" customHeight="1" x14ac:dyDescent="0.15">
      <c r="A40" s="437">
        <v>2412</v>
      </c>
      <c r="B40" s="438" t="s">
        <v>3237</v>
      </c>
      <c r="C40" s="436">
        <v>11523</v>
      </c>
      <c r="D40" s="436">
        <v>11833.14</v>
      </c>
      <c r="E40" s="436">
        <v>11833.139130000001</v>
      </c>
      <c r="F40" s="1374" t="s">
        <v>4020</v>
      </c>
      <c r="G40" s="352"/>
      <c r="H40" s="1369"/>
      <c r="I40" s="349"/>
      <c r="J40" s="349"/>
      <c r="K40" s="349"/>
    </row>
    <row r="41" spans="1:11" ht="27.75" customHeight="1" x14ac:dyDescent="0.15">
      <c r="A41" s="437">
        <v>2420</v>
      </c>
      <c r="B41" s="438" t="s">
        <v>3238</v>
      </c>
      <c r="C41" s="436">
        <v>230646</v>
      </c>
      <c r="D41" s="436">
        <v>220646.62</v>
      </c>
      <c r="E41" s="436">
        <v>219998.97547999999</v>
      </c>
      <c r="F41" s="1375"/>
      <c r="G41" s="352"/>
      <c r="H41" s="1369"/>
      <c r="I41" s="349"/>
      <c r="J41" s="349"/>
      <c r="K41" s="349"/>
    </row>
    <row r="42" spans="1:11" ht="27.75" customHeight="1" x14ac:dyDescent="0.15">
      <c r="A42" s="355">
        <v>2441</v>
      </c>
      <c r="B42" s="435" t="s">
        <v>109</v>
      </c>
      <c r="C42" s="436">
        <v>11116</v>
      </c>
      <c r="D42" s="436">
        <v>25888.79</v>
      </c>
      <c r="E42" s="436">
        <v>26934.005120000005</v>
      </c>
      <c r="F42" s="1375"/>
      <c r="G42" s="352"/>
      <c r="H42" s="1369"/>
      <c r="I42" s="349"/>
      <c r="J42" s="349"/>
      <c r="K42" s="349"/>
    </row>
    <row r="43" spans="1:11" ht="27.75" customHeight="1" x14ac:dyDescent="0.15">
      <c r="A43" s="355">
        <v>2449</v>
      </c>
      <c r="B43" s="435" t="s">
        <v>3990</v>
      </c>
      <c r="C43" s="436">
        <v>38013</v>
      </c>
      <c r="D43" s="436">
        <v>28013.62</v>
      </c>
      <c r="E43" s="436">
        <v>28013.623</v>
      </c>
      <c r="F43" s="1376"/>
      <c r="G43" s="352"/>
      <c r="H43" s="352"/>
      <c r="I43" s="349"/>
      <c r="J43" s="349"/>
      <c r="K43" s="349"/>
    </row>
    <row r="44" spans="1:11" s="378" customFormat="1" ht="199.5" customHeight="1" x14ac:dyDescent="0.2">
      <c r="A44" s="407">
        <v>2451</v>
      </c>
      <c r="B44" s="435" t="s">
        <v>110</v>
      </c>
      <c r="C44" s="436">
        <v>261818</v>
      </c>
      <c r="D44" s="436">
        <v>257988.4</v>
      </c>
      <c r="E44" s="436">
        <v>257987.53458000004</v>
      </c>
      <c r="F44" s="656" t="s">
        <v>4021</v>
      </c>
      <c r="G44" s="352"/>
      <c r="H44" s="374"/>
      <c r="I44" s="348"/>
      <c r="J44" s="348"/>
      <c r="K44" s="348"/>
    </row>
    <row r="45" spans="1:11" s="378" customFormat="1" ht="42" customHeight="1" thickBot="1" x14ac:dyDescent="0.25">
      <c r="A45" s="375">
        <v>2459</v>
      </c>
      <c r="B45" s="376" t="s">
        <v>3991</v>
      </c>
      <c r="C45" s="377">
        <v>1400</v>
      </c>
      <c r="D45" s="377">
        <v>1400</v>
      </c>
      <c r="E45" s="377">
        <v>1400</v>
      </c>
      <c r="F45" s="447" t="s">
        <v>4022</v>
      </c>
      <c r="G45" s="352"/>
      <c r="H45" s="374"/>
      <c r="I45" s="348"/>
      <c r="J45" s="348"/>
      <c r="K45" s="348"/>
    </row>
    <row r="46" spans="1:11" ht="15.75" customHeight="1" thickTop="1" thickBot="1" x14ac:dyDescent="0.25">
      <c r="A46" s="379" t="s">
        <v>3522</v>
      </c>
      <c r="B46" s="380"/>
      <c r="C46" s="381">
        <f>SUM(C22:C45)</f>
        <v>755536</v>
      </c>
      <c r="D46" s="381">
        <f t="shared" ref="D46:E46" si="0">SUM(D22:D45)</f>
        <v>974187.81</v>
      </c>
      <c r="E46" s="381">
        <f t="shared" si="0"/>
        <v>1185832.7875699999</v>
      </c>
      <c r="F46" s="440"/>
      <c r="G46" s="382"/>
      <c r="H46" s="382"/>
      <c r="I46" s="349"/>
      <c r="J46" s="349"/>
      <c r="K46" s="349"/>
    </row>
    <row r="47" spans="1:11" ht="12.75" customHeight="1" x14ac:dyDescent="0.15">
      <c r="A47" s="383"/>
      <c r="B47" s="384"/>
      <c r="C47" s="384"/>
      <c r="D47" s="385"/>
      <c r="E47" s="385"/>
      <c r="F47" s="386"/>
      <c r="G47" s="387"/>
      <c r="H47" s="387"/>
      <c r="I47" s="349"/>
      <c r="J47" s="349"/>
      <c r="K47" s="349"/>
    </row>
    <row r="48" spans="1:11" ht="12.75" customHeight="1" x14ac:dyDescent="0.15">
      <c r="A48" s="388"/>
      <c r="B48" s="384"/>
      <c r="C48" s="384"/>
      <c r="D48" s="389"/>
      <c r="E48" s="389"/>
      <c r="F48" s="390"/>
      <c r="G48" s="390"/>
      <c r="H48" s="390"/>
      <c r="I48" s="349"/>
      <c r="J48" s="349"/>
      <c r="K48" s="349"/>
    </row>
    <row r="49" spans="1:11" ht="18" customHeight="1" x14ac:dyDescent="0.2">
      <c r="A49" s="434" t="s">
        <v>7</v>
      </c>
      <c r="B49" s="336"/>
      <c r="C49" s="336"/>
      <c r="D49" s="339"/>
      <c r="E49" s="339"/>
      <c r="F49" s="340"/>
      <c r="G49" s="340"/>
      <c r="H49" s="340"/>
    </row>
    <row r="50" spans="1:11" ht="13.5" thickBot="1" x14ac:dyDescent="0.25">
      <c r="A50" s="391"/>
      <c r="B50" s="392"/>
      <c r="C50" s="392"/>
      <c r="D50" s="393"/>
      <c r="E50" s="393"/>
      <c r="F50" s="433" t="s">
        <v>2</v>
      </c>
      <c r="G50" s="340"/>
      <c r="H50" s="340"/>
      <c r="I50" s="349"/>
      <c r="J50" s="349"/>
      <c r="K50" s="349"/>
    </row>
    <row r="51" spans="1:11" s="364" customFormat="1" ht="30" customHeight="1" thickBot="1" x14ac:dyDescent="0.2">
      <c r="A51" s="344" t="s">
        <v>58</v>
      </c>
      <c r="B51" s="345" t="s">
        <v>3508</v>
      </c>
      <c r="C51" s="346" t="s">
        <v>60</v>
      </c>
      <c r="D51" s="370" t="s">
        <v>61</v>
      </c>
      <c r="E51" s="370" t="s">
        <v>1</v>
      </c>
      <c r="F51" s="347" t="s">
        <v>3509</v>
      </c>
      <c r="G51" s="348"/>
      <c r="H51" s="348"/>
      <c r="I51" s="349"/>
      <c r="J51" s="349"/>
      <c r="K51" s="349"/>
    </row>
    <row r="52" spans="1:11" s="364" customFormat="1" ht="33.75" customHeight="1" thickTop="1" x14ac:dyDescent="0.15">
      <c r="A52" s="394">
        <v>3111</v>
      </c>
      <c r="B52" s="395" t="s">
        <v>3240</v>
      </c>
      <c r="C52" s="373">
        <v>32280</v>
      </c>
      <c r="D52" s="373">
        <v>37364.6</v>
      </c>
      <c r="E52" s="373">
        <v>37368.6679</v>
      </c>
      <c r="F52" s="1377" t="s">
        <v>4023</v>
      </c>
      <c r="G52" s="352"/>
      <c r="H52" s="1369"/>
      <c r="I52" s="349"/>
      <c r="J52" s="349"/>
      <c r="K52" s="349"/>
    </row>
    <row r="53" spans="1:11" s="364" customFormat="1" ht="33.75" customHeight="1" x14ac:dyDescent="0.15">
      <c r="A53" s="355">
        <v>3112</v>
      </c>
      <c r="B53" s="435" t="s">
        <v>3241</v>
      </c>
      <c r="C53" s="436">
        <v>946</v>
      </c>
      <c r="D53" s="436">
        <v>14334.2</v>
      </c>
      <c r="E53" s="436">
        <v>14334.29645</v>
      </c>
      <c r="F53" s="1372"/>
      <c r="G53" s="352"/>
      <c r="H53" s="1369"/>
      <c r="I53" s="349"/>
      <c r="J53" s="349"/>
      <c r="K53" s="349"/>
    </row>
    <row r="54" spans="1:11" s="364" customFormat="1" ht="27.75" customHeight="1" x14ac:dyDescent="0.15">
      <c r="A54" s="437">
        <v>3113</v>
      </c>
      <c r="B54" s="438" t="s">
        <v>3239</v>
      </c>
      <c r="C54" s="439">
        <v>0</v>
      </c>
      <c r="D54" s="439">
        <v>746.55</v>
      </c>
      <c r="E54" s="439">
        <v>1016.5550000000001</v>
      </c>
      <c r="F54" s="445" t="s">
        <v>4024</v>
      </c>
      <c r="G54" s="352"/>
      <c r="H54" s="352"/>
      <c r="I54" s="349"/>
      <c r="J54" s="349"/>
      <c r="K54" s="349"/>
    </row>
    <row r="55" spans="1:11" ht="42" customHeight="1" thickBot="1" x14ac:dyDescent="0.2">
      <c r="A55" s="396">
        <v>3129</v>
      </c>
      <c r="B55" s="376" t="s">
        <v>3242</v>
      </c>
      <c r="C55" s="377">
        <v>19250</v>
      </c>
      <c r="D55" s="377">
        <v>19250</v>
      </c>
      <c r="E55" s="377">
        <v>19250</v>
      </c>
      <c r="F55" s="447" t="s">
        <v>3523</v>
      </c>
      <c r="G55" s="352"/>
      <c r="H55" s="352"/>
      <c r="I55" s="349"/>
      <c r="J55" s="349"/>
      <c r="K55" s="349"/>
    </row>
    <row r="56" spans="1:11" ht="15.75" customHeight="1" thickTop="1" thickBot="1" x14ac:dyDescent="0.25">
      <c r="A56" s="379" t="s">
        <v>2898</v>
      </c>
      <c r="B56" s="380"/>
      <c r="C56" s="381">
        <f>SUM(C52:C55)</f>
        <v>52476</v>
      </c>
      <c r="D56" s="381">
        <f>SUM(D52:D55)</f>
        <v>71695.350000000006</v>
      </c>
      <c r="E56" s="381">
        <f>SUM(E52:E55)</f>
        <v>71969.519350000002</v>
      </c>
      <c r="F56" s="397"/>
      <c r="G56" s="398"/>
      <c r="H56" s="398"/>
      <c r="I56" s="349"/>
      <c r="J56" s="349"/>
      <c r="K56" s="349"/>
    </row>
    <row r="57" spans="1:11" ht="12.75" customHeight="1" x14ac:dyDescent="0.15">
      <c r="A57" s="383"/>
      <c r="B57" s="384"/>
      <c r="C57" s="384"/>
      <c r="D57" s="389"/>
      <c r="E57" s="389"/>
      <c r="F57" s="387"/>
      <c r="G57" s="387"/>
      <c r="H57" s="387"/>
      <c r="I57" s="349"/>
      <c r="J57" s="349"/>
      <c r="K57" s="349"/>
    </row>
    <row r="58" spans="1:11" ht="12.75" customHeight="1" x14ac:dyDescent="0.15">
      <c r="A58" s="388"/>
      <c r="B58" s="384"/>
      <c r="C58" s="384"/>
      <c r="D58" s="389"/>
      <c r="E58" s="389"/>
      <c r="F58" s="390"/>
      <c r="G58" s="390"/>
      <c r="H58" s="390"/>
      <c r="I58" s="399"/>
      <c r="J58" s="400"/>
    </row>
    <row r="59" spans="1:11" ht="18" customHeight="1" x14ac:dyDescent="0.2">
      <c r="A59" s="434" t="s">
        <v>112</v>
      </c>
      <c r="B59" s="336"/>
      <c r="C59" s="336"/>
      <c r="D59" s="339"/>
      <c r="E59" s="339"/>
      <c r="F59" s="340"/>
      <c r="G59" s="340"/>
      <c r="H59" s="340"/>
    </row>
    <row r="60" spans="1:11" ht="13.5" thickBot="1" x14ac:dyDescent="0.25">
      <c r="A60" s="338"/>
      <c r="B60" s="401"/>
      <c r="C60" s="401"/>
      <c r="D60" s="382"/>
      <c r="E60" s="382"/>
      <c r="F60" s="433" t="s">
        <v>2</v>
      </c>
      <c r="G60" s="340"/>
      <c r="H60" s="340"/>
      <c r="I60" s="367"/>
      <c r="J60" s="400"/>
    </row>
    <row r="61" spans="1:11" ht="30" customHeight="1" thickBot="1" x14ac:dyDescent="0.2">
      <c r="A61" s="402" t="s">
        <v>58</v>
      </c>
      <c r="B61" s="403" t="s">
        <v>3508</v>
      </c>
      <c r="C61" s="346" t="s">
        <v>60</v>
      </c>
      <c r="D61" s="370" t="s">
        <v>61</v>
      </c>
      <c r="E61" s="370" t="s">
        <v>1</v>
      </c>
      <c r="F61" s="347" t="s">
        <v>3509</v>
      </c>
      <c r="G61" s="348"/>
      <c r="H61" s="348"/>
      <c r="J61" s="404"/>
    </row>
    <row r="62" spans="1:11" s="364" customFormat="1" ht="27.75" customHeight="1" thickTop="1" x14ac:dyDescent="0.25">
      <c r="A62" s="351">
        <v>4111</v>
      </c>
      <c r="B62" s="657" t="s">
        <v>113</v>
      </c>
      <c r="C62" s="436">
        <v>0</v>
      </c>
      <c r="D62" s="436">
        <v>801725</v>
      </c>
      <c r="E62" s="436">
        <v>801724.348</v>
      </c>
      <c r="F62" s="445" t="s">
        <v>3524</v>
      </c>
      <c r="G62" s="352"/>
      <c r="H62" s="352"/>
      <c r="I62" s="658"/>
      <c r="J62" s="658"/>
      <c r="K62" s="659"/>
    </row>
    <row r="63" spans="1:11" s="364" customFormat="1" ht="27.75" customHeight="1" x14ac:dyDescent="0.25">
      <c r="A63" s="351">
        <v>4112</v>
      </c>
      <c r="B63" s="657" t="s">
        <v>114</v>
      </c>
      <c r="C63" s="436">
        <v>195368</v>
      </c>
      <c r="D63" s="436">
        <v>195368</v>
      </c>
      <c r="E63" s="436">
        <v>195367.1</v>
      </c>
      <c r="F63" s="445" t="s">
        <v>3525</v>
      </c>
      <c r="G63" s="352"/>
      <c r="H63" s="352"/>
      <c r="I63" s="658"/>
      <c r="J63" s="658"/>
      <c r="K63" s="659"/>
    </row>
    <row r="64" spans="1:11" s="364" customFormat="1" ht="15" customHeight="1" x14ac:dyDescent="0.25">
      <c r="A64" s="1378">
        <v>4113</v>
      </c>
      <c r="B64" s="1381" t="s">
        <v>2903</v>
      </c>
      <c r="C64" s="436">
        <v>356</v>
      </c>
      <c r="D64" s="436">
        <v>356</v>
      </c>
      <c r="E64" s="436">
        <v>355.01400000000001</v>
      </c>
      <c r="F64" s="655" t="s">
        <v>3982</v>
      </c>
      <c r="G64" s="352"/>
      <c r="H64" s="352"/>
      <c r="I64" s="658"/>
      <c r="J64" s="658"/>
      <c r="K64" s="659"/>
    </row>
    <row r="65" spans="1:11" s="364" customFormat="1" ht="15" customHeight="1" x14ac:dyDescent="0.25">
      <c r="A65" s="1379"/>
      <c r="B65" s="1382"/>
      <c r="C65" s="436">
        <v>2500</v>
      </c>
      <c r="D65" s="436">
        <v>6382.2800000000007</v>
      </c>
      <c r="E65" s="436">
        <v>0</v>
      </c>
      <c r="F65" s="655" t="s">
        <v>2992</v>
      </c>
      <c r="G65" s="352"/>
      <c r="H65" s="352"/>
      <c r="I65" s="658"/>
      <c r="J65" s="658"/>
      <c r="K65" s="659"/>
    </row>
    <row r="66" spans="1:11" s="364" customFormat="1" ht="15" customHeight="1" x14ac:dyDescent="0.25">
      <c r="A66" s="1379"/>
      <c r="B66" s="1382"/>
      <c r="C66" s="436">
        <v>0</v>
      </c>
      <c r="D66" s="436">
        <v>222.54</v>
      </c>
      <c r="E66" s="436">
        <v>222.53715</v>
      </c>
      <c r="F66" s="655" t="s">
        <v>3497</v>
      </c>
      <c r="G66" s="352"/>
      <c r="H66" s="352"/>
      <c r="I66" s="658"/>
      <c r="J66" s="658"/>
      <c r="K66" s="659"/>
    </row>
    <row r="67" spans="1:11" s="364" customFormat="1" ht="15" x14ac:dyDescent="0.25">
      <c r="A67" s="1379"/>
      <c r="B67" s="1382"/>
      <c r="C67" s="436">
        <v>1184</v>
      </c>
      <c r="D67" s="436">
        <v>1184.29</v>
      </c>
      <c r="E67" s="436">
        <v>1184.2874899999999</v>
      </c>
      <c r="F67" s="655" t="s">
        <v>3045</v>
      </c>
      <c r="G67" s="1369"/>
      <c r="H67" s="352"/>
      <c r="I67" s="658"/>
      <c r="J67" s="658"/>
      <c r="K67" s="659"/>
    </row>
    <row r="68" spans="1:11" s="364" customFormat="1" ht="27.75" customHeight="1" x14ac:dyDescent="0.25">
      <c r="A68" s="1380"/>
      <c r="B68" s="1383"/>
      <c r="C68" s="436">
        <v>0</v>
      </c>
      <c r="D68" s="436">
        <v>223526</v>
      </c>
      <c r="E68" s="436">
        <v>223526</v>
      </c>
      <c r="F68" s="655" t="s">
        <v>550</v>
      </c>
      <c r="G68" s="1369"/>
      <c r="H68" s="352"/>
      <c r="I68" s="658"/>
      <c r="J68" s="658"/>
      <c r="K68" s="659"/>
    </row>
    <row r="69" spans="1:11" ht="15" x14ac:dyDescent="0.25">
      <c r="A69" s="1378">
        <v>4116</v>
      </c>
      <c r="B69" s="1381" t="s">
        <v>115</v>
      </c>
      <c r="C69" s="436">
        <v>0</v>
      </c>
      <c r="D69" s="436">
        <v>1653.53</v>
      </c>
      <c r="E69" s="436">
        <v>1653.529</v>
      </c>
      <c r="F69" s="655" t="s">
        <v>3353</v>
      </c>
      <c r="G69" s="352"/>
      <c r="H69" s="352"/>
      <c r="I69" s="658"/>
      <c r="J69" s="658"/>
      <c r="K69" s="659"/>
    </row>
    <row r="70" spans="1:11" ht="15" customHeight="1" x14ac:dyDescent="0.25">
      <c r="A70" s="1379"/>
      <c r="B70" s="1382"/>
      <c r="C70" s="436">
        <v>0</v>
      </c>
      <c r="D70" s="436">
        <v>326</v>
      </c>
      <c r="E70" s="436">
        <v>326</v>
      </c>
      <c r="F70" s="655" t="s">
        <v>3982</v>
      </c>
      <c r="G70" s="352"/>
      <c r="H70" s="352"/>
      <c r="I70" s="658"/>
      <c r="J70" s="658"/>
      <c r="K70" s="659"/>
    </row>
    <row r="71" spans="1:11" ht="15" customHeight="1" x14ac:dyDescent="0.25">
      <c r="A71" s="1379"/>
      <c r="B71" s="1382"/>
      <c r="C71" s="436">
        <v>0</v>
      </c>
      <c r="D71" s="436">
        <v>390</v>
      </c>
      <c r="E71" s="436">
        <v>390</v>
      </c>
      <c r="F71" s="655" t="s">
        <v>4025</v>
      </c>
      <c r="G71" s="352"/>
      <c r="H71" s="352"/>
      <c r="I71" s="658"/>
      <c r="J71" s="658"/>
      <c r="K71" s="659"/>
    </row>
    <row r="72" spans="1:11" ht="15" customHeight="1" x14ac:dyDescent="0.25">
      <c r="A72" s="1379"/>
      <c r="B72" s="1382"/>
      <c r="C72" s="436">
        <v>344090</v>
      </c>
      <c r="D72" s="436">
        <v>344090</v>
      </c>
      <c r="E72" s="436">
        <v>344089.31800000003</v>
      </c>
      <c r="F72" s="655" t="s">
        <v>649</v>
      </c>
      <c r="G72" s="352"/>
      <c r="H72" s="352"/>
      <c r="I72" s="658"/>
      <c r="J72" s="658"/>
      <c r="K72" s="659"/>
    </row>
    <row r="73" spans="1:11" ht="15" x14ac:dyDescent="0.25">
      <c r="A73" s="1379"/>
      <c r="B73" s="1382"/>
      <c r="C73" s="436">
        <v>4000</v>
      </c>
      <c r="D73" s="436">
        <v>4000</v>
      </c>
      <c r="E73" s="436">
        <v>4000</v>
      </c>
      <c r="F73" s="655" t="s">
        <v>3526</v>
      </c>
      <c r="G73" s="352"/>
      <c r="H73" s="352"/>
      <c r="I73" s="658"/>
      <c r="J73" s="658"/>
      <c r="K73" s="659"/>
    </row>
    <row r="74" spans="1:11" ht="15" x14ac:dyDescent="0.25">
      <c r="A74" s="1379"/>
      <c r="B74" s="1382"/>
      <c r="C74" s="436">
        <v>0</v>
      </c>
      <c r="D74" s="436">
        <v>2977418.73</v>
      </c>
      <c r="E74" s="436">
        <v>2977418.7340000002</v>
      </c>
      <c r="F74" s="655" t="s">
        <v>726</v>
      </c>
      <c r="G74" s="352"/>
      <c r="H74" s="352"/>
      <c r="I74" s="658"/>
      <c r="J74" s="658"/>
      <c r="K74" s="659"/>
    </row>
    <row r="75" spans="1:11" ht="15" x14ac:dyDescent="0.25">
      <c r="A75" s="1379"/>
      <c r="B75" s="1382"/>
      <c r="C75" s="436">
        <v>0</v>
      </c>
      <c r="D75" s="436">
        <v>500</v>
      </c>
      <c r="E75" s="436">
        <v>500</v>
      </c>
      <c r="F75" s="655" t="s">
        <v>3527</v>
      </c>
      <c r="G75" s="352"/>
      <c r="H75" s="352"/>
      <c r="I75" s="658"/>
      <c r="J75" s="658"/>
      <c r="K75" s="659"/>
    </row>
    <row r="76" spans="1:11" ht="15" x14ac:dyDescent="0.25">
      <c r="A76" s="1379"/>
      <c r="B76" s="1382"/>
      <c r="C76" s="436">
        <v>0</v>
      </c>
      <c r="D76" s="436">
        <v>38978.620000000003</v>
      </c>
      <c r="E76" s="436">
        <v>38978.607629999999</v>
      </c>
      <c r="F76" s="655" t="s">
        <v>3528</v>
      </c>
      <c r="G76" s="352"/>
      <c r="H76" s="352"/>
      <c r="I76" s="658"/>
      <c r="J76" s="658"/>
      <c r="K76" s="659"/>
    </row>
    <row r="77" spans="1:11" ht="15" x14ac:dyDescent="0.25">
      <c r="A77" s="1379"/>
      <c r="B77" s="1382"/>
      <c r="C77" s="436">
        <v>0</v>
      </c>
      <c r="D77" s="436">
        <v>20995348.48</v>
      </c>
      <c r="E77" s="436">
        <v>20995348.487120003</v>
      </c>
      <c r="F77" s="655" t="s">
        <v>3529</v>
      </c>
      <c r="G77" s="352"/>
      <c r="H77" s="352"/>
      <c r="I77" s="658"/>
      <c r="J77" s="658"/>
      <c r="K77" s="659"/>
    </row>
    <row r="78" spans="1:11" ht="15" customHeight="1" x14ac:dyDescent="0.25">
      <c r="A78" s="1379"/>
      <c r="B78" s="1382"/>
      <c r="C78" s="436">
        <v>0</v>
      </c>
      <c r="D78" s="436">
        <v>9481</v>
      </c>
      <c r="E78" s="436">
        <v>9481</v>
      </c>
      <c r="F78" s="655" t="s">
        <v>3530</v>
      </c>
      <c r="G78" s="352"/>
      <c r="H78" s="352"/>
      <c r="I78" s="658"/>
      <c r="J78" s="658"/>
      <c r="K78" s="659"/>
    </row>
    <row r="79" spans="1:11" ht="15" customHeight="1" x14ac:dyDescent="0.25">
      <c r="A79" s="1379"/>
      <c r="B79" s="1382"/>
      <c r="C79" s="436">
        <v>0</v>
      </c>
      <c r="D79" s="436">
        <v>72299.47</v>
      </c>
      <c r="E79" s="436">
        <v>72299.40062</v>
      </c>
      <c r="F79" s="655" t="s">
        <v>3531</v>
      </c>
      <c r="G79" s="352"/>
      <c r="H79" s="352"/>
      <c r="I79" s="658"/>
      <c r="J79" s="658"/>
      <c r="K79" s="659"/>
    </row>
    <row r="80" spans="1:11" ht="15" customHeight="1" x14ac:dyDescent="0.25">
      <c r="A80" s="1379"/>
      <c r="B80" s="1382"/>
      <c r="C80" s="436">
        <v>0</v>
      </c>
      <c r="D80" s="436">
        <v>20.420000000000002</v>
      </c>
      <c r="E80" s="436">
        <v>20.41367</v>
      </c>
      <c r="F80" s="655" t="s">
        <v>588</v>
      </c>
      <c r="G80" s="352"/>
      <c r="H80" s="352"/>
      <c r="I80" s="658"/>
      <c r="J80" s="658"/>
      <c r="K80" s="659"/>
    </row>
    <row r="81" spans="1:11" ht="15" customHeight="1" x14ac:dyDescent="0.25">
      <c r="A81" s="1379"/>
      <c r="B81" s="1382"/>
      <c r="C81" s="436">
        <v>0</v>
      </c>
      <c r="D81" s="436">
        <v>28.48</v>
      </c>
      <c r="E81" s="436">
        <v>28.47541</v>
      </c>
      <c r="F81" s="655" t="s">
        <v>606</v>
      </c>
      <c r="G81" s="352"/>
      <c r="H81" s="352"/>
      <c r="I81" s="658"/>
      <c r="J81" s="658"/>
      <c r="K81" s="659"/>
    </row>
    <row r="82" spans="1:11" ht="15" customHeight="1" x14ac:dyDescent="0.25">
      <c r="A82" s="1379"/>
      <c r="B82" s="1382"/>
      <c r="C82" s="436">
        <v>0</v>
      </c>
      <c r="D82" s="436">
        <v>317.61</v>
      </c>
      <c r="E82" s="436">
        <v>317.60515000000004</v>
      </c>
      <c r="F82" s="655" t="s">
        <v>607</v>
      </c>
      <c r="G82" s="352"/>
      <c r="H82" s="352"/>
      <c r="I82" s="658"/>
      <c r="J82" s="658"/>
      <c r="K82" s="659"/>
    </row>
    <row r="83" spans="1:11" ht="15" customHeight="1" x14ac:dyDescent="0.25">
      <c r="A83" s="1379"/>
      <c r="B83" s="1382"/>
      <c r="C83" s="436">
        <v>0</v>
      </c>
      <c r="D83" s="436">
        <v>241.37</v>
      </c>
      <c r="E83" s="436">
        <v>241.36208999999999</v>
      </c>
      <c r="F83" s="655" t="s">
        <v>589</v>
      </c>
      <c r="G83" s="352"/>
      <c r="H83" s="352"/>
      <c r="I83" s="658"/>
      <c r="J83" s="658"/>
      <c r="K83" s="659"/>
    </row>
    <row r="84" spans="1:11" ht="15" customHeight="1" x14ac:dyDescent="0.25">
      <c r="A84" s="1379"/>
      <c r="B84" s="1382"/>
      <c r="C84" s="436">
        <v>4014</v>
      </c>
      <c r="D84" s="436">
        <v>0</v>
      </c>
      <c r="E84" s="436">
        <v>0</v>
      </c>
      <c r="F84" s="655" t="s">
        <v>608</v>
      </c>
      <c r="G84" s="352"/>
      <c r="H84" s="352"/>
      <c r="I84" s="658"/>
      <c r="J84" s="658"/>
      <c r="K84" s="659"/>
    </row>
    <row r="85" spans="1:11" ht="15" customHeight="1" x14ac:dyDescent="0.25">
      <c r="A85" s="1379"/>
      <c r="B85" s="1382"/>
      <c r="C85" s="436">
        <v>0</v>
      </c>
      <c r="D85" s="436">
        <v>526.24</v>
      </c>
      <c r="E85" s="436">
        <v>526.22625000000005</v>
      </c>
      <c r="F85" s="655" t="s">
        <v>594</v>
      </c>
      <c r="G85" s="352"/>
      <c r="H85" s="352"/>
      <c r="I85" s="658"/>
      <c r="J85" s="658"/>
      <c r="K85" s="659"/>
    </row>
    <row r="86" spans="1:11" ht="15" customHeight="1" x14ac:dyDescent="0.25">
      <c r="A86" s="1379"/>
      <c r="B86" s="1382"/>
      <c r="C86" s="436">
        <v>0</v>
      </c>
      <c r="D86" s="436">
        <v>9.3800000000000008</v>
      </c>
      <c r="E86" s="436">
        <v>9.5455300000000012</v>
      </c>
      <c r="F86" s="655" t="s">
        <v>662</v>
      </c>
      <c r="G86" s="352"/>
      <c r="H86" s="352"/>
      <c r="I86" s="658"/>
      <c r="J86" s="658"/>
      <c r="K86" s="659"/>
    </row>
    <row r="87" spans="1:11" ht="15" customHeight="1" x14ac:dyDescent="0.25">
      <c r="A87" s="1379"/>
      <c r="B87" s="1382"/>
      <c r="C87" s="436">
        <v>0</v>
      </c>
      <c r="D87" s="436">
        <v>61.69</v>
      </c>
      <c r="E87" s="436">
        <v>61.680959999999999</v>
      </c>
      <c r="F87" s="655" t="s">
        <v>586</v>
      </c>
      <c r="G87" s="352"/>
      <c r="H87" s="352"/>
      <c r="I87" s="658"/>
      <c r="J87" s="658"/>
      <c r="K87" s="659"/>
    </row>
    <row r="88" spans="1:11" ht="15" customHeight="1" x14ac:dyDescent="0.25">
      <c r="A88" s="1379"/>
      <c r="B88" s="1382"/>
      <c r="C88" s="436">
        <v>0</v>
      </c>
      <c r="D88" s="436">
        <v>9.89</v>
      </c>
      <c r="E88" s="436">
        <v>9.8895699999999991</v>
      </c>
      <c r="F88" s="655" t="s">
        <v>599</v>
      </c>
      <c r="G88" s="352"/>
      <c r="H88" s="352"/>
      <c r="I88" s="658"/>
      <c r="J88" s="658"/>
      <c r="K88" s="659"/>
    </row>
    <row r="89" spans="1:11" ht="15" customHeight="1" x14ac:dyDescent="0.25">
      <c r="A89" s="1379"/>
      <c r="B89" s="1382"/>
      <c r="C89" s="436">
        <v>0</v>
      </c>
      <c r="D89" s="436">
        <v>800</v>
      </c>
      <c r="E89" s="436">
        <v>800</v>
      </c>
      <c r="F89" s="655" t="s">
        <v>3501</v>
      </c>
      <c r="G89" s="352"/>
      <c r="H89" s="352"/>
      <c r="I89" s="658"/>
      <c r="J89" s="658"/>
      <c r="K89" s="659"/>
    </row>
    <row r="90" spans="1:11" ht="15" customHeight="1" x14ac:dyDescent="0.25">
      <c r="A90" s="1379"/>
      <c r="B90" s="1382"/>
      <c r="C90" s="436">
        <v>0</v>
      </c>
      <c r="D90" s="436">
        <v>84.75</v>
      </c>
      <c r="E90" s="436">
        <v>84.74503</v>
      </c>
      <c r="F90" s="655" t="s">
        <v>663</v>
      </c>
      <c r="G90" s="352"/>
      <c r="H90" s="352"/>
      <c r="I90" s="658"/>
      <c r="J90" s="658"/>
      <c r="K90" s="659"/>
    </row>
    <row r="91" spans="1:11" ht="15" customHeight="1" x14ac:dyDescent="0.25">
      <c r="A91" s="1379"/>
      <c r="B91" s="1382"/>
      <c r="C91" s="436">
        <v>0</v>
      </c>
      <c r="D91" s="436">
        <v>615.66000000000008</v>
      </c>
      <c r="E91" s="436">
        <v>615.64729999999997</v>
      </c>
      <c r="F91" s="655" t="s">
        <v>2778</v>
      </c>
      <c r="G91" s="352"/>
      <c r="H91" s="352"/>
      <c r="I91" s="658"/>
      <c r="J91" s="658"/>
      <c r="K91" s="659"/>
    </row>
    <row r="92" spans="1:11" ht="15" x14ac:dyDescent="0.25">
      <c r="A92" s="1379"/>
      <c r="B92" s="1382"/>
      <c r="C92" s="436">
        <v>70000</v>
      </c>
      <c r="D92" s="436">
        <v>140052.9</v>
      </c>
      <c r="E92" s="436">
        <v>130052.89447</v>
      </c>
      <c r="F92" s="655" t="s">
        <v>2987</v>
      </c>
      <c r="G92" s="352"/>
      <c r="H92" s="352"/>
      <c r="I92" s="658"/>
      <c r="J92" s="658"/>
      <c r="K92" s="659"/>
    </row>
    <row r="93" spans="1:11" ht="15" x14ac:dyDescent="0.25">
      <c r="A93" s="1379"/>
      <c r="B93" s="1382"/>
      <c r="C93" s="436">
        <v>0</v>
      </c>
      <c r="D93" s="436">
        <v>3492</v>
      </c>
      <c r="E93" s="436">
        <v>3488.21578</v>
      </c>
      <c r="F93" s="655" t="s">
        <v>2769</v>
      </c>
      <c r="G93" s="352"/>
      <c r="H93" s="352"/>
      <c r="I93" s="658"/>
      <c r="J93" s="658"/>
      <c r="K93" s="659"/>
    </row>
    <row r="94" spans="1:11" ht="15" customHeight="1" x14ac:dyDescent="0.25">
      <c r="A94" s="1379"/>
      <c r="B94" s="1382"/>
      <c r="C94" s="436">
        <v>12558</v>
      </c>
      <c r="D94" s="436">
        <v>0</v>
      </c>
      <c r="E94" s="436">
        <v>0</v>
      </c>
      <c r="F94" s="655" t="s">
        <v>2799</v>
      </c>
      <c r="G94" s="352"/>
      <c r="H94" s="352"/>
      <c r="I94" s="658"/>
      <c r="J94" s="658"/>
      <c r="K94" s="659"/>
    </row>
    <row r="95" spans="1:11" ht="15" customHeight="1" x14ac:dyDescent="0.25">
      <c r="A95" s="1379"/>
      <c r="B95" s="1382"/>
      <c r="C95" s="436">
        <v>0</v>
      </c>
      <c r="D95" s="436">
        <v>3350.27</v>
      </c>
      <c r="E95" s="436">
        <v>3350.2646199999999</v>
      </c>
      <c r="F95" s="655" t="s">
        <v>2986</v>
      </c>
      <c r="G95" s="352"/>
      <c r="H95" s="352"/>
      <c r="I95" s="658"/>
      <c r="J95" s="658"/>
      <c r="K95" s="659"/>
    </row>
    <row r="96" spans="1:11" ht="15" customHeight="1" x14ac:dyDescent="0.25">
      <c r="A96" s="1379"/>
      <c r="B96" s="1382"/>
      <c r="C96" s="436">
        <v>29</v>
      </c>
      <c r="D96" s="436">
        <v>19.5</v>
      </c>
      <c r="E96" s="436">
        <v>19.485790000000001</v>
      </c>
      <c r="F96" s="655" t="s">
        <v>4026</v>
      </c>
      <c r="G96" s="352"/>
      <c r="H96" s="352"/>
      <c r="I96" s="658"/>
      <c r="J96" s="658"/>
      <c r="K96" s="659"/>
    </row>
    <row r="97" spans="1:11" ht="15" customHeight="1" x14ac:dyDescent="0.25">
      <c r="A97" s="1379"/>
      <c r="B97" s="1382"/>
      <c r="C97" s="436">
        <v>0</v>
      </c>
      <c r="D97" s="436">
        <v>3650.89</v>
      </c>
      <c r="E97" s="436">
        <v>3650.8782600000004</v>
      </c>
      <c r="F97" s="655" t="s">
        <v>2985</v>
      </c>
      <c r="G97" s="352"/>
      <c r="H97" s="352"/>
      <c r="I97" s="658"/>
      <c r="J97" s="658"/>
      <c r="K97" s="659"/>
    </row>
    <row r="98" spans="1:11" ht="27.75" customHeight="1" x14ac:dyDescent="0.25">
      <c r="A98" s="1379"/>
      <c r="B98" s="1382"/>
      <c r="C98" s="436">
        <v>0</v>
      </c>
      <c r="D98" s="436">
        <v>4770.51</v>
      </c>
      <c r="E98" s="436">
        <v>4770.50101</v>
      </c>
      <c r="F98" s="655" t="s">
        <v>2988</v>
      </c>
      <c r="G98" s="352"/>
      <c r="H98" s="352"/>
      <c r="I98" s="658"/>
      <c r="J98" s="658"/>
      <c r="K98" s="659"/>
    </row>
    <row r="99" spans="1:11" ht="15" customHeight="1" x14ac:dyDescent="0.25">
      <c r="A99" s="1379"/>
      <c r="B99" s="1382"/>
      <c r="C99" s="436">
        <v>0</v>
      </c>
      <c r="D99" s="436">
        <v>36.059999999999995</v>
      </c>
      <c r="E99" s="436">
        <v>36.045899999999996</v>
      </c>
      <c r="F99" s="655" t="s">
        <v>2990</v>
      </c>
      <c r="G99" s="352"/>
      <c r="H99" s="352"/>
      <c r="I99" s="658"/>
      <c r="J99" s="658"/>
      <c r="K99" s="659"/>
    </row>
    <row r="100" spans="1:11" ht="15" customHeight="1" x14ac:dyDescent="0.25">
      <c r="A100" s="1379"/>
      <c r="B100" s="1382"/>
      <c r="C100" s="436">
        <v>0</v>
      </c>
      <c r="D100" s="436">
        <v>2973</v>
      </c>
      <c r="E100" s="436">
        <v>2972.9960900000001</v>
      </c>
      <c r="F100" s="445" t="s">
        <v>2991</v>
      </c>
      <c r="G100" s="352"/>
      <c r="H100" s="352"/>
      <c r="I100" s="658"/>
      <c r="J100" s="658"/>
      <c r="K100" s="659"/>
    </row>
    <row r="101" spans="1:11" ht="15" customHeight="1" x14ac:dyDescent="0.25">
      <c r="A101" s="1379"/>
      <c r="B101" s="1382"/>
      <c r="C101" s="436">
        <v>6671</v>
      </c>
      <c r="D101" s="436">
        <v>5401.3099999999995</v>
      </c>
      <c r="E101" s="436">
        <v>5348.0969999999998</v>
      </c>
      <c r="F101" s="655" t="s">
        <v>3473</v>
      </c>
      <c r="G101" s="352"/>
      <c r="H101" s="352"/>
      <c r="I101" s="658"/>
      <c r="J101" s="658"/>
      <c r="K101" s="659"/>
    </row>
    <row r="102" spans="1:11" ht="15" customHeight="1" x14ac:dyDescent="0.25">
      <c r="A102" s="1379"/>
      <c r="B102" s="1382"/>
      <c r="C102" s="436">
        <v>25130</v>
      </c>
      <c r="D102" s="436">
        <v>16544.48</v>
      </c>
      <c r="E102" s="436">
        <v>16544.479050000002</v>
      </c>
      <c r="F102" s="655" t="s">
        <v>2993</v>
      </c>
      <c r="G102" s="352"/>
      <c r="H102" s="352"/>
      <c r="I102" s="658"/>
      <c r="J102" s="658"/>
      <c r="K102" s="659"/>
    </row>
    <row r="103" spans="1:11" ht="15" customHeight="1" x14ac:dyDescent="0.25">
      <c r="A103" s="1379"/>
      <c r="B103" s="1382"/>
      <c r="C103" s="436">
        <v>0</v>
      </c>
      <c r="D103" s="436">
        <v>3166.51</v>
      </c>
      <c r="E103" s="436">
        <v>3166.4887100000005</v>
      </c>
      <c r="F103" s="445" t="s">
        <v>3478</v>
      </c>
      <c r="G103" s="352"/>
      <c r="H103" s="352"/>
      <c r="I103" s="658"/>
      <c r="J103" s="658"/>
      <c r="K103" s="659"/>
    </row>
    <row r="104" spans="1:11" ht="15" customHeight="1" x14ac:dyDescent="0.25">
      <c r="A104" s="1379"/>
      <c r="B104" s="1382"/>
      <c r="C104" s="436">
        <v>0</v>
      </c>
      <c r="D104" s="436">
        <v>9091.4</v>
      </c>
      <c r="E104" s="436">
        <v>9091.39</v>
      </c>
      <c r="F104" s="655" t="s">
        <v>3476</v>
      </c>
      <c r="G104" s="352"/>
      <c r="H104" s="352"/>
      <c r="I104" s="658"/>
      <c r="J104" s="658"/>
      <c r="K104" s="659"/>
    </row>
    <row r="105" spans="1:11" ht="15" x14ac:dyDescent="0.25">
      <c r="A105" s="1379"/>
      <c r="B105" s="1382"/>
      <c r="C105" s="436">
        <v>0</v>
      </c>
      <c r="D105" s="436">
        <v>3326.41</v>
      </c>
      <c r="E105" s="436">
        <v>3324.8248599999997</v>
      </c>
      <c r="F105" s="655" t="s">
        <v>3532</v>
      </c>
      <c r="G105" s="352"/>
      <c r="H105" s="352"/>
      <c r="I105" s="658"/>
      <c r="J105" s="658"/>
      <c r="K105" s="659"/>
    </row>
    <row r="106" spans="1:11" ht="15" x14ac:dyDescent="0.25">
      <c r="A106" s="1379"/>
      <c r="B106" s="1382"/>
      <c r="C106" s="436">
        <v>0</v>
      </c>
      <c r="D106" s="436">
        <v>4157.83</v>
      </c>
      <c r="E106" s="436">
        <v>4157.82</v>
      </c>
      <c r="F106" s="655" t="s">
        <v>3487</v>
      </c>
      <c r="G106" s="352"/>
      <c r="H106" s="352"/>
      <c r="I106" s="658"/>
      <c r="J106" s="658"/>
      <c r="K106" s="659"/>
    </row>
    <row r="107" spans="1:11" ht="15" customHeight="1" x14ac:dyDescent="0.25">
      <c r="A107" s="1379"/>
      <c r="B107" s="1382"/>
      <c r="C107" s="436">
        <v>0</v>
      </c>
      <c r="D107" s="436">
        <v>4065.32</v>
      </c>
      <c r="E107" s="436">
        <v>4065.3072199999997</v>
      </c>
      <c r="F107" s="655" t="s">
        <v>3479</v>
      </c>
      <c r="G107" s="352"/>
      <c r="H107" s="352"/>
      <c r="I107" s="658"/>
      <c r="J107" s="658"/>
      <c r="K107" s="659"/>
    </row>
    <row r="108" spans="1:11" ht="15" customHeight="1" x14ac:dyDescent="0.25">
      <c r="A108" s="1379"/>
      <c r="B108" s="1382"/>
      <c r="C108" s="436">
        <v>228076</v>
      </c>
      <c r="D108" s="436">
        <v>333355.03000000003</v>
      </c>
      <c r="E108" s="436">
        <v>333355.01579000003</v>
      </c>
      <c r="F108" s="655" t="s">
        <v>3481</v>
      </c>
      <c r="G108" s="352"/>
      <c r="H108" s="352"/>
      <c r="I108" s="658"/>
      <c r="J108" s="658"/>
      <c r="K108" s="659"/>
    </row>
    <row r="109" spans="1:11" ht="15" customHeight="1" x14ac:dyDescent="0.25">
      <c r="A109" s="1379"/>
      <c r="B109" s="1382"/>
      <c r="C109" s="436">
        <v>0</v>
      </c>
      <c r="D109" s="436">
        <v>8832.01</v>
      </c>
      <c r="E109" s="436">
        <v>8832</v>
      </c>
      <c r="F109" s="655" t="s">
        <v>3477</v>
      </c>
      <c r="G109" s="352"/>
      <c r="H109" s="352"/>
      <c r="I109" s="658"/>
      <c r="J109" s="658"/>
      <c r="K109" s="659"/>
    </row>
    <row r="110" spans="1:11" ht="15" customHeight="1" x14ac:dyDescent="0.25">
      <c r="A110" s="1379"/>
      <c r="B110" s="1382"/>
      <c r="C110" s="436">
        <v>0</v>
      </c>
      <c r="D110" s="436">
        <v>3026.22</v>
      </c>
      <c r="E110" s="436">
        <v>3026.2063400000002</v>
      </c>
      <c r="F110" s="655" t="s">
        <v>4027</v>
      </c>
      <c r="G110" s="352"/>
      <c r="H110" s="352"/>
      <c r="I110" s="658"/>
      <c r="J110" s="658"/>
      <c r="K110" s="659"/>
    </row>
    <row r="111" spans="1:11" ht="15" customHeight="1" x14ac:dyDescent="0.25">
      <c r="A111" s="1379"/>
      <c r="B111" s="1382"/>
      <c r="C111" s="436">
        <v>0</v>
      </c>
      <c r="D111" s="436">
        <v>9202.52</v>
      </c>
      <c r="E111" s="436">
        <v>9202.5174399999996</v>
      </c>
      <c r="F111" s="655" t="s">
        <v>4028</v>
      </c>
      <c r="G111" s="352"/>
      <c r="H111" s="352"/>
      <c r="I111" s="658"/>
      <c r="J111" s="658"/>
      <c r="K111" s="659"/>
    </row>
    <row r="112" spans="1:11" ht="15" customHeight="1" x14ac:dyDescent="0.25">
      <c r="A112" s="1379"/>
      <c r="B112" s="1382"/>
      <c r="C112" s="436">
        <v>0</v>
      </c>
      <c r="D112" s="436">
        <v>19084.14</v>
      </c>
      <c r="E112" s="436">
        <v>19084.14</v>
      </c>
      <c r="F112" s="655" t="s">
        <v>4029</v>
      </c>
      <c r="G112" s="352"/>
      <c r="H112" s="352"/>
      <c r="I112" s="658"/>
      <c r="J112" s="658"/>
      <c r="K112" s="659"/>
    </row>
    <row r="113" spans="1:11" ht="15" customHeight="1" x14ac:dyDescent="0.25">
      <c r="A113" s="1379"/>
      <c r="B113" s="1382"/>
      <c r="C113" s="436">
        <v>0</v>
      </c>
      <c r="D113" s="436">
        <v>88990.65</v>
      </c>
      <c r="E113" s="436">
        <v>88990.654209999993</v>
      </c>
      <c r="F113" s="655" t="s">
        <v>4030</v>
      </c>
      <c r="G113" s="352"/>
      <c r="H113" s="352"/>
      <c r="I113" s="658"/>
      <c r="J113" s="658"/>
      <c r="K113" s="659"/>
    </row>
    <row r="114" spans="1:11" ht="15" customHeight="1" x14ac:dyDescent="0.25">
      <c r="A114" s="1379"/>
      <c r="B114" s="1382"/>
      <c r="C114" s="436">
        <v>0</v>
      </c>
      <c r="D114" s="436">
        <v>49.87</v>
      </c>
      <c r="E114" s="436">
        <v>49.865000000000002</v>
      </c>
      <c r="F114" s="655" t="s">
        <v>3196</v>
      </c>
      <c r="G114" s="352"/>
      <c r="H114" s="352"/>
      <c r="I114" s="658"/>
      <c r="J114" s="658"/>
      <c r="K114" s="659"/>
    </row>
    <row r="115" spans="1:11" ht="15" customHeight="1" x14ac:dyDescent="0.25">
      <c r="A115" s="1379"/>
      <c r="B115" s="1382"/>
      <c r="C115" s="436">
        <v>0</v>
      </c>
      <c r="D115" s="436">
        <v>1603.04</v>
      </c>
      <c r="E115" s="436">
        <v>1603.0304700000002</v>
      </c>
      <c r="F115" s="655" t="s">
        <v>3066</v>
      </c>
      <c r="G115" s="352"/>
      <c r="H115" s="352"/>
      <c r="I115" s="658"/>
      <c r="J115" s="658"/>
      <c r="K115" s="659"/>
    </row>
    <row r="116" spans="1:11" ht="15" customHeight="1" x14ac:dyDescent="0.25">
      <c r="A116" s="1379"/>
      <c r="B116" s="1382"/>
      <c r="C116" s="436">
        <v>0</v>
      </c>
      <c r="D116" s="436">
        <v>11813.059999999998</v>
      </c>
      <c r="E116" s="436">
        <v>11813.05762</v>
      </c>
      <c r="F116" s="655" t="s">
        <v>762</v>
      </c>
      <c r="G116" s="352"/>
      <c r="H116" s="352"/>
      <c r="I116" s="658"/>
      <c r="J116" s="658"/>
      <c r="K116" s="659"/>
    </row>
    <row r="117" spans="1:11" ht="15" x14ac:dyDescent="0.25">
      <c r="A117" s="1379"/>
      <c r="B117" s="1382"/>
      <c r="C117" s="436">
        <v>0</v>
      </c>
      <c r="D117" s="436">
        <v>253.56</v>
      </c>
      <c r="E117" s="436">
        <v>253.56199000000001</v>
      </c>
      <c r="F117" s="655" t="s">
        <v>763</v>
      </c>
      <c r="G117" s="352"/>
      <c r="H117" s="352"/>
      <c r="I117" s="658"/>
      <c r="J117" s="658"/>
      <c r="K117" s="659"/>
    </row>
    <row r="118" spans="1:11" ht="15" x14ac:dyDescent="0.25">
      <c r="A118" s="1379"/>
      <c r="B118" s="1382"/>
      <c r="C118" s="436">
        <v>0</v>
      </c>
      <c r="D118" s="436">
        <v>2041.48</v>
      </c>
      <c r="E118" s="436">
        <v>2041.4783600000001</v>
      </c>
      <c r="F118" s="655" t="s">
        <v>3980</v>
      </c>
      <c r="G118" s="352"/>
      <c r="H118" s="352"/>
      <c r="I118" s="658"/>
      <c r="J118" s="658"/>
      <c r="K118" s="659"/>
    </row>
    <row r="119" spans="1:11" ht="27.75" customHeight="1" x14ac:dyDescent="0.25">
      <c r="A119" s="1379"/>
      <c r="B119" s="1382"/>
      <c r="C119" s="436">
        <v>0</v>
      </c>
      <c r="D119" s="436">
        <v>451.45</v>
      </c>
      <c r="E119" s="436">
        <v>451.44155000000001</v>
      </c>
      <c r="F119" s="655" t="s">
        <v>3981</v>
      </c>
      <c r="G119" s="352"/>
      <c r="H119" s="352"/>
      <c r="I119" s="658"/>
      <c r="J119" s="658"/>
      <c r="K119" s="659"/>
    </row>
    <row r="120" spans="1:11" ht="27.75" customHeight="1" x14ac:dyDescent="0.25">
      <c r="A120" s="1379"/>
      <c r="B120" s="1382"/>
      <c r="C120" s="436">
        <v>0</v>
      </c>
      <c r="D120" s="436">
        <v>2620.41</v>
      </c>
      <c r="E120" s="436">
        <v>2620.4029999999998</v>
      </c>
      <c r="F120" s="655" t="s">
        <v>3206</v>
      </c>
      <c r="G120" s="352"/>
      <c r="H120" s="352"/>
      <c r="I120" s="658"/>
      <c r="J120" s="658"/>
      <c r="K120" s="659"/>
    </row>
    <row r="121" spans="1:11" ht="15" x14ac:dyDescent="0.25">
      <c r="A121" s="1379"/>
      <c r="B121" s="1382"/>
      <c r="C121" s="436">
        <v>0</v>
      </c>
      <c r="D121" s="436">
        <v>5576.19</v>
      </c>
      <c r="E121" s="436">
        <v>5576.1817199999996</v>
      </c>
      <c r="F121" s="655" t="s">
        <v>4031</v>
      </c>
      <c r="G121" s="352"/>
      <c r="H121" s="352"/>
      <c r="I121" s="658"/>
      <c r="J121" s="658"/>
      <c r="K121" s="659"/>
    </row>
    <row r="122" spans="1:11" ht="27.75" customHeight="1" x14ac:dyDescent="0.25">
      <c r="A122" s="1379"/>
      <c r="B122" s="1382"/>
      <c r="C122" s="436">
        <v>0</v>
      </c>
      <c r="D122" s="436">
        <v>95.26</v>
      </c>
      <c r="E122" s="436">
        <v>95.26</v>
      </c>
      <c r="F122" s="655" t="s">
        <v>4032</v>
      </c>
      <c r="G122" s="352"/>
      <c r="H122" s="352"/>
      <c r="I122" s="658"/>
      <c r="J122" s="658"/>
      <c r="K122" s="659"/>
    </row>
    <row r="123" spans="1:11" ht="15" customHeight="1" x14ac:dyDescent="0.25">
      <c r="A123" s="1379"/>
      <c r="B123" s="1382"/>
      <c r="C123" s="436">
        <v>0</v>
      </c>
      <c r="D123" s="436">
        <v>186541.36000000002</v>
      </c>
      <c r="E123" s="436">
        <v>186541.18600000007</v>
      </c>
      <c r="F123" s="655" t="s">
        <v>3534</v>
      </c>
      <c r="G123" s="352"/>
      <c r="H123" s="352"/>
      <c r="I123" s="658"/>
      <c r="J123" s="658"/>
      <c r="K123" s="659"/>
    </row>
    <row r="124" spans="1:11" ht="27.75" customHeight="1" x14ac:dyDescent="0.25">
      <c r="A124" s="1379"/>
      <c r="B124" s="1382"/>
      <c r="C124" s="436">
        <v>0</v>
      </c>
      <c r="D124" s="436">
        <v>2946.74</v>
      </c>
      <c r="E124" s="436">
        <v>2946.7372799999998</v>
      </c>
      <c r="F124" s="655" t="s">
        <v>3535</v>
      </c>
      <c r="G124" s="352"/>
      <c r="H124" s="352"/>
      <c r="I124" s="658"/>
      <c r="J124" s="658"/>
      <c r="K124" s="659"/>
    </row>
    <row r="125" spans="1:11" ht="15" x14ac:dyDescent="0.25">
      <c r="A125" s="1379"/>
      <c r="B125" s="1382"/>
      <c r="C125" s="436">
        <v>0</v>
      </c>
      <c r="D125" s="436">
        <v>53.28</v>
      </c>
      <c r="E125" s="436">
        <v>53.276300000000006</v>
      </c>
      <c r="F125" s="655" t="s">
        <v>4033</v>
      </c>
      <c r="G125" s="352"/>
      <c r="H125" s="352"/>
      <c r="I125" s="658"/>
      <c r="J125" s="658"/>
      <c r="K125" s="659"/>
    </row>
    <row r="126" spans="1:11" ht="15" x14ac:dyDescent="0.25">
      <c r="A126" s="1379"/>
      <c r="B126" s="1382"/>
      <c r="C126" s="436">
        <v>0</v>
      </c>
      <c r="D126" s="436">
        <v>105.82</v>
      </c>
      <c r="E126" s="436">
        <v>105.8193</v>
      </c>
      <c r="F126" s="655" t="s">
        <v>4034</v>
      </c>
      <c r="G126" s="352"/>
      <c r="H126" s="352"/>
      <c r="I126" s="658"/>
      <c r="J126" s="658"/>
      <c r="K126" s="659"/>
    </row>
    <row r="127" spans="1:11" ht="15" customHeight="1" x14ac:dyDescent="0.25">
      <c r="A127" s="1379"/>
      <c r="B127" s="1382"/>
      <c r="C127" s="436">
        <v>0</v>
      </c>
      <c r="D127" s="436">
        <v>1743.2600000000002</v>
      </c>
      <c r="E127" s="436">
        <v>1743.26289</v>
      </c>
      <c r="F127" s="655" t="s">
        <v>3537</v>
      </c>
      <c r="G127" s="352"/>
      <c r="H127" s="352"/>
      <c r="I127" s="658"/>
      <c r="J127" s="658"/>
      <c r="K127" s="659"/>
    </row>
    <row r="128" spans="1:11" ht="15" x14ac:dyDescent="0.25">
      <c r="A128" s="1380"/>
      <c r="B128" s="1383"/>
      <c r="C128" s="436">
        <v>0</v>
      </c>
      <c r="D128" s="436">
        <v>156918.21000000002</v>
      </c>
      <c r="E128" s="436">
        <v>156918.209</v>
      </c>
      <c r="F128" s="655" t="s">
        <v>3538</v>
      </c>
      <c r="G128" s="352"/>
      <c r="H128" s="352"/>
      <c r="I128" s="658"/>
      <c r="J128" s="658"/>
      <c r="K128" s="659"/>
    </row>
    <row r="129" spans="1:11" ht="15" x14ac:dyDescent="0.25">
      <c r="A129" s="1378">
        <v>4118</v>
      </c>
      <c r="B129" s="1381" t="s">
        <v>116</v>
      </c>
      <c r="C129" s="436">
        <v>488</v>
      </c>
      <c r="D129" s="436">
        <v>338</v>
      </c>
      <c r="E129" s="436">
        <v>329.17403000000002</v>
      </c>
      <c r="F129" s="655" t="s">
        <v>4035</v>
      </c>
      <c r="G129" s="352"/>
      <c r="H129" s="352"/>
      <c r="I129" s="658"/>
      <c r="J129" s="658"/>
      <c r="K129" s="659"/>
    </row>
    <row r="130" spans="1:11" ht="15" customHeight="1" x14ac:dyDescent="0.25">
      <c r="A130" s="1380"/>
      <c r="B130" s="1383"/>
      <c r="C130" s="436">
        <v>0</v>
      </c>
      <c r="D130" s="436">
        <v>3859.16</v>
      </c>
      <c r="E130" s="436">
        <v>3859.1627599999997</v>
      </c>
      <c r="F130" s="655" t="s">
        <v>763</v>
      </c>
      <c r="G130" s="352"/>
      <c r="H130" s="352"/>
      <c r="I130" s="658"/>
      <c r="J130" s="658"/>
      <c r="K130" s="659"/>
    </row>
    <row r="131" spans="1:11" ht="27.75" customHeight="1" x14ac:dyDescent="0.25">
      <c r="A131" s="405">
        <v>4119</v>
      </c>
      <c r="B131" s="406" t="s">
        <v>3243</v>
      </c>
      <c r="C131" s="436">
        <v>0</v>
      </c>
      <c r="D131" s="436">
        <v>736.64</v>
      </c>
      <c r="E131" s="436">
        <v>736.63174000000004</v>
      </c>
      <c r="F131" s="655" t="s">
        <v>2770</v>
      </c>
      <c r="G131" s="352"/>
      <c r="H131" s="352"/>
      <c r="I131" s="658"/>
      <c r="J131" s="658"/>
      <c r="K131" s="659"/>
    </row>
    <row r="132" spans="1:11" ht="15" customHeight="1" x14ac:dyDescent="0.25">
      <c r="A132" s="1384">
        <v>4121</v>
      </c>
      <c r="B132" s="1381" t="s">
        <v>117</v>
      </c>
      <c r="C132" s="436">
        <v>77584.140000000014</v>
      </c>
      <c r="D132" s="436">
        <v>77584</v>
      </c>
      <c r="E132" s="436">
        <v>77035.305000000008</v>
      </c>
      <c r="F132" s="655" t="s">
        <v>651</v>
      </c>
      <c r="G132" s="352"/>
      <c r="H132" s="352"/>
      <c r="I132" s="658"/>
      <c r="J132" s="658"/>
      <c r="K132" s="659"/>
    </row>
    <row r="133" spans="1:11" ht="27.75" customHeight="1" x14ac:dyDescent="0.25">
      <c r="A133" s="1385"/>
      <c r="B133" s="1383"/>
      <c r="C133" s="436">
        <v>0</v>
      </c>
      <c r="D133" s="436">
        <v>53.36</v>
      </c>
      <c r="E133" s="436">
        <v>53.35125</v>
      </c>
      <c r="F133" s="655" t="s">
        <v>3539</v>
      </c>
      <c r="G133" s="352"/>
      <c r="H133" s="352"/>
      <c r="I133" s="658"/>
      <c r="J133" s="658"/>
      <c r="K133" s="659"/>
    </row>
    <row r="134" spans="1:11" ht="15" x14ac:dyDescent="0.25">
      <c r="A134" s="1384">
        <v>4122</v>
      </c>
      <c r="B134" s="1386" t="s">
        <v>118</v>
      </c>
      <c r="C134" s="436">
        <v>21642.010000000002</v>
      </c>
      <c r="D134" s="436">
        <v>20268.09</v>
      </c>
      <c r="E134" s="436">
        <v>20268.071520000001</v>
      </c>
      <c r="F134" s="655" t="s">
        <v>649</v>
      </c>
      <c r="G134" s="352"/>
      <c r="H134" s="352"/>
      <c r="I134" s="658"/>
      <c r="J134" s="658"/>
      <c r="K134" s="659"/>
    </row>
    <row r="135" spans="1:11" ht="15" x14ac:dyDescent="0.25">
      <c r="A135" s="1385"/>
      <c r="B135" s="1387"/>
      <c r="C135" s="436">
        <v>20054.999999999996</v>
      </c>
      <c r="D135" s="436">
        <v>18208.03</v>
      </c>
      <c r="E135" s="436">
        <v>18208.014210000001</v>
      </c>
      <c r="F135" s="445" t="s">
        <v>651</v>
      </c>
      <c r="G135" s="352"/>
      <c r="H135" s="352"/>
      <c r="I135" s="658"/>
      <c r="J135" s="658"/>
      <c r="K135" s="659"/>
    </row>
    <row r="136" spans="1:11" ht="15" customHeight="1" x14ac:dyDescent="0.25">
      <c r="A136" s="1384">
        <v>4151</v>
      </c>
      <c r="B136" s="1381" t="s">
        <v>3244</v>
      </c>
      <c r="C136" s="436">
        <v>0</v>
      </c>
      <c r="D136" s="436">
        <v>602.70000000000005</v>
      </c>
      <c r="E136" s="436">
        <v>602.69317000000001</v>
      </c>
      <c r="F136" s="445" t="s">
        <v>588</v>
      </c>
      <c r="G136" s="352"/>
      <c r="H136" s="352"/>
      <c r="I136" s="658"/>
      <c r="J136" s="658"/>
      <c r="K136" s="659"/>
    </row>
    <row r="137" spans="1:11" ht="15" customHeight="1" x14ac:dyDescent="0.25">
      <c r="A137" s="1385"/>
      <c r="B137" s="1383"/>
      <c r="C137" s="651">
        <v>0</v>
      </c>
      <c r="D137" s="651">
        <v>159.41</v>
      </c>
      <c r="E137" s="651">
        <v>159.40015</v>
      </c>
      <c r="F137" s="655" t="s">
        <v>662</v>
      </c>
      <c r="G137" s="352"/>
      <c r="H137" s="352"/>
      <c r="I137" s="658"/>
      <c r="J137" s="658"/>
      <c r="K137" s="659"/>
    </row>
    <row r="138" spans="1:11" ht="27.75" customHeight="1" x14ac:dyDescent="0.25">
      <c r="A138" s="1384">
        <v>4152</v>
      </c>
      <c r="B138" s="1381" t="s">
        <v>3245</v>
      </c>
      <c r="C138" s="651">
        <v>1257</v>
      </c>
      <c r="D138" s="651">
        <v>737.08</v>
      </c>
      <c r="E138" s="651">
        <v>737.07618000000002</v>
      </c>
      <c r="F138" s="655" t="s">
        <v>3539</v>
      </c>
      <c r="G138" s="352"/>
      <c r="H138" s="352"/>
      <c r="I138" s="658"/>
      <c r="J138" s="658"/>
      <c r="K138" s="659"/>
    </row>
    <row r="139" spans="1:11" ht="15" customHeight="1" x14ac:dyDescent="0.25">
      <c r="A139" s="1388"/>
      <c r="B139" s="1382"/>
      <c r="C139" s="651">
        <v>2236</v>
      </c>
      <c r="D139" s="651">
        <v>0</v>
      </c>
      <c r="E139" s="651">
        <v>0</v>
      </c>
      <c r="F139" s="655" t="s">
        <v>2770</v>
      </c>
      <c r="G139" s="352"/>
      <c r="H139" s="352"/>
      <c r="I139" s="658"/>
      <c r="J139" s="658"/>
      <c r="K139" s="659"/>
    </row>
    <row r="140" spans="1:11" ht="15" customHeight="1" x14ac:dyDescent="0.25">
      <c r="A140" s="1388"/>
      <c r="B140" s="1382"/>
      <c r="C140" s="651">
        <v>500</v>
      </c>
      <c r="D140" s="651">
        <v>0</v>
      </c>
      <c r="E140" s="651">
        <v>0</v>
      </c>
      <c r="F140" s="655" t="s">
        <v>2994</v>
      </c>
      <c r="G140" s="352"/>
      <c r="H140" s="352"/>
      <c r="I140" s="658"/>
      <c r="J140" s="658"/>
      <c r="K140" s="659"/>
    </row>
    <row r="141" spans="1:11" ht="27.75" customHeight="1" x14ac:dyDescent="0.25">
      <c r="A141" s="1388"/>
      <c r="B141" s="1382"/>
      <c r="C141" s="651">
        <v>0</v>
      </c>
      <c r="D141" s="651">
        <v>154.34</v>
      </c>
      <c r="E141" s="651">
        <v>154.33600000000001</v>
      </c>
      <c r="F141" s="655" t="s">
        <v>3540</v>
      </c>
      <c r="G141" s="352"/>
      <c r="H141" s="352"/>
      <c r="I141" s="658"/>
      <c r="J141" s="658"/>
      <c r="K141" s="659"/>
    </row>
    <row r="142" spans="1:11" ht="41.25" customHeight="1" x14ac:dyDescent="0.25">
      <c r="A142" s="1385"/>
      <c r="B142" s="1383"/>
      <c r="C142" s="651">
        <v>2000</v>
      </c>
      <c r="D142" s="651">
        <v>0</v>
      </c>
      <c r="E142" s="651">
        <v>0</v>
      </c>
      <c r="F142" s="655" t="s">
        <v>3452</v>
      </c>
      <c r="G142" s="352"/>
      <c r="H142" s="352"/>
      <c r="I142" s="658"/>
      <c r="J142" s="658"/>
      <c r="K142" s="659"/>
    </row>
    <row r="143" spans="1:11" ht="27.75" customHeight="1" x14ac:dyDescent="0.25">
      <c r="A143" s="407">
        <v>4211</v>
      </c>
      <c r="B143" s="441" t="s">
        <v>2904</v>
      </c>
      <c r="C143" s="651">
        <v>0</v>
      </c>
      <c r="D143" s="651">
        <v>1415</v>
      </c>
      <c r="E143" s="651">
        <v>1415</v>
      </c>
      <c r="F143" s="655" t="s">
        <v>3524</v>
      </c>
      <c r="G143" s="352"/>
      <c r="H143" s="352"/>
      <c r="I143" s="658"/>
      <c r="J143" s="658"/>
      <c r="K143" s="659"/>
    </row>
    <row r="144" spans="1:11" ht="15" customHeight="1" x14ac:dyDescent="0.25">
      <c r="A144" s="1384">
        <v>4213</v>
      </c>
      <c r="B144" s="1381" t="s">
        <v>120</v>
      </c>
      <c r="C144" s="651">
        <v>3749</v>
      </c>
      <c r="D144" s="651">
        <v>0</v>
      </c>
      <c r="E144" s="651">
        <v>0</v>
      </c>
      <c r="F144" s="655" t="s">
        <v>3497</v>
      </c>
      <c r="G144" s="352"/>
      <c r="H144" s="352"/>
      <c r="I144" s="658"/>
      <c r="J144" s="658"/>
      <c r="K144" s="659"/>
    </row>
    <row r="145" spans="1:11" ht="27.75" customHeight="1" x14ac:dyDescent="0.25">
      <c r="A145" s="1385"/>
      <c r="B145" s="1383"/>
      <c r="C145" s="651">
        <v>0</v>
      </c>
      <c r="D145" s="651">
        <v>100000</v>
      </c>
      <c r="E145" s="651">
        <v>100000</v>
      </c>
      <c r="F145" s="655" t="s">
        <v>550</v>
      </c>
      <c r="G145" s="352"/>
      <c r="H145" s="352"/>
      <c r="I145" s="658"/>
      <c r="J145" s="658"/>
      <c r="K145" s="659"/>
    </row>
    <row r="146" spans="1:11" ht="15" x14ac:dyDescent="0.25">
      <c r="A146" s="1384">
        <v>4216</v>
      </c>
      <c r="B146" s="1381" t="s">
        <v>121</v>
      </c>
      <c r="C146" s="436">
        <v>0</v>
      </c>
      <c r="D146" s="436">
        <v>3332</v>
      </c>
      <c r="E146" s="436">
        <v>3332</v>
      </c>
      <c r="F146" s="655" t="s">
        <v>3541</v>
      </c>
      <c r="G146" s="352"/>
      <c r="H146" s="352"/>
      <c r="I146" s="658"/>
      <c r="J146" s="658"/>
      <c r="K146" s="659"/>
    </row>
    <row r="147" spans="1:11" ht="15" x14ac:dyDescent="0.25">
      <c r="A147" s="1388"/>
      <c r="B147" s="1382"/>
      <c r="C147" s="436">
        <v>0</v>
      </c>
      <c r="D147" s="436">
        <v>84.99</v>
      </c>
      <c r="E147" s="436">
        <v>84.99</v>
      </c>
      <c r="F147" s="655" t="s">
        <v>3529</v>
      </c>
      <c r="G147" s="352"/>
      <c r="H147" s="352"/>
      <c r="I147" s="658"/>
      <c r="J147" s="658"/>
      <c r="K147" s="659"/>
    </row>
    <row r="148" spans="1:11" ht="15" x14ac:dyDescent="0.25">
      <c r="A148" s="1388"/>
      <c r="B148" s="1382"/>
      <c r="C148" s="436">
        <v>0</v>
      </c>
      <c r="D148" s="436">
        <v>2257</v>
      </c>
      <c r="E148" s="436">
        <v>2257</v>
      </c>
      <c r="F148" s="655" t="s">
        <v>3530</v>
      </c>
      <c r="G148" s="352"/>
      <c r="H148" s="352"/>
      <c r="I148" s="658"/>
      <c r="J148" s="658"/>
      <c r="K148" s="659"/>
    </row>
    <row r="149" spans="1:11" ht="15" x14ac:dyDescent="0.25">
      <c r="A149" s="1388"/>
      <c r="B149" s="1382"/>
      <c r="C149" s="436">
        <v>28800</v>
      </c>
      <c r="D149" s="436">
        <v>0</v>
      </c>
      <c r="E149" s="436">
        <v>0</v>
      </c>
      <c r="F149" s="655" t="s">
        <v>593</v>
      </c>
      <c r="G149" s="352"/>
      <c r="H149" s="352"/>
      <c r="I149" s="658"/>
      <c r="J149" s="658"/>
      <c r="K149" s="659"/>
    </row>
    <row r="150" spans="1:11" ht="15" customHeight="1" x14ac:dyDescent="0.25">
      <c r="A150" s="1388"/>
      <c r="B150" s="1382"/>
      <c r="C150" s="436">
        <v>16806</v>
      </c>
      <c r="D150" s="436">
        <v>11718.05</v>
      </c>
      <c r="E150" s="436">
        <v>11718.044529999999</v>
      </c>
      <c r="F150" s="655" t="s">
        <v>607</v>
      </c>
      <c r="G150" s="352"/>
      <c r="H150" s="352"/>
      <c r="I150" s="658"/>
      <c r="J150" s="658"/>
      <c r="K150" s="659"/>
    </row>
    <row r="151" spans="1:11" ht="15" customHeight="1" x14ac:dyDescent="0.25">
      <c r="A151" s="1388"/>
      <c r="B151" s="1382"/>
      <c r="C151" s="436">
        <v>32654</v>
      </c>
      <c r="D151" s="436">
        <v>32412.719999999998</v>
      </c>
      <c r="E151" s="436">
        <v>32412.71272</v>
      </c>
      <c r="F151" s="655" t="s">
        <v>589</v>
      </c>
      <c r="G151" s="352"/>
      <c r="H151" s="352"/>
      <c r="I151" s="658"/>
      <c r="J151" s="658"/>
      <c r="K151" s="659"/>
    </row>
    <row r="152" spans="1:11" ht="15" customHeight="1" x14ac:dyDescent="0.25">
      <c r="A152" s="1388"/>
      <c r="B152" s="1382"/>
      <c r="C152" s="436">
        <v>24083</v>
      </c>
      <c r="D152" s="436">
        <v>0</v>
      </c>
      <c r="E152" s="436">
        <v>0</v>
      </c>
      <c r="F152" s="655" t="s">
        <v>590</v>
      </c>
      <c r="G152" s="352"/>
      <c r="H152" s="352"/>
      <c r="I152" s="658"/>
      <c r="J152" s="658"/>
      <c r="K152" s="659"/>
    </row>
    <row r="153" spans="1:11" ht="15" customHeight="1" x14ac:dyDescent="0.25">
      <c r="A153" s="1388"/>
      <c r="B153" s="1382"/>
      <c r="C153" s="436">
        <v>43596</v>
      </c>
      <c r="D153" s="436">
        <v>0</v>
      </c>
      <c r="E153" s="436">
        <v>0</v>
      </c>
      <c r="F153" s="655" t="s">
        <v>591</v>
      </c>
      <c r="G153" s="352"/>
      <c r="H153" s="352"/>
      <c r="I153" s="658"/>
      <c r="J153" s="658"/>
      <c r="K153" s="659"/>
    </row>
    <row r="154" spans="1:11" ht="15" customHeight="1" x14ac:dyDescent="0.25">
      <c r="A154" s="1388"/>
      <c r="B154" s="1382"/>
      <c r="C154" s="436">
        <v>7200</v>
      </c>
      <c r="D154" s="436">
        <v>6263.03</v>
      </c>
      <c r="E154" s="436">
        <v>6263.0223299999998</v>
      </c>
      <c r="F154" s="655" t="s">
        <v>594</v>
      </c>
      <c r="G154" s="352"/>
      <c r="H154" s="352"/>
      <c r="I154" s="658"/>
      <c r="J154" s="658"/>
      <c r="K154" s="659"/>
    </row>
    <row r="155" spans="1:11" ht="15" customHeight="1" x14ac:dyDescent="0.25">
      <c r="A155" s="1388"/>
      <c r="B155" s="1382"/>
      <c r="C155" s="436">
        <v>3450</v>
      </c>
      <c r="D155" s="436">
        <v>1734.78</v>
      </c>
      <c r="E155" s="436">
        <v>1766.07152</v>
      </c>
      <c r="F155" s="655" t="s">
        <v>662</v>
      </c>
      <c r="G155" s="352"/>
      <c r="H155" s="352"/>
      <c r="I155" s="658"/>
      <c r="J155" s="658"/>
      <c r="K155" s="659"/>
    </row>
    <row r="156" spans="1:11" ht="15" customHeight="1" x14ac:dyDescent="0.25">
      <c r="A156" s="1388"/>
      <c r="B156" s="1382"/>
      <c r="C156" s="436">
        <v>3934</v>
      </c>
      <c r="D156" s="436">
        <v>0</v>
      </c>
      <c r="E156" s="436">
        <v>0</v>
      </c>
      <c r="F156" s="655" t="s">
        <v>2760</v>
      </c>
      <c r="G156" s="352"/>
      <c r="H156" s="352"/>
      <c r="I156" s="658"/>
      <c r="J156" s="658"/>
      <c r="K156" s="659"/>
    </row>
    <row r="157" spans="1:11" ht="15" customHeight="1" x14ac:dyDescent="0.25">
      <c r="A157" s="1388"/>
      <c r="B157" s="1382"/>
      <c r="C157" s="436">
        <v>55230</v>
      </c>
      <c r="D157" s="436">
        <v>59368.909999999996</v>
      </c>
      <c r="E157" s="436">
        <v>59368.310639999996</v>
      </c>
      <c r="F157" s="655" t="s">
        <v>586</v>
      </c>
      <c r="G157" s="352"/>
      <c r="H157" s="352"/>
      <c r="I157" s="658"/>
      <c r="J157" s="658"/>
      <c r="K157" s="659"/>
    </row>
    <row r="158" spans="1:11" ht="15" customHeight="1" x14ac:dyDescent="0.25">
      <c r="A158" s="1388"/>
      <c r="B158" s="1382"/>
      <c r="C158" s="436">
        <v>3773</v>
      </c>
      <c r="D158" s="436">
        <v>3687.87</v>
      </c>
      <c r="E158" s="436">
        <v>3687.8643500000003</v>
      </c>
      <c r="F158" s="655" t="s">
        <v>596</v>
      </c>
      <c r="G158" s="352"/>
      <c r="H158" s="352"/>
      <c r="I158" s="658"/>
      <c r="J158" s="658"/>
      <c r="K158" s="659"/>
    </row>
    <row r="159" spans="1:11" ht="15" customHeight="1" x14ac:dyDescent="0.25">
      <c r="A159" s="1388"/>
      <c r="B159" s="1382"/>
      <c r="C159" s="436">
        <v>4396</v>
      </c>
      <c r="D159" s="436">
        <v>4396</v>
      </c>
      <c r="E159" s="436">
        <v>4384.8985700000003</v>
      </c>
      <c r="F159" s="655" t="s">
        <v>597</v>
      </c>
      <c r="G159" s="352"/>
      <c r="H159" s="352"/>
      <c r="I159" s="658"/>
      <c r="J159" s="658"/>
      <c r="K159" s="659"/>
    </row>
    <row r="160" spans="1:11" ht="15" customHeight="1" x14ac:dyDescent="0.25">
      <c r="A160" s="1388"/>
      <c r="B160" s="1382"/>
      <c r="C160" s="436">
        <v>4119</v>
      </c>
      <c r="D160" s="436">
        <v>4076.77</v>
      </c>
      <c r="E160" s="436">
        <v>4076.7695299999996</v>
      </c>
      <c r="F160" s="655" t="s">
        <v>598</v>
      </c>
      <c r="G160" s="352"/>
      <c r="H160" s="352"/>
      <c r="I160" s="658"/>
      <c r="J160" s="658"/>
      <c r="K160" s="659"/>
    </row>
    <row r="161" spans="1:11" ht="15" customHeight="1" x14ac:dyDescent="0.25">
      <c r="A161" s="1388"/>
      <c r="B161" s="1382"/>
      <c r="C161" s="436">
        <v>7564</v>
      </c>
      <c r="D161" s="436">
        <v>6959.45</v>
      </c>
      <c r="E161" s="436">
        <v>6959.4400900000001</v>
      </c>
      <c r="F161" s="655" t="s">
        <v>761</v>
      </c>
      <c r="G161" s="352"/>
      <c r="H161" s="352"/>
      <c r="I161" s="658"/>
      <c r="J161" s="658"/>
      <c r="K161" s="659"/>
    </row>
    <row r="162" spans="1:11" ht="15" customHeight="1" x14ac:dyDescent="0.25">
      <c r="A162" s="1388"/>
      <c r="B162" s="1382"/>
      <c r="C162" s="436">
        <v>12570</v>
      </c>
      <c r="D162" s="436">
        <v>11762.59</v>
      </c>
      <c r="E162" s="436">
        <v>11762.58642</v>
      </c>
      <c r="F162" s="655" t="s">
        <v>599</v>
      </c>
      <c r="G162" s="352"/>
      <c r="H162" s="352"/>
      <c r="I162" s="658"/>
      <c r="J162" s="658"/>
      <c r="K162" s="659"/>
    </row>
    <row r="163" spans="1:11" ht="15" customHeight="1" x14ac:dyDescent="0.25">
      <c r="A163" s="1388"/>
      <c r="B163" s="1382"/>
      <c r="C163" s="436">
        <v>1761</v>
      </c>
      <c r="D163" s="436">
        <v>0</v>
      </c>
      <c r="E163" s="436">
        <v>0</v>
      </c>
      <c r="F163" s="655" t="s">
        <v>600</v>
      </c>
      <c r="G163" s="352"/>
      <c r="H163" s="352"/>
      <c r="I163" s="658"/>
      <c r="J163" s="658"/>
      <c r="K163" s="659"/>
    </row>
    <row r="164" spans="1:11" ht="15" customHeight="1" x14ac:dyDescent="0.25">
      <c r="A164" s="1388"/>
      <c r="B164" s="1382"/>
      <c r="C164" s="436">
        <v>7983</v>
      </c>
      <c r="D164" s="436">
        <v>7948.06</v>
      </c>
      <c r="E164" s="436">
        <v>7948.0514499999999</v>
      </c>
      <c r="F164" s="655" t="s">
        <v>601</v>
      </c>
      <c r="G164" s="352"/>
      <c r="H164" s="352"/>
      <c r="I164" s="658"/>
      <c r="J164" s="658"/>
      <c r="K164" s="659"/>
    </row>
    <row r="165" spans="1:11" ht="15" customHeight="1" x14ac:dyDescent="0.25">
      <c r="A165" s="1388"/>
      <c r="B165" s="1382"/>
      <c r="C165" s="436">
        <v>11228</v>
      </c>
      <c r="D165" s="436">
        <v>11228.18</v>
      </c>
      <c r="E165" s="436">
        <v>0</v>
      </c>
      <c r="F165" s="655" t="s">
        <v>602</v>
      </c>
      <c r="G165" s="352"/>
      <c r="H165" s="352"/>
      <c r="I165" s="658"/>
      <c r="J165" s="658"/>
      <c r="K165" s="659"/>
    </row>
    <row r="166" spans="1:11" ht="15" customHeight="1" x14ac:dyDescent="0.25">
      <c r="A166" s="1388"/>
      <c r="B166" s="1382"/>
      <c r="C166" s="436">
        <v>3556</v>
      </c>
      <c r="D166" s="436">
        <v>3515.21</v>
      </c>
      <c r="E166" s="436">
        <v>3515.2089000000001</v>
      </c>
      <c r="F166" s="655" t="s">
        <v>603</v>
      </c>
      <c r="G166" s="352"/>
      <c r="H166" s="352"/>
      <c r="I166" s="658"/>
      <c r="J166" s="658"/>
      <c r="K166" s="659"/>
    </row>
    <row r="167" spans="1:11" ht="15" customHeight="1" x14ac:dyDescent="0.25">
      <c r="A167" s="1388"/>
      <c r="B167" s="1382"/>
      <c r="C167" s="436">
        <v>1866</v>
      </c>
      <c r="D167" s="436">
        <v>1847.86</v>
      </c>
      <c r="E167" s="436">
        <v>1847.86239</v>
      </c>
      <c r="F167" s="655" t="s">
        <v>2744</v>
      </c>
      <c r="G167" s="352"/>
      <c r="H167" s="352"/>
      <c r="I167" s="658"/>
      <c r="J167" s="658"/>
      <c r="K167" s="659"/>
    </row>
    <row r="168" spans="1:11" ht="15" customHeight="1" x14ac:dyDescent="0.25">
      <c r="A168" s="1388"/>
      <c r="B168" s="1382"/>
      <c r="C168" s="436">
        <v>24960</v>
      </c>
      <c r="D168" s="436">
        <v>24372.14</v>
      </c>
      <c r="E168" s="436">
        <v>24372.13031</v>
      </c>
      <c r="F168" s="655" t="s">
        <v>663</v>
      </c>
      <c r="G168" s="352"/>
      <c r="H168" s="352"/>
      <c r="I168" s="658"/>
      <c r="J168" s="658"/>
      <c r="K168" s="659"/>
    </row>
    <row r="169" spans="1:11" ht="15" customHeight="1" x14ac:dyDescent="0.25">
      <c r="A169" s="1388"/>
      <c r="B169" s="1382"/>
      <c r="C169" s="436">
        <v>0</v>
      </c>
      <c r="D169" s="436">
        <v>3351.24</v>
      </c>
      <c r="E169" s="436">
        <v>3351.2145499999997</v>
      </c>
      <c r="F169" s="655" t="s">
        <v>2987</v>
      </c>
      <c r="G169" s="352"/>
      <c r="H169" s="352"/>
      <c r="I169" s="658"/>
      <c r="J169" s="658"/>
      <c r="K169" s="659"/>
    </row>
    <row r="170" spans="1:11" ht="15" customHeight="1" x14ac:dyDescent="0.25">
      <c r="A170" s="1388"/>
      <c r="B170" s="1382"/>
      <c r="C170" s="436">
        <v>18900</v>
      </c>
      <c r="D170" s="436">
        <v>13061.41</v>
      </c>
      <c r="E170" s="436">
        <v>13027.043340000002</v>
      </c>
      <c r="F170" s="655" t="s">
        <v>2769</v>
      </c>
      <c r="G170" s="352"/>
      <c r="H170" s="352"/>
      <c r="I170" s="658"/>
      <c r="J170" s="658"/>
      <c r="K170" s="659"/>
    </row>
    <row r="171" spans="1:11" ht="15" customHeight="1" x14ac:dyDescent="0.25">
      <c r="A171" s="1388"/>
      <c r="B171" s="1382"/>
      <c r="C171" s="436">
        <v>187091</v>
      </c>
      <c r="D171" s="436">
        <v>0</v>
      </c>
      <c r="E171" s="436">
        <v>0</v>
      </c>
      <c r="F171" s="445" t="s">
        <v>2799</v>
      </c>
      <c r="G171" s="352"/>
      <c r="H171" s="352"/>
      <c r="I171" s="658"/>
      <c r="J171" s="658"/>
      <c r="K171" s="659"/>
    </row>
    <row r="172" spans="1:11" ht="15" customHeight="1" x14ac:dyDescent="0.25">
      <c r="A172" s="1388"/>
      <c r="B172" s="1382"/>
      <c r="C172" s="436">
        <v>102840</v>
      </c>
      <c r="D172" s="436">
        <v>94811.239999999991</v>
      </c>
      <c r="E172" s="436">
        <v>94811.221460000001</v>
      </c>
      <c r="F172" s="655" t="s">
        <v>2745</v>
      </c>
      <c r="G172" s="352"/>
      <c r="H172" s="352"/>
      <c r="I172" s="658"/>
      <c r="J172" s="658"/>
      <c r="K172" s="659"/>
    </row>
    <row r="173" spans="1:11" ht="15" customHeight="1" x14ac:dyDescent="0.25">
      <c r="A173" s="1388"/>
      <c r="B173" s="1382"/>
      <c r="C173" s="436">
        <v>79890</v>
      </c>
      <c r="D173" s="436">
        <v>74512.069999999992</v>
      </c>
      <c r="E173" s="436">
        <v>74512.067970000004</v>
      </c>
      <c r="F173" s="655" t="s">
        <v>2746</v>
      </c>
      <c r="G173" s="352"/>
      <c r="H173" s="352"/>
      <c r="I173" s="658"/>
      <c r="J173" s="658"/>
      <c r="K173" s="659"/>
    </row>
    <row r="174" spans="1:11" ht="15" customHeight="1" x14ac:dyDescent="0.25">
      <c r="A174" s="1388"/>
      <c r="B174" s="1382"/>
      <c r="C174" s="436">
        <v>102630</v>
      </c>
      <c r="D174" s="436">
        <v>99872.13</v>
      </c>
      <c r="E174" s="436">
        <v>99872.115250000003</v>
      </c>
      <c r="F174" s="655" t="s">
        <v>2747</v>
      </c>
      <c r="G174" s="352"/>
      <c r="H174" s="352"/>
      <c r="I174" s="658"/>
      <c r="J174" s="658"/>
      <c r="K174" s="659"/>
    </row>
    <row r="175" spans="1:11" ht="15" customHeight="1" x14ac:dyDescent="0.25">
      <c r="A175" s="1388"/>
      <c r="B175" s="1382"/>
      <c r="C175" s="436">
        <v>18288</v>
      </c>
      <c r="D175" s="436">
        <v>14899.68</v>
      </c>
      <c r="E175" s="436">
        <v>14899.620370000001</v>
      </c>
      <c r="F175" s="655" t="s">
        <v>2986</v>
      </c>
      <c r="G175" s="352"/>
      <c r="H175" s="352"/>
      <c r="I175" s="658"/>
      <c r="J175" s="658"/>
      <c r="K175" s="659"/>
    </row>
    <row r="176" spans="1:11" ht="15" customHeight="1" x14ac:dyDescent="0.25">
      <c r="A176" s="1388"/>
      <c r="B176" s="1382"/>
      <c r="C176" s="436">
        <v>8391</v>
      </c>
      <c r="D176" s="436">
        <v>5095.1499999999996</v>
      </c>
      <c r="E176" s="436">
        <v>5095.1448099999998</v>
      </c>
      <c r="F176" s="655" t="s">
        <v>2981</v>
      </c>
      <c r="G176" s="352"/>
      <c r="H176" s="352"/>
      <c r="I176" s="658"/>
      <c r="J176" s="658"/>
      <c r="K176" s="659"/>
    </row>
    <row r="177" spans="1:11" ht="15" customHeight="1" x14ac:dyDescent="0.25">
      <c r="A177" s="1388"/>
      <c r="B177" s="1382"/>
      <c r="C177" s="436">
        <v>10004</v>
      </c>
      <c r="D177" s="436">
        <v>8759.65</v>
      </c>
      <c r="E177" s="436">
        <v>8759.64012</v>
      </c>
      <c r="F177" s="655" t="s">
        <v>2982</v>
      </c>
      <c r="G177" s="352"/>
      <c r="H177" s="352"/>
      <c r="I177" s="658"/>
      <c r="J177" s="658"/>
      <c r="K177" s="659"/>
    </row>
    <row r="178" spans="1:11" ht="15" x14ac:dyDescent="0.25">
      <c r="A178" s="1388"/>
      <c r="B178" s="1382"/>
      <c r="C178" s="436">
        <v>12053</v>
      </c>
      <c r="D178" s="436">
        <v>11703.42</v>
      </c>
      <c r="E178" s="436">
        <v>11703.411310000001</v>
      </c>
      <c r="F178" s="445" t="s">
        <v>2983</v>
      </c>
      <c r="G178" s="352"/>
      <c r="H178" s="352"/>
      <c r="I178" s="658"/>
      <c r="J178" s="658"/>
      <c r="K178" s="659"/>
    </row>
    <row r="179" spans="1:11" ht="15" x14ac:dyDescent="0.25">
      <c r="A179" s="1388"/>
      <c r="B179" s="1382"/>
      <c r="C179" s="436">
        <v>15242</v>
      </c>
      <c r="D179" s="436">
        <v>0</v>
      </c>
      <c r="E179" s="436">
        <v>0</v>
      </c>
      <c r="F179" s="655" t="s">
        <v>2984</v>
      </c>
      <c r="G179" s="352"/>
      <c r="H179" s="352"/>
      <c r="I179" s="658"/>
      <c r="J179" s="658"/>
      <c r="K179" s="659"/>
    </row>
    <row r="180" spans="1:11" ht="15" x14ac:dyDescent="0.25">
      <c r="A180" s="1388"/>
      <c r="B180" s="1382"/>
      <c r="C180" s="436">
        <v>44606</v>
      </c>
      <c r="D180" s="436">
        <v>0</v>
      </c>
      <c r="E180" s="436">
        <v>0</v>
      </c>
      <c r="F180" s="655" t="s">
        <v>2989</v>
      </c>
      <c r="G180" s="352"/>
      <c r="H180" s="352"/>
      <c r="I180" s="658"/>
      <c r="J180" s="658"/>
      <c r="K180" s="659"/>
    </row>
    <row r="181" spans="1:11" ht="15" x14ac:dyDescent="0.25">
      <c r="A181" s="1388"/>
      <c r="B181" s="1382"/>
      <c r="C181" s="436">
        <v>8600</v>
      </c>
      <c r="D181" s="436">
        <v>8466.83</v>
      </c>
      <c r="E181" s="436">
        <v>8466.8225399999992</v>
      </c>
      <c r="F181" s="655" t="s">
        <v>2990</v>
      </c>
      <c r="G181" s="352"/>
      <c r="H181" s="352"/>
      <c r="I181" s="658"/>
      <c r="J181" s="658"/>
      <c r="K181" s="659"/>
    </row>
    <row r="182" spans="1:11" ht="15" x14ac:dyDescent="0.25">
      <c r="A182" s="1388"/>
      <c r="B182" s="1382"/>
      <c r="C182" s="436">
        <v>23266</v>
      </c>
      <c r="D182" s="436">
        <v>19309.72</v>
      </c>
      <c r="E182" s="436">
        <v>19309.701959999999</v>
      </c>
      <c r="F182" s="655" t="s">
        <v>2991</v>
      </c>
      <c r="G182" s="352"/>
      <c r="H182" s="352"/>
      <c r="I182" s="658"/>
      <c r="J182" s="658"/>
      <c r="K182" s="659"/>
    </row>
    <row r="183" spans="1:11" ht="15" x14ac:dyDescent="0.25">
      <c r="A183" s="1388"/>
      <c r="B183" s="1382"/>
      <c r="C183" s="436">
        <v>334096</v>
      </c>
      <c r="D183" s="436">
        <v>220593.06</v>
      </c>
      <c r="E183" s="436">
        <v>220593.054</v>
      </c>
      <c r="F183" s="655" t="s">
        <v>2993</v>
      </c>
      <c r="G183" s="352"/>
      <c r="H183" s="352"/>
      <c r="I183" s="658"/>
      <c r="J183" s="658"/>
      <c r="K183" s="659"/>
    </row>
    <row r="184" spans="1:11" ht="15" x14ac:dyDescent="0.25">
      <c r="A184" s="1388"/>
      <c r="B184" s="1382"/>
      <c r="C184" s="436">
        <v>14054</v>
      </c>
      <c r="D184" s="436">
        <v>0</v>
      </c>
      <c r="E184" s="436">
        <v>0</v>
      </c>
      <c r="F184" s="655" t="s">
        <v>4036</v>
      </c>
      <c r="G184" s="352"/>
      <c r="H184" s="352"/>
      <c r="I184" s="658"/>
      <c r="J184" s="658"/>
      <c r="K184" s="659"/>
    </row>
    <row r="185" spans="1:11" ht="15" x14ac:dyDescent="0.25">
      <c r="A185" s="1388"/>
      <c r="B185" s="1382"/>
      <c r="C185" s="436">
        <v>0</v>
      </c>
      <c r="D185" s="436">
        <v>122700.24</v>
      </c>
      <c r="E185" s="436">
        <v>122700.23256</v>
      </c>
      <c r="F185" s="655" t="s">
        <v>4028</v>
      </c>
      <c r="G185" s="352"/>
      <c r="H185" s="352"/>
      <c r="I185" s="658"/>
      <c r="J185" s="658"/>
      <c r="K185" s="659"/>
    </row>
    <row r="186" spans="1:11" ht="15" x14ac:dyDescent="0.25">
      <c r="A186" s="1388"/>
      <c r="B186" s="1382"/>
      <c r="C186" s="436">
        <v>0</v>
      </c>
      <c r="D186" s="436">
        <v>14509.35</v>
      </c>
      <c r="E186" s="436">
        <v>14509.345789999999</v>
      </c>
      <c r="F186" s="655" t="s">
        <v>4030</v>
      </c>
      <c r="G186" s="352"/>
      <c r="H186" s="352"/>
      <c r="I186" s="658"/>
      <c r="J186" s="658"/>
      <c r="K186" s="659"/>
    </row>
    <row r="187" spans="1:11" ht="15" x14ac:dyDescent="0.25">
      <c r="A187" s="1388"/>
      <c r="B187" s="1382"/>
      <c r="C187" s="436">
        <v>0</v>
      </c>
      <c r="D187" s="436">
        <v>675.3</v>
      </c>
      <c r="E187" s="436">
        <v>675.3</v>
      </c>
      <c r="F187" s="655" t="s">
        <v>3196</v>
      </c>
      <c r="G187" s="352"/>
      <c r="H187" s="352"/>
      <c r="I187" s="658"/>
      <c r="J187" s="658"/>
      <c r="K187" s="659"/>
    </row>
    <row r="188" spans="1:11" ht="15" x14ac:dyDescent="0.25">
      <c r="A188" s="1388"/>
      <c r="B188" s="1382"/>
      <c r="C188" s="436">
        <v>35000</v>
      </c>
      <c r="D188" s="436">
        <v>38947.46</v>
      </c>
      <c r="E188" s="436">
        <v>38947.453520000003</v>
      </c>
      <c r="F188" s="655" t="s">
        <v>563</v>
      </c>
      <c r="G188" s="352"/>
      <c r="H188" s="352"/>
      <c r="I188" s="658"/>
      <c r="J188" s="658"/>
      <c r="K188" s="659"/>
    </row>
    <row r="189" spans="1:11" ht="15" x14ac:dyDescent="0.25">
      <c r="A189" s="1388"/>
      <c r="B189" s="1382"/>
      <c r="C189" s="436">
        <v>37794</v>
      </c>
      <c r="D189" s="436">
        <v>0</v>
      </c>
      <c r="E189" s="436">
        <v>0</v>
      </c>
      <c r="F189" s="655" t="s">
        <v>564</v>
      </c>
      <c r="G189" s="352"/>
      <c r="H189" s="352"/>
      <c r="I189" s="658"/>
      <c r="J189" s="658"/>
      <c r="K189" s="659"/>
    </row>
    <row r="190" spans="1:11" ht="15" x14ac:dyDescent="0.25">
      <c r="A190" s="1388"/>
      <c r="B190" s="1382"/>
      <c r="C190" s="436">
        <v>0</v>
      </c>
      <c r="D190" s="436">
        <v>5799.53</v>
      </c>
      <c r="E190" s="436">
        <v>5799.53</v>
      </c>
      <c r="F190" s="655" t="s">
        <v>4037</v>
      </c>
      <c r="G190" s="352"/>
      <c r="H190" s="352"/>
      <c r="I190" s="658"/>
      <c r="J190" s="658"/>
      <c r="K190" s="659"/>
    </row>
    <row r="191" spans="1:11" ht="15" x14ac:dyDescent="0.25">
      <c r="A191" s="1388"/>
      <c r="B191" s="1382"/>
      <c r="C191" s="436">
        <v>0</v>
      </c>
      <c r="D191" s="436">
        <v>50079.11</v>
      </c>
      <c r="E191" s="436">
        <v>50079.094440000001</v>
      </c>
      <c r="F191" s="655" t="s">
        <v>3066</v>
      </c>
      <c r="G191" s="352"/>
      <c r="H191" s="352"/>
      <c r="I191" s="658"/>
      <c r="J191" s="658"/>
      <c r="K191" s="659"/>
    </row>
    <row r="192" spans="1:11" ht="15" x14ac:dyDescent="0.25">
      <c r="A192" s="1388"/>
      <c r="B192" s="1382"/>
      <c r="C192" s="436">
        <v>0</v>
      </c>
      <c r="D192" s="436">
        <v>9642</v>
      </c>
      <c r="E192" s="436">
        <v>9641.980959999999</v>
      </c>
      <c r="F192" s="655" t="s">
        <v>762</v>
      </c>
      <c r="G192" s="352"/>
      <c r="H192" s="352"/>
      <c r="I192" s="658"/>
      <c r="J192" s="658"/>
      <c r="K192" s="659"/>
    </row>
    <row r="193" spans="1:11" ht="15" x14ac:dyDescent="0.25">
      <c r="A193" s="1388"/>
      <c r="B193" s="1382"/>
      <c r="C193" s="436">
        <v>0</v>
      </c>
      <c r="D193" s="436">
        <v>14376.32</v>
      </c>
      <c r="E193" s="436">
        <v>14376.314319999999</v>
      </c>
      <c r="F193" s="655" t="s">
        <v>3980</v>
      </c>
      <c r="G193" s="352"/>
      <c r="H193" s="352"/>
      <c r="I193" s="658"/>
      <c r="J193" s="658"/>
      <c r="K193" s="659"/>
    </row>
    <row r="194" spans="1:11" ht="27.75" customHeight="1" x14ac:dyDescent="0.25">
      <c r="A194" s="1388"/>
      <c r="B194" s="1382"/>
      <c r="C194" s="436">
        <v>0</v>
      </c>
      <c r="D194" s="436">
        <v>27548.560000000001</v>
      </c>
      <c r="E194" s="436">
        <v>27548.558440000001</v>
      </c>
      <c r="F194" s="655" t="s">
        <v>3981</v>
      </c>
      <c r="G194" s="352"/>
      <c r="H194" s="352"/>
      <c r="I194" s="658"/>
      <c r="J194" s="658"/>
      <c r="K194" s="659"/>
    </row>
    <row r="195" spans="1:11" ht="27.75" customHeight="1" x14ac:dyDescent="0.25">
      <c r="A195" s="1388"/>
      <c r="B195" s="1382"/>
      <c r="C195" s="436">
        <v>0</v>
      </c>
      <c r="D195" s="436">
        <v>121417.09</v>
      </c>
      <c r="E195" s="436">
        <v>121417.08812999999</v>
      </c>
      <c r="F195" s="655" t="s">
        <v>3206</v>
      </c>
      <c r="G195" s="352"/>
      <c r="H195" s="352"/>
      <c r="I195" s="658"/>
      <c r="J195" s="658"/>
      <c r="K195" s="659"/>
    </row>
    <row r="196" spans="1:11" ht="15" x14ac:dyDescent="0.25">
      <c r="A196" s="1388"/>
      <c r="B196" s="1382"/>
      <c r="C196" s="436">
        <v>0</v>
      </c>
      <c r="D196" s="436">
        <v>77958.81</v>
      </c>
      <c r="E196" s="436">
        <v>77958.79664</v>
      </c>
      <c r="F196" s="655" t="s">
        <v>4031</v>
      </c>
      <c r="G196" s="352"/>
      <c r="H196" s="352"/>
      <c r="I196" s="658"/>
      <c r="J196" s="658"/>
      <c r="K196" s="659"/>
    </row>
    <row r="197" spans="1:11" ht="27.75" customHeight="1" x14ac:dyDescent="0.25">
      <c r="A197" s="1388"/>
      <c r="B197" s="1382"/>
      <c r="C197" s="436">
        <v>0</v>
      </c>
      <c r="D197" s="436">
        <v>49248.07</v>
      </c>
      <c r="E197" s="436">
        <v>49248.0697</v>
      </c>
      <c r="F197" s="655" t="s">
        <v>3533</v>
      </c>
      <c r="G197" s="352"/>
      <c r="H197" s="352"/>
      <c r="I197" s="658"/>
      <c r="J197" s="658"/>
      <c r="K197" s="659"/>
    </row>
    <row r="198" spans="1:11" ht="27.75" customHeight="1" x14ac:dyDescent="0.25">
      <c r="A198" s="1388"/>
      <c r="B198" s="1382"/>
      <c r="C198" s="436">
        <v>0</v>
      </c>
      <c r="D198" s="436">
        <v>4423</v>
      </c>
      <c r="E198" s="436">
        <v>4423</v>
      </c>
      <c r="F198" s="655" t="s">
        <v>4032</v>
      </c>
      <c r="G198" s="352"/>
      <c r="H198" s="352"/>
      <c r="I198" s="658"/>
      <c r="J198" s="658"/>
      <c r="K198" s="659"/>
    </row>
    <row r="199" spans="1:11" ht="27.75" customHeight="1" x14ac:dyDescent="0.25">
      <c r="A199" s="1388"/>
      <c r="B199" s="1382"/>
      <c r="C199" s="436">
        <v>0</v>
      </c>
      <c r="D199" s="436">
        <v>82987.55</v>
      </c>
      <c r="E199" s="436">
        <v>82987.542939999999</v>
      </c>
      <c r="F199" s="655" t="s">
        <v>3535</v>
      </c>
      <c r="G199" s="352"/>
      <c r="H199" s="352"/>
      <c r="I199" s="658"/>
      <c r="J199" s="658"/>
      <c r="K199" s="659"/>
    </row>
    <row r="200" spans="1:11" ht="27.75" customHeight="1" x14ac:dyDescent="0.25">
      <c r="A200" s="1388"/>
      <c r="B200" s="1382"/>
      <c r="C200" s="436">
        <v>0</v>
      </c>
      <c r="D200" s="436">
        <v>43191.55</v>
      </c>
      <c r="E200" s="436">
        <v>43191.540479999996</v>
      </c>
      <c r="F200" s="655" t="s">
        <v>3536</v>
      </c>
      <c r="G200" s="352"/>
      <c r="H200" s="352"/>
      <c r="I200" s="658"/>
      <c r="J200" s="658"/>
      <c r="K200" s="659"/>
    </row>
    <row r="201" spans="1:11" ht="27.75" customHeight="1" x14ac:dyDescent="0.25">
      <c r="A201" s="1388"/>
      <c r="B201" s="1382"/>
      <c r="C201" s="436">
        <v>0</v>
      </c>
      <c r="D201" s="436">
        <v>66902.39</v>
      </c>
      <c r="E201" s="436">
        <v>66902.384869999994</v>
      </c>
      <c r="F201" s="655" t="s">
        <v>4038</v>
      </c>
      <c r="G201" s="352"/>
      <c r="H201" s="352"/>
      <c r="I201" s="658"/>
      <c r="J201" s="658"/>
      <c r="K201" s="659"/>
    </row>
    <row r="202" spans="1:11" ht="15" x14ac:dyDescent="0.25">
      <c r="A202" s="1388"/>
      <c r="B202" s="1382"/>
      <c r="C202" s="436">
        <v>0</v>
      </c>
      <c r="D202" s="436">
        <v>4020.38</v>
      </c>
      <c r="E202" s="436">
        <v>4020.3737000000001</v>
      </c>
      <c r="F202" s="655" t="s">
        <v>4033</v>
      </c>
      <c r="G202" s="352"/>
      <c r="H202" s="352"/>
      <c r="I202" s="658"/>
      <c r="J202" s="658"/>
      <c r="K202" s="659"/>
    </row>
    <row r="203" spans="1:11" ht="27.75" customHeight="1" x14ac:dyDescent="0.25">
      <c r="A203" s="1388"/>
      <c r="B203" s="1382"/>
      <c r="C203" s="436">
        <v>0</v>
      </c>
      <c r="D203" s="436">
        <v>16537.419999999998</v>
      </c>
      <c r="E203" s="436">
        <v>16537.40739</v>
      </c>
      <c r="F203" s="655" t="s">
        <v>4039</v>
      </c>
      <c r="G203" s="352"/>
      <c r="H203" s="352"/>
      <c r="I203" s="658"/>
      <c r="J203" s="658"/>
      <c r="K203" s="659"/>
    </row>
    <row r="204" spans="1:11" ht="15" customHeight="1" x14ac:dyDescent="0.25">
      <c r="A204" s="1385"/>
      <c r="B204" s="1383"/>
      <c r="C204" s="436">
        <v>0</v>
      </c>
      <c r="D204" s="436">
        <v>2406.11</v>
      </c>
      <c r="E204" s="436">
        <v>2406.1112300000004</v>
      </c>
      <c r="F204" s="445" t="s">
        <v>4034</v>
      </c>
      <c r="G204" s="352"/>
      <c r="H204" s="352"/>
      <c r="I204" s="658"/>
      <c r="J204" s="658"/>
      <c r="K204" s="659"/>
    </row>
    <row r="205" spans="1:11" ht="15" customHeight="1" x14ac:dyDescent="0.25">
      <c r="A205" s="1384">
        <v>4221</v>
      </c>
      <c r="B205" s="1386" t="s">
        <v>122</v>
      </c>
      <c r="C205" s="436">
        <v>4622</v>
      </c>
      <c r="D205" s="436">
        <v>1062</v>
      </c>
      <c r="E205" s="436">
        <v>1012.3760000000001</v>
      </c>
      <c r="F205" s="655" t="s">
        <v>2773</v>
      </c>
      <c r="G205" s="352"/>
      <c r="H205" s="352"/>
      <c r="I205" s="658"/>
      <c r="J205" s="658"/>
      <c r="K205" s="659"/>
    </row>
    <row r="206" spans="1:11" ht="15" customHeight="1" x14ac:dyDescent="0.25">
      <c r="A206" s="1388"/>
      <c r="B206" s="1391"/>
      <c r="C206" s="436">
        <v>5000</v>
      </c>
      <c r="D206" s="436">
        <v>1329.9999999999998</v>
      </c>
      <c r="E206" s="436">
        <v>1317.193</v>
      </c>
      <c r="F206" s="655" t="s">
        <v>609</v>
      </c>
      <c r="G206" s="352"/>
      <c r="H206" s="352"/>
      <c r="I206" s="658"/>
      <c r="J206" s="658"/>
      <c r="K206" s="659"/>
    </row>
    <row r="207" spans="1:11" ht="15" customHeight="1" x14ac:dyDescent="0.25">
      <c r="A207" s="1385"/>
      <c r="B207" s="1387"/>
      <c r="C207" s="436">
        <v>10000</v>
      </c>
      <c r="D207" s="436">
        <v>5000</v>
      </c>
      <c r="E207" s="436">
        <v>4851.4579999999996</v>
      </c>
      <c r="F207" s="445" t="s">
        <v>2993</v>
      </c>
      <c r="G207" s="352"/>
      <c r="H207" s="352"/>
      <c r="I207" s="658"/>
      <c r="J207" s="658"/>
      <c r="K207" s="659"/>
    </row>
    <row r="208" spans="1:11" ht="15.75" customHeight="1" thickBot="1" x14ac:dyDescent="0.3">
      <c r="A208" s="660">
        <v>4231</v>
      </c>
      <c r="B208" s="661" t="s">
        <v>3246</v>
      </c>
      <c r="C208" s="358">
        <v>58650</v>
      </c>
      <c r="D208" s="358">
        <v>44701.55</v>
      </c>
      <c r="E208" s="358">
        <v>44701.521159999997</v>
      </c>
      <c r="F208" s="662" t="s">
        <v>662</v>
      </c>
      <c r="G208" s="352"/>
      <c r="H208" s="352"/>
      <c r="I208" s="658"/>
      <c r="J208" s="658"/>
      <c r="K208" s="659"/>
    </row>
    <row r="209" spans="1:10" ht="18" customHeight="1" thickTop="1" thickBot="1" x14ac:dyDescent="0.25">
      <c r="A209" s="408" t="s">
        <v>2899</v>
      </c>
      <c r="B209" s="381"/>
      <c r="C209" s="381">
        <f>SUM(C62:C208)</f>
        <v>2454033.15</v>
      </c>
      <c r="D209" s="381">
        <f>SUM(D62:D208)</f>
        <v>28516348.18999999</v>
      </c>
      <c r="E209" s="381">
        <f>SUM(E62:E208)</f>
        <v>28487891.857699994</v>
      </c>
      <c r="F209" s="409"/>
      <c r="G209" s="401"/>
      <c r="H209" s="401"/>
      <c r="I209" s="343"/>
      <c r="J209" s="131"/>
    </row>
    <row r="210" spans="1:10" ht="13.5" thickBot="1" x14ac:dyDescent="0.25">
      <c r="A210" s="383"/>
      <c r="B210" s="410"/>
      <c r="C210" s="411"/>
      <c r="D210" s="411"/>
      <c r="E210" s="411"/>
      <c r="F210" s="387"/>
      <c r="G210" s="387"/>
      <c r="H210" s="387"/>
      <c r="I210" s="343"/>
      <c r="J210" s="131"/>
    </row>
    <row r="211" spans="1:10" ht="16.5" customHeight="1" thickBot="1" x14ac:dyDescent="0.25">
      <c r="A211" s="1389" t="s">
        <v>3543</v>
      </c>
      <c r="B211" s="1390"/>
      <c r="C211" s="663">
        <f>SUM(C209,C56,C46,C16)</f>
        <v>11842995.15</v>
      </c>
      <c r="D211" s="663">
        <f>SUM(D209,D56,D46,D16)</f>
        <v>39315574.429999992</v>
      </c>
      <c r="E211" s="663">
        <f>SUM(E209,E56,E46,E16)</f>
        <v>40360020.387559995</v>
      </c>
      <c r="F211" s="664"/>
      <c r="G211" s="398"/>
      <c r="H211" s="398"/>
      <c r="I211" s="343"/>
      <c r="J211" s="131"/>
    </row>
    <row r="212" spans="1:10" x14ac:dyDescent="0.15">
      <c r="A212" s="364"/>
      <c r="B212" s="364"/>
      <c r="C212" s="364"/>
      <c r="I212" s="413"/>
      <c r="J212" s="131"/>
    </row>
    <row r="213" spans="1:10" x14ac:dyDescent="0.15">
      <c r="I213" s="413"/>
      <c r="J213" s="131"/>
    </row>
    <row r="214" spans="1:10" ht="24" customHeight="1" x14ac:dyDescent="0.15">
      <c r="I214" s="413"/>
      <c r="J214" s="131"/>
    </row>
    <row r="215" spans="1:10" x14ac:dyDescent="0.15">
      <c r="I215" s="413"/>
      <c r="J215" s="131"/>
    </row>
    <row r="216" spans="1:10" x14ac:dyDescent="0.15">
      <c r="I216" s="399"/>
      <c r="J216" s="131"/>
    </row>
    <row r="217" spans="1:10" x14ac:dyDescent="0.15">
      <c r="I217" s="399"/>
      <c r="J217" s="400"/>
    </row>
    <row r="218" spans="1:10" ht="24" customHeight="1" x14ac:dyDescent="0.15">
      <c r="I218" s="399"/>
      <c r="J218" s="400"/>
    </row>
    <row r="219" spans="1:10" x14ac:dyDescent="0.15">
      <c r="I219" s="367"/>
      <c r="J219" s="400"/>
    </row>
    <row r="220" spans="1:10" x14ac:dyDescent="0.15">
      <c r="I220" s="367"/>
      <c r="J220" s="404"/>
    </row>
    <row r="221" spans="1:10" ht="15.75" customHeight="1" x14ac:dyDescent="0.15">
      <c r="I221" s="367"/>
      <c r="J221" s="404"/>
    </row>
    <row r="222" spans="1:10" ht="15.75" customHeight="1" x14ac:dyDescent="0.15">
      <c r="J222" s="404"/>
    </row>
    <row r="223" spans="1:10" s="364" customFormat="1" ht="16.5" customHeight="1" x14ac:dyDescent="0.15">
      <c r="A223" s="414"/>
      <c r="B223" s="343"/>
      <c r="C223" s="343"/>
      <c r="D223" s="412"/>
      <c r="E223" s="412"/>
      <c r="F223" s="341"/>
      <c r="G223" s="341"/>
      <c r="H223" s="341"/>
      <c r="I223" s="341"/>
      <c r="J223" s="342"/>
    </row>
    <row r="224" spans="1:10" s="364" customFormat="1" ht="15.75" customHeight="1" x14ac:dyDescent="0.15">
      <c r="A224" s="414"/>
      <c r="B224" s="343"/>
      <c r="C224" s="343"/>
      <c r="D224" s="412"/>
      <c r="E224" s="412"/>
      <c r="F224" s="341"/>
      <c r="G224" s="341"/>
      <c r="H224" s="341"/>
      <c r="I224" s="341"/>
      <c r="J224" s="342"/>
    </row>
  </sheetData>
  <mergeCells count="33">
    <mergeCell ref="A211:B211"/>
    <mergeCell ref="A144:A145"/>
    <mergeCell ref="B144:B145"/>
    <mergeCell ref="A146:A204"/>
    <mergeCell ref="B146:B204"/>
    <mergeCell ref="A205:A207"/>
    <mergeCell ref="B205:B207"/>
    <mergeCell ref="A134:A135"/>
    <mergeCell ref="B134:B135"/>
    <mergeCell ref="A136:A137"/>
    <mergeCell ref="B136:B137"/>
    <mergeCell ref="A138:A142"/>
    <mergeCell ref="B138:B142"/>
    <mergeCell ref="A69:A128"/>
    <mergeCell ref="B69:B128"/>
    <mergeCell ref="A129:A130"/>
    <mergeCell ref="B129:B130"/>
    <mergeCell ref="A132:A133"/>
    <mergeCell ref="B132:B133"/>
    <mergeCell ref="F40:F43"/>
    <mergeCell ref="H40:H42"/>
    <mergeCell ref="F52:F53"/>
    <mergeCell ref="H52:H53"/>
    <mergeCell ref="A64:A68"/>
    <mergeCell ref="B64:B68"/>
    <mergeCell ref="G67:G68"/>
    <mergeCell ref="F33:F34"/>
    <mergeCell ref="H33:H34"/>
    <mergeCell ref="A2:F2"/>
    <mergeCell ref="F25:F28"/>
    <mergeCell ref="H25:H28"/>
    <mergeCell ref="F31:F32"/>
    <mergeCell ref="H31:H32"/>
  </mergeCells>
  <pageMargins left="0.39370078740157483" right="0.39370078740157483" top="0.59055118110236227" bottom="0.39370078740157483" header="0.31496062992125984" footer="0.11811023622047245"/>
  <pageSetup paperSize="9" scale="80" firstPageNumber="120" fitToHeight="0" orientation="landscape" useFirstPageNumber="1" r:id="rId1"/>
  <headerFooter>
    <oddHeader>&amp;L&amp;"Tahoma,Kurzíva"Závěrečný účet Moravskoslezského kraje za rok 2023&amp;R&amp;"Tahoma,Kurzíva"Tabulka č. 3</oddHeader>
    <oddFooter>&amp;C&amp;"Tahoma,Obyčejné"&amp;P</oddFooter>
  </headerFooter>
  <rowBreaks count="5" manualBreakCount="5">
    <brk id="62" max="5" man="1"/>
    <brk id="100" max="5" man="1"/>
    <brk id="135" max="5" man="1"/>
    <brk id="171" max="5" man="1"/>
    <brk id="204"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819E2-4C32-4054-ADFB-0ECAACA7C84E}">
  <sheetPr>
    <pageSetUpPr fitToPage="1"/>
  </sheetPr>
  <dimension ref="A1:U257"/>
  <sheetViews>
    <sheetView topLeftCell="B1" zoomScaleNormal="100" zoomScaleSheetLayoutView="100" workbookViewId="0">
      <pane ySplit="6" topLeftCell="A7" activePane="bottomLeft" state="frozen"/>
      <selection activeCell="F37" sqref="F37"/>
      <selection pane="bottomLeft" activeCell="F37" sqref="F37"/>
    </sheetView>
  </sheetViews>
  <sheetFormatPr defaultColWidth="9.140625" defaultRowHeight="12.75" x14ac:dyDescent="0.2"/>
  <cols>
    <col min="1" max="1" width="0.28515625" style="845" hidden="1" customWidth="1"/>
    <col min="2" max="2" width="4" style="845" customWidth="1"/>
    <col min="3" max="3" width="37.85546875" style="695" customWidth="1"/>
    <col min="4" max="4" width="10.140625" style="699" customWidth="1"/>
    <col min="5" max="5" width="8.140625" style="695" customWidth="1"/>
    <col min="6" max="6" width="10.85546875" style="695" customWidth="1"/>
    <col min="7" max="7" width="9.85546875" style="695" customWidth="1"/>
    <col min="8" max="8" width="10.140625" style="695" customWidth="1"/>
    <col min="9" max="9" width="9.85546875" style="695" customWidth="1"/>
    <col min="10" max="11" width="8.140625" style="695" customWidth="1"/>
    <col min="12" max="12" width="10.140625" style="695" customWidth="1"/>
    <col min="13" max="13" width="9.85546875" style="695" customWidth="1"/>
    <col min="14" max="15" width="8.140625" style="695" customWidth="1"/>
    <col min="16" max="18" width="7.7109375" style="695" customWidth="1"/>
    <col min="19" max="19" width="9" style="695" bestFit="1" customWidth="1"/>
    <col min="20" max="20" width="32.7109375" style="846" customWidth="1"/>
    <col min="21" max="16384" width="9.140625" style="695"/>
  </cols>
  <sheetData>
    <row r="1" spans="1:20" x14ac:dyDescent="0.2">
      <c r="A1" s="692"/>
      <c r="B1" s="692"/>
      <c r="C1" s="282"/>
      <c r="D1" s="693"/>
      <c r="E1" s="282"/>
      <c r="F1" s="282"/>
      <c r="G1" s="282"/>
      <c r="H1" s="282"/>
      <c r="I1" s="282"/>
      <c r="J1" s="282"/>
      <c r="K1" s="282"/>
      <c r="L1" s="282"/>
      <c r="M1" s="282"/>
      <c r="N1" s="282"/>
      <c r="O1" s="282"/>
      <c r="P1" s="282"/>
      <c r="Q1" s="282"/>
      <c r="R1" s="282"/>
      <c r="S1" s="282"/>
      <c r="T1" s="694"/>
    </row>
    <row r="2" spans="1:20" ht="21" customHeight="1" x14ac:dyDescent="0.2">
      <c r="A2" s="696"/>
      <c r="B2" s="696"/>
      <c r="C2" s="1395" t="s">
        <v>4225</v>
      </c>
      <c r="D2" s="1396"/>
      <c r="E2" s="1396"/>
      <c r="F2" s="1396"/>
      <c r="G2" s="1396"/>
      <c r="H2" s="1396"/>
      <c r="I2" s="1396"/>
      <c r="J2" s="1396"/>
      <c r="K2" s="1396"/>
      <c r="L2" s="1396"/>
      <c r="M2" s="1396"/>
      <c r="N2" s="1396"/>
      <c r="O2" s="1396"/>
      <c r="P2" s="1396"/>
      <c r="Q2" s="1396"/>
      <c r="R2" s="1396"/>
      <c r="S2" s="1396"/>
      <c r="T2" s="1396"/>
    </row>
    <row r="3" spans="1:20" ht="13.5" thickBot="1" x14ac:dyDescent="0.25">
      <c r="A3" s="692"/>
      <c r="B3" s="692"/>
      <c r="C3" s="693"/>
      <c r="D3" s="693"/>
      <c r="E3" s="693"/>
      <c r="F3" s="693"/>
      <c r="G3" s="693"/>
      <c r="H3" s="693"/>
      <c r="I3" s="693"/>
      <c r="J3" s="693"/>
      <c r="K3" s="693"/>
      <c r="L3" s="693"/>
      <c r="M3" s="693"/>
      <c r="N3" s="693"/>
      <c r="O3" s="693"/>
      <c r="P3" s="693"/>
      <c r="Q3" s="693"/>
      <c r="R3" s="693"/>
      <c r="S3" s="693"/>
      <c r="T3" s="115" t="s">
        <v>2</v>
      </c>
    </row>
    <row r="4" spans="1:20" ht="24" customHeight="1" x14ac:dyDescent="0.2">
      <c r="A4" s="1397" t="s">
        <v>535</v>
      </c>
      <c r="B4" s="1400"/>
      <c r="C4" s="1400" t="s">
        <v>536</v>
      </c>
      <c r="D4" s="1404" t="s">
        <v>537</v>
      </c>
      <c r="E4" s="1404" t="s">
        <v>2996</v>
      </c>
      <c r="F4" s="1407" t="s">
        <v>538</v>
      </c>
      <c r="G4" s="1408"/>
      <c r="H4" s="1407" t="s">
        <v>4226</v>
      </c>
      <c r="I4" s="1411"/>
      <c r="J4" s="1411"/>
      <c r="K4" s="1412"/>
      <c r="L4" s="1407" t="s">
        <v>4227</v>
      </c>
      <c r="M4" s="1411"/>
      <c r="N4" s="1411"/>
      <c r="O4" s="1412"/>
      <c r="P4" s="1416" t="s">
        <v>539</v>
      </c>
      <c r="Q4" s="1417"/>
      <c r="R4" s="1417"/>
      <c r="S4" s="1418"/>
      <c r="T4" s="1400" t="s">
        <v>540</v>
      </c>
    </row>
    <row r="5" spans="1:20" ht="24" customHeight="1" x14ac:dyDescent="0.2">
      <c r="A5" s="1398"/>
      <c r="B5" s="1401"/>
      <c r="C5" s="1401"/>
      <c r="D5" s="1405"/>
      <c r="E5" s="1405"/>
      <c r="F5" s="1409"/>
      <c r="G5" s="1410"/>
      <c r="H5" s="1413"/>
      <c r="I5" s="1414"/>
      <c r="J5" s="1414"/>
      <c r="K5" s="1415"/>
      <c r="L5" s="1413"/>
      <c r="M5" s="1414"/>
      <c r="N5" s="1414"/>
      <c r="O5" s="1415"/>
      <c r="P5" s="869">
        <v>2025</v>
      </c>
      <c r="Q5" s="869">
        <v>2026</v>
      </c>
      <c r="R5" s="869">
        <v>2027</v>
      </c>
      <c r="S5" s="313" t="s">
        <v>4228</v>
      </c>
      <c r="T5" s="1401"/>
    </row>
    <row r="6" spans="1:20" ht="24" customHeight="1" thickBot="1" x14ac:dyDescent="0.25">
      <c r="A6" s="1399"/>
      <c r="B6" s="1402"/>
      <c r="C6" s="1403"/>
      <c r="D6" s="1406"/>
      <c r="E6" s="1406"/>
      <c r="F6" s="866" t="s">
        <v>4229</v>
      </c>
      <c r="G6" s="867">
        <v>2022</v>
      </c>
      <c r="H6" s="863" t="s">
        <v>299</v>
      </c>
      <c r="I6" s="864" t="s">
        <v>541</v>
      </c>
      <c r="J6" s="864" t="s">
        <v>542</v>
      </c>
      <c r="K6" s="865" t="s">
        <v>8</v>
      </c>
      <c r="L6" s="863" t="s">
        <v>299</v>
      </c>
      <c r="M6" s="864" t="s">
        <v>541</v>
      </c>
      <c r="N6" s="864" t="s">
        <v>542</v>
      </c>
      <c r="O6" s="865" t="s">
        <v>8</v>
      </c>
      <c r="P6" s="697" t="s">
        <v>299</v>
      </c>
      <c r="Q6" s="698" t="s">
        <v>299</v>
      </c>
      <c r="R6" s="698" t="s">
        <v>299</v>
      </c>
      <c r="S6" s="868" t="s">
        <v>299</v>
      </c>
      <c r="T6" s="1419"/>
    </row>
    <row r="7" spans="1:20" s="854" customFormat="1" ht="18" customHeight="1" thickBot="1" x14ac:dyDescent="0.25">
      <c r="A7" s="853"/>
      <c r="B7" s="1420" t="s">
        <v>584</v>
      </c>
      <c r="C7" s="1421"/>
      <c r="D7" s="1421"/>
      <c r="E7" s="1421"/>
      <c r="F7" s="1421"/>
      <c r="G7" s="1421"/>
      <c r="H7" s="1421"/>
      <c r="I7" s="1421"/>
      <c r="J7" s="1421"/>
      <c r="K7" s="1421"/>
      <c r="L7" s="1421"/>
      <c r="M7" s="1421"/>
      <c r="N7" s="1421"/>
      <c r="O7" s="1421"/>
      <c r="P7" s="1421"/>
      <c r="Q7" s="1421"/>
      <c r="R7" s="1421"/>
      <c r="S7" s="1421"/>
      <c r="T7" s="1422"/>
    </row>
    <row r="8" spans="1:20" s="699" customFormat="1" ht="55.5" customHeight="1" x14ac:dyDescent="0.2">
      <c r="A8" s="700">
        <v>4077</v>
      </c>
      <c r="B8" s="1423" t="s">
        <v>543</v>
      </c>
      <c r="C8" s="701" t="s">
        <v>544</v>
      </c>
      <c r="D8" s="277">
        <v>259009.19874000002</v>
      </c>
      <c r="E8" s="702">
        <v>0</v>
      </c>
      <c r="F8" s="703">
        <v>215990.82</v>
      </c>
      <c r="G8" s="123">
        <v>22178.461650000001</v>
      </c>
      <c r="H8" s="848">
        <f>SUM(I8:K8)</f>
        <v>3099.9170899999999</v>
      </c>
      <c r="I8" s="278">
        <v>3099.9170899999999</v>
      </c>
      <c r="J8" s="278">
        <v>0</v>
      </c>
      <c r="K8" s="704">
        <v>0</v>
      </c>
      <c r="L8" s="851">
        <f>SUM(M8:O8)</f>
        <v>17740</v>
      </c>
      <c r="M8" s="278">
        <v>17740</v>
      </c>
      <c r="N8" s="278">
        <v>0</v>
      </c>
      <c r="O8" s="704">
        <v>0</v>
      </c>
      <c r="P8" s="705">
        <v>0</v>
      </c>
      <c r="Q8" s="706">
        <v>0</v>
      </c>
      <c r="R8" s="706">
        <v>0</v>
      </c>
      <c r="S8" s="707">
        <v>0</v>
      </c>
      <c r="T8" s="708" t="s">
        <v>4230</v>
      </c>
    </row>
    <row r="9" spans="1:20" s="699" customFormat="1" ht="89.25" customHeight="1" x14ac:dyDescent="0.2">
      <c r="A9" s="700">
        <v>5337</v>
      </c>
      <c r="B9" s="1424"/>
      <c r="C9" s="709" t="s">
        <v>545</v>
      </c>
      <c r="D9" s="279">
        <v>106592.26704999999</v>
      </c>
      <c r="E9" s="710">
        <v>0</v>
      </c>
      <c r="F9" s="711">
        <v>53081.478199999998</v>
      </c>
      <c r="G9" s="124">
        <v>4955.7029700000003</v>
      </c>
      <c r="H9" s="850">
        <f t="shared" ref="H9:H10" si="0">SUM(I9:K9)</f>
        <v>21535.205880000001</v>
      </c>
      <c r="I9" s="712">
        <v>21535.205880000001</v>
      </c>
      <c r="J9" s="712">
        <v>0</v>
      </c>
      <c r="K9" s="713">
        <v>0</v>
      </c>
      <c r="L9" s="852">
        <f t="shared" ref="L9:L10" si="1">SUM(M9:O9)</f>
        <v>27019.88</v>
      </c>
      <c r="M9" s="712">
        <v>27019.88</v>
      </c>
      <c r="N9" s="712">
        <v>0</v>
      </c>
      <c r="O9" s="713">
        <v>0</v>
      </c>
      <c r="P9" s="715">
        <v>0</v>
      </c>
      <c r="Q9" s="716">
        <v>0</v>
      </c>
      <c r="R9" s="716">
        <v>0</v>
      </c>
      <c r="S9" s="717">
        <v>0</v>
      </c>
      <c r="T9" s="718" t="s">
        <v>4231</v>
      </c>
    </row>
    <row r="10" spans="1:20" s="699" customFormat="1" ht="24.75" customHeight="1" thickBot="1" x14ac:dyDescent="0.25">
      <c r="A10" s="719">
        <v>5338</v>
      </c>
      <c r="B10" s="1425"/>
      <c r="C10" s="709" t="s">
        <v>546</v>
      </c>
      <c r="D10" s="279">
        <v>55569.959069999997</v>
      </c>
      <c r="E10" s="720">
        <v>0</v>
      </c>
      <c r="F10" s="711">
        <v>31679.094949999999</v>
      </c>
      <c r="G10" s="124">
        <v>3494.8328099999999</v>
      </c>
      <c r="H10" s="849">
        <f t="shared" si="0"/>
        <v>5026.0813100000005</v>
      </c>
      <c r="I10" s="712">
        <v>5026.0813100000005</v>
      </c>
      <c r="J10" s="712">
        <v>0</v>
      </c>
      <c r="K10" s="713">
        <v>0</v>
      </c>
      <c r="L10" s="721">
        <f t="shared" si="1"/>
        <v>15369.95</v>
      </c>
      <c r="M10" s="712">
        <v>15369.95</v>
      </c>
      <c r="N10" s="712">
        <v>0</v>
      </c>
      <c r="O10" s="713">
        <v>0</v>
      </c>
      <c r="P10" s="715">
        <v>0</v>
      </c>
      <c r="Q10" s="716">
        <v>0</v>
      </c>
      <c r="R10" s="716">
        <v>0</v>
      </c>
      <c r="S10" s="717">
        <v>0</v>
      </c>
      <c r="T10" s="718" t="s">
        <v>4232</v>
      </c>
    </row>
    <row r="11" spans="1:20" s="699" customFormat="1" ht="27.75" customHeight="1" thickBot="1" x14ac:dyDescent="0.25">
      <c r="A11" s="722"/>
      <c r="B11" s="1426" t="s">
        <v>2997</v>
      </c>
      <c r="C11" s="1427"/>
      <c r="D11" s="723">
        <f>SUM(D8:D10)</f>
        <v>421171.42486000003</v>
      </c>
      <c r="E11" s="723">
        <f t="shared" ref="E11:S11" si="2">SUM(E8:E10)</f>
        <v>0</v>
      </c>
      <c r="F11" s="860">
        <f t="shared" si="2"/>
        <v>300751.39315000002</v>
      </c>
      <c r="G11" s="861">
        <f t="shared" si="2"/>
        <v>30628.997430000003</v>
      </c>
      <c r="H11" s="860">
        <f t="shared" si="2"/>
        <v>29661.204280000002</v>
      </c>
      <c r="I11" s="862">
        <f t="shared" si="2"/>
        <v>29661.204280000002</v>
      </c>
      <c r="J11" s="862">
        <f t="shared" si="2"/>
        <v>0</v>
      </c>
      <c r="K11" s="861">
        <f t="shared" si="2"/>
        <v>0</v>
      </c>
      <c r="L11" s="860">
        <f t="shared" si="2"/>
        <v>60129.83</v>
      </c>
      <c r="M11" s="862">
        <f t="shared" si="2"/>
        <v>60129.83</v>
      </c>
      <c r="N11" s="862">
        <f t="shared" si="2"/>
        <v>0</v>
      </c>
      <c r="O11" s="861">
        <f t="shared" si="2"/>
        <v>0</v>
      </c>
      <c r="P11" s="860">
        <f t="shared" si="2"/>
        <v>0</v>
      </c>
      <c r="Q11" s="862">
        <f t="shared" si="2"/>
        <v>0</v>
      </c>
      <c r="R11" s="862">
        <f t="shared" si="2"/>
        <v>0</v>
      </c>
      <c r="S11" s="861">
        <f t="shared" si="2"/>
        <v>0</v>
      </c>
      <c r="T11" s="724"/>
    </row>
    <row r="12" spans="1:20" s="854" customFormat="1" ht="18" customHeight="1" thickBot="1" x14ac:dyDescent="0.25">
      <c r="A12" s="855"/>
      <c r="B12" s="1420" t="s">
        <v>637</v>
      </c>
      <c r="C12" s="1428"/>
      <c r="D12" s="1428"/>
      <c r="E12" s="1428"/>
      <c r="F12" s="1428"/>
      <c r="G12" s="1428"/>
      <c r="H12" s="1428"/>
      <c r="I12" s="1428"/>
      <c r="J12" s="1428"/>
      <c r="K12" s="1428"/>
      <c r="L12" s="1428"/>
      <c r="M12" s="1428"/>
      <c r="N12" s="1428"/>
      <c r="O12" s="1428"/>
      <c r="P12" s="1428"/>
      <c r="Q12" s="1428"/>
      <c r="R12" s="1428"/>
      <c r="S12" s="1428"/>
      <c r="T12" s="1429"/>
    </row>
    <row r="13" spans="1:20" s="699" customFormat="1" ht="15" customHeight="1" x14ac:dyDescent="0.2">
      <c r="A13" s="725">
        <v>4707</v>
      </c>
      <c r="B13" s="1392"/>
      <c r="C13" s="709" t="s">
        <v>808</v>
      </c>
      <c r="D13" s="277">
        <v>58573.930540000001</v>
      </c>
      <c r="E13" s="726">
        <v>0</v>
      </c>
      <c r="F13" s="705">
        <v>0</v>
      </c>
      <c r="G13" s="727">
        <v>0</v>
      </c>
      <c r="H13" s="850">
        <f t="shared" ref="H13:H16" si="3">SUM(I13:K13)</f>
        <v>55273.880539999998</v>
      </c>
      <c r="I13" s="278">
        <v>55273.880539999998</v>
      </c>
      <c r="J13" s="278">
        <v>0</v>
      </c>
      <c r="K13" s="704">
        <v>0</v>
      </c>
      <c r="L13" s="852">
        <f t="shared" ref="L13:L16" si="4">SUM(M13:O13)</f>
        <v>3300.05</v>
      </c>
      <c r="M13" s="278">
        <v>3300.05</v>
      </c>
      <c r="N13" s="278">
        <v>0</v>
      </c>
      <c r="O13" s="704">
        <v>0</v>
      </c>
      <c r="P13" s="705">
        <v>0</v>
      </c>
      <c r="Q13" s="706">
        <v>0</v>
      </c>
      <c r="R13" s="706">
        <v>0</v>
      </c>
      <c r="S13" s="707">
        <v>0</v>
      </c>
      <c r="T13" s="728" t="s">
        <v>63</v>
      </c>
    </row>
    <row r="14" spans="1:20" s="699" customFormat="1" ht="34.5" customHeight="1" x14ac:dyDescent="0.2">
      <c r="A14" s="729">
        <v>5057</v>
      </c>
      <c r="B14" s="1393"/>
      <c r="C14" s="709" t="s">
        <v>547</v>
      </c>
      <c r="D14" s="279">
        <v>203036.28141999998</v>
      </c>
      <c r="E14" s="730">
        <v>0</v>
      </c>
      <c r="F14" s="715">
        <v>177170.24152000001</v>
      </c>
      <c r="G14" s="124">
        <v>19240.369899999998</v>
      </c>
      <c r="H14" s="850">
        <f t="shared" si="3"/>
        <v>834.9</v>
      </c>
      <c r="I14" s="712">
        <v>834.9</v>
      </c>
      <c r="J14" s="712">
        <v>0</v>
      </c>
      <c r="K14" s="713">
        <v>0</v>
      </c>
      <c r="L14" s="852">
        <f t="shared" si="4"/>
        <v>5790.77</v>
      </c>
      <c r="M14" s="712">
        <v>5790.77</v>
      </c>
      <c r="N14" s="712">
        <v>0</v>
      </c>
      <c r="O14" s="713">
        <v>0</v>
      </c>
      <c r="P14" s="715">
        <v>0</v>
      </c>
      <c r="Q14" s="716">
        <v>0</v>
      </c>
      <c r="R14" s="716">
        <v>0</v>
      </c>
      <c r="S14" s="717">
        <v>0</v>
      </c>
      <c r="T14" s="731" t="s">
        <v>2895</v>
      </c>
    </row>
    <row r="15" spans="1:20" s="699" customFormat="1" ht="15" customHeight="1" x14ac:dyDescent="0.2">
      <c r="A15" s="732">
        <v>5313</v>
      </c>
      <c r="B15" s="1393"/>
      <c r="C15" s="709" t="s">
        <v>548</v>
      </c>
      <c r="D15" s="279">
        <v>4962.8590000000004</v>
      </c>
      <c r="E15" s="733">
        <v>0</v>
      </c>
      <c r="F15" s="715">
        <v>4070</v>
      </c>
      <c r="G15" s="124">
        <v>651.46400000000006</v>
      </c>
      <c r="H15" s="850">
        <f t="shared" si="3"/>
        <v>241.39500000000001</v>
      </c>
      <c r="I15" s="734">
        <v>241.39500000000001</v>
      </c>
      <c r="J15" s="734">
        <v>0</v>
      </c>
      <c r="K15" s="713">
        <v>0</v>
      </c>
      <c r="L15" s="852">
        <f t="shared" si="4"/>
        <v>0</v>
      </c>
      <c r="M15" s="734">
        <v>0</v>
      </c>
      <c r="N15" s="734">
        <v>0</v>
      </c>
      <c r="O15" s="713">
        <v>0</v>
      </c>
      <c r="P15" s="715">
        <v>0</v>
      </c>
      <c r="Q15" s="735">
        <v>0</v>
      </c>
      <c r="R15" s="735">
        <v>0</v>
      </c>
      <c r="S15" s="717">
        <v>0</v>
      </c>
      <c r="T15" s="731" t="s">
        <v>63</v>
      </c>
    </row>
    <row r="16" spans="1:20" s="699" customFormat="1" ht="35.25" customHeight="1" thickBot="1" x14ac:dyDescent="0.25">
      <c r="A16" s="732">
        <v>5344</v>
      </c>
      <c r="B16" s="1394"/>
      <c r="C16" s="709" t="s">
        <v>3211</v>
      </c>
      <c r="D16" s="736">
        <v>195.83850000000001</v>
      </c>
      <c r="E16" s="737">
        <v>0</v>
      </c>
      <c r="F16" s="738">
        <v>0</v>
      </c>
      <c r="G16" s="739">
        <v>0</v>
      </c>
      <c r="H16" s="850">
        <f t="shared" si="3"/>
        <v>195.83850000000001</v>
      </c>
      <c r="I16" s="740">
        <v>195.83850000000001</v>
      </c>
      <c r="J16" s="740">
        <v>0</v>
      </c>
      <c r="K16" s="713">
        <v>0</v>
      </c>
      <c r="L16" s="852">
        <f t="shared" si="4"/>
        <v>48053.04</v>
      </c>
      <c r="M16" s="740">
        <v>48053.04</v>
      </c>
      <c r="N16" s="740">
        <v>0</v>
      </c>
      <c r="O16" s="713">
        <v>0</v>
      </c>
      <c r="P16" s="735">
        <v>50000</v>
      </c>
      <c r="Q16" s="735">
        <v>50000</v>
      </c>
      <c r="R16" s="735">
        <v>50000</v>
      </c>
      <c r="S16" s="717">
        <v>0</v>
      </c>
      <c r="T16" s="731" t="s">
        <v>4233</v>
      </c>
    </row>
    <row r="17" spans="1:20" s="699" customFormat="1" ht="15.75" customHeight="1" thickBot="1" x14ac:dyDescent="0.25">
      <c r="A17" s="722"/>
      <c r="B17" s="1426" t="s">
        <v>549</v>
      </c>
      <c r="C17" s="1427"/>
      <c r="D17" s="723">
        <f>SUM(D13:D16)</f>
        <v>266768.90946</v>
      </c>
      <c r="E17" s="723">
        <f t="shared" ref="E17:S17" si="5">SUM(E13:E16)</f>
        <v>0</v>
      </c>
      <c r="F17" s="860">
        <f t="shared" si="5"/>
        <v>181240.24152000001</v>
      </c>
      <c r="G17" s="861">
        <f t="shared" si="5"/>
        <v>19891.833899999998</v>
      </c>
      <c r="H17" s="860">
        <f t="shared" si="5"/>
        <v>56546.014039999995</v>
      </c>
      <c r="I17" s="862">
        <f t="shared" si="5"/>
        <v>56546.014039999995</v>
      </c>
      <c r="J17" s="862">
        <f t="shared" si="5"/>
        <v>0</v>
      </c>
      <c r="K17" s="861">
        <f t="shared" si="5"/>
        <v>0</v>
      </c>
      <c r="L17" s="860">
        <f t="shared" si="5"/>
        <v>57143.86</v>
      </c>
      <c r="M17" s="862">
        <f t="shared" si="5"/>
        <v>57143.86</v>
      </c>
      <c r="N17" s="862">
        <f t="shared" si="5"/>
        <v>0</v>
      </c>
      <c r="O17" s="861">
        <f t="shared" si="5"/>
        <v>0</v>
      </c>
      <c r="P17" s="860">
        <f t="shared" si="5"/>
        <v>50000</v>
      </c>
      <c r="Q17" s="862">
        <f t="shared" si="5"/>
        <v>50000</v>
      </c>
      <c r="R17" s="862">
        <f t="shared" si="5"/>
        <v>50000</v>
      </c>
      <c r="S17" s="861">
        <f t="shared" si="5"/>
        <v>0</v>
      </c>
      <c r="T17" s="724"/>
    </row>
    <row r="18" spans="1:20" s="856" customFormat="1" ht="18" customHeight="1" thickBot="1" x14ac:dyDescent="0.25">
      <c r="A18" s="855"/>
      <c r="B18" s="1420" t="s">
        <v>2998</v>
      </c>
      <c r="C18" s="1421"/>
      <c r="D18" s="1421"/>
      <c r="E18" s="1421"/>
      <c r="F18" s="1421"/>
      <c r="G18" s="1421"/>
      <c r="H18" s="1421"/>
      <c r="I18" s="1421"/>
      <c r="J18" s="1421"/>
      <c r="K18" s="1421"/>
      <c r="L18" s="1421"/>
      <c r="M18" s="1421"/>
      <c r="N18" s="1421"/>
      <c r="O18" s="1421"/>
      <c r="P18" s="1421"/>
      <c r="Q18" s="1421"/>
      <c r="R18" s="1421"/>
      <c r="S18" s="1421"/>
      <c r="T18" s="1422"/>
    </row>
    <row r="19" spans="1:20" ht="24" customHeight="1" x14ac:dyDescent="0.2">
      <c r="A19" s="741">
        <v>4079</v>
      </c>
      <c r="B19" s="1431"/>
      <c r="C19" s="709" t="s">
        <v>3918</v>
      </c>
      <c r="D19" s="277">
        <v>83299.997759999998</v>
      </c>
      <c r="E19" s="733">
        <v>0</v>
      </c>
      <c r="F19" s="703">
        <v>0</v>
      </c>
      <c r="G19" s="123">
        <v>0</v>
      </c>
      <c r="H19" s="850">
        <f t="shared" ref="H19:H43" si="6">SUM(I19:K19)</f>
        <v>71120.187760000001</v>
      </c>
      <c r="I19" s="281">
        <v>71120.187760000001</v>
      </c>
      <c r="J19" s="734">
        <v>0</v>
      </c>
      <c r="K19" s="742">
        <v>0</v>
      </c>
      <c r="L19" s="852">
        <f t="shared" ref="L19:L43" si="7">SUM(M19:O19)</f>
        <v>12179.81</v>
      </c>
      <c r="M19" s="743">
        <v>12179.81</v>
      </c>
      <c r="N19" s="712">
        <v>0</v>
      </c>
      <c r="O19" s="744">
        <v>0</v>
      </c>
      <c r="P19" s="705">
        <v>0</v>
      </c>
      <c r="Q19" s="125">
        <v>0</v>
      </c>
      <c r="R19" s="125">
        <v>0</v>
      </c>
      <c r="S19" s="316">
        <v>0</v>
      </c>
      <c r="T19" s="745" t="s">
        <v>63</v>
      </c>
    </row>
    <row r="20" spans="1:20" ht="24" customHeight="1" x14ac:dyDescent="0.2">
      <c r="A20" s="746">
        <v>4081</v>
      </c>
      <c r="B20" s="1393"/>
      <c r="C20" s="709" t="s">
        <v>2742</v>
      </c>
      <c r="D20" s="279">
        <v>322438.99557000003</v>
      </c>
      <c r="E20" s="730">
        <v>0</v>
      </c>
      <c r="F20" s="711">
        <v>1009.14</v>
      </c>
      <c r="G20" s="124">
        <v>421.08</v>
      </c>
      <c r="H20" s="850">
        <f t="shared" si="6"/>
        <v>13007.245570000001</v>
      </c>
      <c r="I20" s="747">
        <v>13007.245570000001</v>
      </c>
      <c r="J20" s="712">
        <v>0</v>
      </c>
      <c r="K20" s="744">
        <v>0</v>
      </c>
      <c r="L20" s="852">
        <f t="shared" si="7"/>
        <v>308001.53000000003</v>
      </c>
      <c r="M20" s="747">
        <v>308001.53000000003</v>
      </c>
      <c r="N20" s="712">
        <v>0</v>
      </c>
      <c r="O20" s="748">
        <v>0</v>
      </c>
      <c r="P20" s="749">
        <v>0</v>
      </c>
      <c r="Q20" s="116">
        <v>0</v>
      </c>
      <c r="R20" s="116">
        <v>0</v>
      </c>
      <c r="S20" s="717">
        <v>0</v>
      </c>
      <c r="T20" s="745" t="s">
        <v>63</v>
      </c>
    </row>
    <row r="21" spans="1:20" ht="52.5" x14ac:dyDescent="0.2">
      <c r="A21" s="746">
        <v>4123</v>
      </c>
      <c r="B21" s="1393"/>
      <c r="C21" s="709" t="s">
        <v>2999</v>
      </c>
      <c r="D21" s="279">
        <v>11618.941999999999</v>
      </c>
      <c r="E21" s="730">
        <v>1</v>
      </c>
      <c r="F21" s="711">
        <v>1067.374</v>
      </c>
      <c r="G21" s="124">
        <v>833</v>
      </c>
      <c r="H21" s="850">
        <f t="shared" si="6"/>
        <v>1617.568</v>
      </c>
      <c r="I21" s="747">
        <v>1617.568</v>
      </c>
      <c r="J21" s="712">
        <v>0</v>
      </c>
      <c r="K21" s="744">
        <v>0</v>
      </c>
      <c r="L21" s="852">
        <f t="shared" si="7"/>
        <v>2100</v>
      </c>
      <c r="M21" s="747">
        <v>2100</v>
      </c>
      <c r="N21" s="712">
        <v>0</v>
      </c>
      <c r="O21" s="748">
        <v>0</v>
      </c>
      <c r="P21" s="749">
        <v>2000</v>
      </c>
      <c r="Q21" s="116">
        <v>2000</v>
      </c>
      <c r="R21" s="116">
        <v>2000</v>
      </c>
      <c r="S21" s="717">
        <v>0</v>
      </c>
      <c r="T21" s="750" t="s">
        <v>63</v>
      </c>
    </row>
    <row r="22" spans="1:20" ht="34.5" customHeight="1" x14ac:dyDescent="0.2">
      <c r="A22" s="746">
        <v>4190</v>
      </c>
      <c r="B22" s="1393"/>
      <c r="C22" s="709" t="s">
        <v>3287</v>
      </c>
      <c r="D22" s="279">
        <v>100120</v>
      </c>
      <c r="E22" s="730">
        <v>120</v>
      </c>
      <c r="F22" s="711">
        <v>0</v>
      </c>
      <c r="G22" s="124">
        <v>26500</v>
      </c>
      <c r="H22" s="850">
        <f t="shared" si="6"/>
        <v>73500</v>
      </c>
      <c r="I22" s="747">
        <v>73500</v>
      </c>
      <c r="J22" s="712">
        <v>0</v>
      </c>
      <c r="K22" s="744">
        <v>0</v>
      </c>
      <c r="L22" s="852">
        <f t="shared" si="7"/>
        <v>0</v>
      </c>
      <c r="M22" s="747">
        <v>0</v>
      </c>
      <c r="N22" s="712">
        <v>0</v>
      </c>
      <c r="O22" s="748">
        <v>0</v>
      </c>
      <c r="P22" s="749">
        <v>0</v>
      </c>
      <c r="Q22" s="116">
        <v>0</v>
      </c>
      <c r="R22" s="116">
        <v>0</v>
      </c>
      <c r="S22" s="717">
        <v>0</v>
      </c>
      <c r="T22" s="745" t="s">
        <v>63</v>
      </c>
    </row>
    <row r="23" spans="1:20" ht="34.5" customHeight="1" x14ac:dyDescent="0.2">
      <c r="A23" s="746">
        <v>4191</v>
      </c>
      <c r="B23" s="1393"/>
      <c r="C23" s="709" t="s">
        <v>3919</v>
      </c>
      <c r="D23" s="279">
        <v>49100</v>
      </c>
      <c r="E23" s="730">
        <v>0</v>
      </c>
      <c r="F23" s="711">
        <v>0</v>
      </c>
      <c r="G23" s="124">
        <v>0</v>
      </c>
      <c r="H23" s="850">
        <f t="shared" si="6"/>
        <v>35953</v>
      </c>
      <c r="I23" s="747">
        <v>35953</v>
      </c>
      <c r="J23" s="712">
        <v>0</v>
      </c>
      <c r="K23" s="744">
        <v>0</v>
      </c>
      <c r="L23" s="852">
        <f t="shared" si="7"/>
        <v>13147</v>
      </c>
      <c r="M23" s="747">
        <v>13147</v>
      </c>
      <c r="N23" s="712">
        <v>0</v>
      </c>
      <c r="O23" s="748">
        <v>0</v>
      </c>
      <c r="P23" s="749">
        <v>0</v>
      </c>
      <c r="Q23" s="116">
        <v>0</v>
      </c>
      <c r="R23" s="116">
        <v>0</v>
      </c>
      <c r="S23" s="717">
        <v>0</v>
      </c>
      <c r="T23" s="745" t="s">
        <v>63</v>
      </c>
    </row>
    <row r="24" spans="1:20" ht="42" x14ac:dyDescent="0.2">
      <c r="A24" s="746">
        <v>4246</v>
      </c>
      <c r="B24" s="1393"/>
      <c r="C24" s="709" t="s">
        <v>4234</v>
      </c>
      <c r="D24" s="279">
        <v>31988.009109999999</v>
      </c>
      <c r="E24" s="730">
        <v>888</v>
      </c>
      <c r="F24" s="711">
        <v>0</v>
      </c>
      <c r="G24" s="124">
        <v>0</v>
      </c>
      <c r="H24" s="850">
        <f t="shared" si="6"/>
        <v>3777.7091099999998</v>
      </c>
      <c r="I24" s="747">
        <v>3777.7091099999998</v>
      </c>
      <c r="J24" s="712">
        <v>0</v>
      </c>
      <c r="K24" s="744">
        <v>0</v>
      </c>
      <c r="L24" s="852">
        <f t="shared" si="7"/>
        <v>27322.3</v>
      </c>
      <c r="M24" s="747">
        <v>27322.3</v>
      </c>
      <c r="N24" s="712">
        <v>0</v>
      </c>
      <c r="O24" s="748">
        <v>0</v>
      </c>
      <c r="P24" s="749">
        <v>0</v>
      </c>
      <c r="Q24" s="116">
        <v>0</v>
      </c>
      <c r="R24" s="116">
        <v>0</v>
      </c>
      <c r="S24" s="717">
        <v>0</v>
      </c>
      <c r="T24" s="745" t="s">
        <v>63</v>
      </c>
    </row>
    <row r="25" spans="1:20" ht="34.5" customHeight="1" x14ac:dyDescent="0.2">
      <c r="A25" s="746">
        <v>4277</v>
      </c>
      <c r="B25" s="1393"/>
      <c r="C25" s="709" t="s">
        <v>3920</v>
      </c>
      <c r="D25" s="279">
        <v>11300</v>
      </c>
      <c r="E25" s="730">
        <v>0</v>
      </c>
      <c r="F25" s="711">
        <v>0</v>
      </c>
      <c r="G25" s="124">
        <v>0</v>
      </c>
      <c r="H25" s="850">
        <f t="shared" si="6"/>
        <v>11300</v>
      </c>
      <c r="I25" s="747">
        <v>11300</v>
      </c>
      <c r="J25" s="712">
        <v>0</v>
      </c>
      <c r="K25" s="744">
        <v>0</v>
      </c>
      <c r="L25" s="852">
        <f t="shared" si="7"/>
        <v>0</v>
      </c>
      <c r="M25" s="747">
        <v>0</v>
      </c>
      <c r="N25" s="712">
        <v>0</v>
      </c>
      <c r="O25" s="748">
        <v>0</v>
      </c>
      <c r="P25" s="749">
        <v>0</v>
      </c>
      <c r="Q25" s="116">
        <v>0</v>
      </c>
      <c r="R25" s="116">
        <v>0</v>
      </c>
      <c r="S25" s="717">
        <v>0</v>
      </c>
      <c r="T25" s="745" t="s">
        <v>63</v>
      </c>
    </row>
    <row r="26" spans="1:20" ht="34.5" customHeight="1" x14ac:dyDescent="0.2">
      <c r="A26" s="746">
        <v>4278</v>
      </c>
      <c r="B26" s="1393"/>
      <c r="C26" s="709" t="s">
        <v>3921</v>
      </c>
      <c r="D26" s="279">
        <v>41691.033530000001</v>
      </c>
      <c r="E26" s="730">
        <v>47.16</v>
      </c>
      <c r="F26" s="711">
        <v>0</v>
      </c>
      <c r="G26" s="124">
        <v>26260</v>
      </c>
      <c r="H26" s="850">
        <f t="shared" si="6"/>
        <v>15383.873529999999</v>
      </c>
      <c r="I26" s="747">
        <v>15383.873529999999</v>
      </c>
      <c r="J26" s="712">
        <v>0</v>
      </c>
      <c r="K26" s="744">
        <v>0</v>
      </c>
      <c r="L26" s="852">
        <f t="shared" si="7"/>
        <v>0</v>
      </c>
      <c r="M26" s="747">
        <v>0</v>
      </c>
      <c r="N26" s="712">
        <v>0</v>
      </c>
      <c r="O26" s="748">
        <v>0</v>
      </c>
      <c r="P26" s="749">
        <v>0</v>
      </c>
      <c r="Q26" s="116">
        <v>0</v>
      </c>
      <c r="R26" s="116">
        <v>0</v>
      </c>
      <c r="S26" s="717">
        <v>0</v>
      </c>
      <c r="T26" s="745" t="s">
        <v>63</v>
      </c>
    </row>
    <row r="27" spans="1:20" ht="42" x14ac:dyDescent="0.2">
      <c r="A27" s="746">
        <v>4284</v>
      </c>
      <c r="B27" s="1393"/>
      <c r="C27" s="709" t="s">
        <v>3922</v>
      </c>
      <c r="D27" s="279">
        <v>2582.09863</v>
      </c>
      <c r="E27" s="737">
        <v>0</v>
      </c>
      <c r="F27" s="711">
        <v>0</v>
      </c>
      <c r="G27" s="124">
        <v>0</v>
      </c>
      <c r="H27" s="847">
        <f t="shared" si="6"/>
        <v>2582.09863</v>
      </c>
      <c r="I27" s="880">
        <v>2582.09863</v>
      </c>
      <c r="J27" s="800">
        <v>0</v>
      </c>
      <c r="K27" s="801">
        <v>0</v>
      </c>
      <c r="L27" s="714">
        <f t="shared" si="7"/>
        <v>0</v>
      </c>
      <c r="M27" s="880">
        <v>0</v>
      </c>
      <c r="N27" s="800">
        <v>0</v>
      </c>
      <c r="O27" s="748">
        <v>0</v>
      </c>
      <c r="P27" s="881">
        <v>0</v>
      </c>
      <c r="Q27" s="116">
        <v>0</v>
      </c>
      <c r="R27" s="116">
        <v>0</v>
      </c>
      <c r="S27" s="717">
        <v>0</v>
      </c>
      <c r="T27" s="882" t="s">
        <v>63</v>
      </c>
    </row>
    <row r="28" spans="1:20" ht="45" customHeight="1" x14ac:dyDescent="0.2">
      <c r="A28" s="746">
        <v>4285</v>
      </c>
      <c r="B28" s="1393"/>
      <c r="C28" s="870" t="s">
        <v>3923</v>
      </c>
      <c r="D28" s="280">
        <v>17523.32</v>
      </c>
      <c r="E28" s="871">
        <v>23.32</v>
      </c>
      <c r="F28" s="872">
        <v>0</v>
      </c>
      <c r="G28" s="319">
        <v>14780</v>
      </c>
      <c r="H28" s="873">
        <f t="shared" si="6"/>
        <v>2720</v>
      </c>
      <c r="I28" s="315">
        <v>2720</v>
      </c>
      <c r="J28" s="314">
        <v>0</v>
      </c>
      <c r="K28" s="874">
        <v>0</v>
      </c>
      <c r="L28" s="875">
        <f t="shared" si="7"/>
        <v>0</v>
      </c>
      <c r="M28" s="315">
        <v>0</v>
      </c>
      <c r="N28" s="314">
        <v>0</v>
      </c>
      <c r="O28" s="876">
        <v>0</v>
      </c>
      <c r="P28" s="877">
        <v>0</v>
      </c>
      <c r="Q28" s="878">
        <v>0</v>
      </c>
      <c r="R28" s="878">
        <v>0</v>
      </c>
      <c r="S28" s="879">
        <v>0</v>
      </c>
      <c r="T28" s="752" t="s">
        <v>63</v>
      </c>
    </row>
    <row r="29" spans="1:20" ht="34.5" customHeight="1" x14ac:dyDescent="0.2">
      <c r="A29" s="746">
        <v>4331</v>
      </c>
      <c r="B29" s="1393"/>
      <c r="C29" s="709" t="s">
        <v>4235</v>
      </c>
      <c r="D29" s="279">
        <v>12000</v>
      </c>
      <c r="E29" s="730">
        <v>0</v>
      </c>
      <c r="F29" s="711">
        <v>0</v>
      </c>
      <c r="G29" s="124">
        <v>0</v>
      </c>
      <c r="H29" s="850">
        <f t="shared" si="6"/>
        <v>12000</v>
      </c>
      <c r="I29" s="747">
        <v>12000</v>
      </c>
      <c r="J29" s="712">
        <v>0</v>
      </c>
      <c r="K29" s="744">
        <v>0</v>
      </c>
      <c r="L29" s="852">
        <f t="shared" si="7"/>
        <v>0</v>
      </c>
      <c r="M29" s="747">
        <v>0</v>
      </c>
      <c r="N29" s="712">
        <v>0</v>
      </c>
      <c r="O29" s="748">
        <v>0</v>
      </c>
      <c r="P29" s="749">
        <v>0</v>
      </c>
      <c r="Q29" s="116">
        <v>0</v>
      </c>
      <c r="R29" s="116">
        <v>0</v>
      </c>
      <c r="S29" s="717">
        <v>0</v>
      </c>
      <c r="T29" s="745" t="s">
        <v>63</v>
      </c>
    </row>
    <row r="30" spans="1:20" ht="34.5" customHeight="1" x14ac:dyDescent="0.2">
      <c r="A30" s="746">
        <v>4332</v>
      </c>
      <c r="B30" s="1393"/>
      <c r="C30" s="709" t="s">
        <v>4236</v>
      </c>
      <c r="D30" s="279">
        <v>19746</v>
      </c>
      <c r="E30" s="730">
        <v>0</v>
      </c>
      <c r="F30" s="711">
        <v>0</v>
      </c>
      <c r="G30" s="124">
        <v>0</v>
      </c>
      <c r="H30" s="850">
        <f t="shared" si="6"/>
        <v>19746</v>
      </c>
      <c r="I30" s="747">
        <v>19746</v>
      </c>
      <c r="J30" s="712">
        <v>0</v>
      </c>
      <c r="K30" s="744">
        <v>0</v>
      </c>
      <c r="L30" s="852">
        <f t="shared" si="7"/>
        <v>0</v>
      </c>
      <c r="M30" s="747">
        <v>0</v>
      </c>
      <c r="N30" s="712">
        <v>0</v>
      </c>
      <c r="O30" s="748">
        <v>0</v>
      </c>
      <c r="P30" s="749">
        <v>0</v>
      </c>
      <c r="Q30" s="116">
        <v>0</v>
      </c>
      <c r="R30" s="116">
        <v>0</v>
      </c>
      <c r="S30" s="717">
        <v>0</v>
      </c>
      <c r="T30" s="745" t="s">
        <v>63</v>
      </c>
    </row>
    <row r="31" spans="1:20" ht="42" x14ac:dyDescent="0.2">
      <c r="A31" s="746">
        <v>4334</v>
      </c>
      <c r="B31" s="1393"/>
      <c r="C31" s="709" t="s">
        <v>4237</v>
      </c>
      <c r="D31" s="279">
        <v>51000</v>
      </c>
      <c r="E31" s="730">
        <v>0</v>
      </c>
      <c r="F31" s="711">
        <v>0</v>
      </c>
      <c r="G31" s="124">
        <v>0</v>
      </c>
      <c r="H31" s="850">
        <f t="shared" si="6"/>
        <v>228.69</v>
      </c>
      <c r="I31" s="747">
        <v>228.69</v>
      </c>
      <c r="J31" s="712">
        <v>0</v>
      </c>
      <c r="K31" s="744">
        <v>0</v>
      </c>
      <c r="L31" s="852">
        <f t="shared" si="7"/>
        <v>6771.31</v>
      </c>
      <c r="M31" s="747">
        <v>6771.31</v>
      </c>
      <c r="N31" s="712">
        <v>0</v>
      </c>
      <c r="O31" s="744">
        <v>0</v>
      </c>
      <c r="P31" s="715">
        <v>32000</v>
      </c>
      <c r="Q31" s="116">
        <v>12000</v>
      </c>
      <c r="R31" s="116">
        <v>0</v>
      </c>
      <c r="S31" s="717">
        <v>0</v>
      </c>
      <c r="T31" s="745" t="s">
        <v>63</v>
      </c>
    </row>
    <row r="32" spans="1:20" ht="34.5" customHeight="1" x14ac:dyDescent="0.2">
      <c r="A32" s="746">
        <v>4335</v>
      </c>
      <c r="B32" s="1393"/>
      <c r="C32" s="709" t="s">
        <v>4238</v>
      </c>
      <c r="D32" s="279">
        <v>55800</v>
      </c>
      <c r="E32" s="730">
        <v>0</v>
      </c>
      <c r="F32" s="711">
        <v>0</v>
      </c>
      <c r="G32" s="124">
        <v>0</v>
      </c>
      <c r="H32" s="850">
        <f t="shared" si="6"/>
        <v>721.4</v>
      </c>
      <c r="I32" s="747">
        <v>721.4</v>
      </c>
      <c r="J32" s="712">
        <v>0</v>
      </c>
      <c r="K32" s="744">
        <v>0</v>
      </c>
      <c r="L32" s="852">
        <f t="shared" si="7"/>
        <v>5078.6000000000004</v>
      </c>
      <c r="M32" s="747">
        <v>5078.6000000000004</v>
      </c>
      <c r="N32" s="712">
        <v>0</v>
      </c>
      <c r="O32" s="744">
        <v>0</v>
      </c>
      <c r="P32" s="715">
        <v>20000</v>
      </c>
      <c r="Q32" s="116">
        <v>30000</v>
      </c>
      <c r="R32" s="116">
        <v>0</v>
      </c>
      <c r="S32" s="717">
        <v>0</v>
      </c>
      <c r="T32" s="745" t="s">
        <v>63</v>
      </c>
    </row>
    <row r="33" spans="1:20" ht="34.5" customHeight="1" x14ac:dyDescent="0.2">
      <c r="A33" s="746">
        <v>4336</v>
      </c>
      <c r="B33" s="1393"/>
      <c r="C33" s="709" t="s">
        <v>4239</v>
      </c>
      <c r="D33" s="279">
        <v>37000</v>
      </c>
      <c r="E33" s="730">
        <v>4500</v>
      </c>
      <c r="F33" s="711">
        <v>0</v>
      </c>
      <c r="G33" s="124">
        <v>0</v>
      </c>
      <c r="H33" s="850">
        <f t="shared" si="6"/>
        <v>32500</v>
      </c>
      <c r="I33" s="747">
        <v>32500</v>
      </c>
      <c r="J33" s="712">
        <v>0</v>
      </c>
      <c r="K33" s="744">
        <v>0</v>
      </c>
      <c r="L33" s="852">
        <f t="shared" si="7"/>
        <v>0</v>
      </c>
      <c r="M33" s="747">
        <v>0</v>
      </c>
      <c r="N33" s="712">
        <v>0</v>
      </c>
      <c r="O33" s="744">
        <v>0</v>
      </c>
      <c r="P33" s="715">
        <v>0</v>
      </c>
      <c r="Q33" s="116">
        <v>0</v>
      </c>
      <c r="R33" s="116">
        <v>0</v>
      </c>
      <c r="S33" s="717">
        <v>0</v>
      </c>
      <c r="T33" s="745" t="s">
        <v>63</v>
      </c>
    </row>
    <row r="34" spans="1:20" ht="34.5" customHeight="1" x14ac:dyDescent="0.2">
      <c r="A34" s="746">
        <v>4337</v>
      </c>
      <c r="B34" s="1393"/>
      <c r="C34" s="709" t="s">
        <v>4240</v>
      </c>
      <c r="D34" s="279">
        <v>10000</v>
      </c>
      <c r="E34" s="730">
        <v>0</v>
      </c>
      <c r="F34" s="711">
        <v>0</v>
      </c>
      <c r="G34" s="124">
        <v>0</v>
      </c>
      <c r="H34" s="850">
        <f t="shared" si="6"/>
        <v>10000</v>
      </c>
      <c r="I34" s="747">
        <v>10000</v>
      </c>
      <c r="J34" s="712">
        <v>0</v>
      </c>
      <c r="K34" s="744">
        <v>0</v>
      </c>
      <c r="L34" s="852">
        <f t="shared" si="7"/>
        <v>15000</v>
      </c>
      <c r="M34" s="747">
        <v>15000</v>
      </c>
      <c r="N34" s="712">
        <v>0</v>
      </c>
      <c r="O34" s="744">
        <v>0</v>
      </c>
      <c r="P34" s="715">
        <v>0</v>
      </c>
      <c r="Q34" s="116">
        <v>0</v>
      </c>
      <c r="R34" s="116">
        <v>0</v>
      </c>
      <c r="S34" s="717">
        <v>0</v>
      </c>
      <c r="T34" s="751" t="s">
        <v>4233</v>
      </c>
    </row>
    <row r="35" spans="1:20" ht="34.5" customHeight="1" x14ac:dyDescent="0.2">
      <c r="A35" s="746">
        <v>4338</v>
      </c>
      <c r="B35" s="1393"/>
      <c r="C35" s="709" t="s">
        <v>4241</v>
      </c>
      <c r="D35" s="279">
        <v>24000</v>
      </c>
      <c r="E35" s="730">
        <v>0</v>
      </c>
      <c r="F35" s="711">
        <v>0</v>
      </c>
      <c r="G35" s="124">
        <v>0</v>
      </c>
      <c r="H35" s="850">
        <f t="shared" si="6"/>
        <v>24000</v>
      </c>
      <c r="I35" s="747">
        <v>24000</v>
      </c>
      <c r="J35" s="712">
        <v>0</v>
      </c>
      <c r="K35" s="744">
        <v>0</v>
      </c>
      <c r="L35" s="852">
        <f t="shared" si="7"/>
        <v>0</v>
      </c>
      <c r="M35" s="747">
        <v>0</v>
      </c>
      <c r="N35" s="712">
        <v>0</v>
      </c>
      <c r="O35" s="744">
        <v>0</v>
      </c>
      <c r="P35" s="715">
        <v>0</v>
      </c>
      <c r="Q35" s="116">
        <v>0</v>
      </c>
      <c r="R35" s="116">
        <v>0</v>
      </c>
      <c r="S35" s="717">
        <v>0</v>
      </c>
      <c r="T35" s="745" t="s">
        <v>63</v>
      </c>
    </row>
    <row r="36" spans="1:20" ht="34.5" customHeight="1" x14ac:dyDescent="0.2">
      <c r="A36" s="746">
        <v>4339</v>
      </c>
      <c r="B36" s="1393"/>
      <c r="C36" s="709" t="s">
        <v>4242</v>
      </c>
      <c r="D36" s="279">
        <v>19500</v>
      </c>
      <c r="E36" s="730">
        <v>0</v>
      </c>
      <c r="F36" s="711">
        <v>0</v>
      </c>
      <c r="G36" s="124">
        <v>0</v>
      </c>
      <c r="H36" s="850">
        <f t="shared" si="6"/>
        <v>19500</v>
      </c>
      <c r="I36" s="747">
        <v>19500</v>
      </c>
      <c r="J36" s="712">
        <v>0</v>
      </c>
      <c r="K36" s="744">
        <v>0</v>
      </c>
      <c r="L36" s="852">
        <f t="shared" si="7"/>
        <v>0</v>
      </c>
      <c r="M36" s="747">
        <v>0</v>
      </c>
      <c r="N36" s="712">
        <v>0</v>
      </c>
      <c r="O36" s="744">
        <v>0</v>
      </c>
      <c r="P36" s="715">
        <v>0</v>
      </c>
      <c r="Q36" s="116">
        <v>0</v>
      </c>
      <c r="R36" s="116">
        <v>0</v>
      </c>
      <c r="S36" s="717">
        <v>0</v>
      </c>
      <c r="T36" s="745" t="s">
        <v>63</v>
      </c>
    </row>
    <row r="37" spans="1:20" ht="34.5" customHeight="1" x14ac:dyDescent="0.2">
      <c r="A37" s="746">
        <v>4340</v>
      </c>
      <c r="B37" s="1393"/>
      <c r="C37" s="709" t="s">
        <v>4243</v>
      </c>
      <c r="D37" s="279">
        <v>50000</v>
      </c>
      <c r="E37" s="730">
        <v>0</v>
      </c>
      <c r="F37" s="711">
        <v>0</v>
      </c>
      <c r="G37" s="124">
        <v>0</v>
      </c>
      <c r="H37" s="850">
        <f t="shared" si="6"/>
        <v>50000</v>
      </c>
      <c r="I37" s="747">
        <v>50000</v>
      </c>
      <c r="J37" s="712">
        <v>0</v>
      </c>
      <c r="K37" s="744">
        <v>0</v>
      </c>
      <c r="L37" s="852">
        <f t="shared" si="7"/>
        <v>60000</v>
      </c>
      <c r="M37" s="747">
        <v>60000</v>
      </c>
      <c r="N37" s="712">
        <v>0</v>
      </c>
      <c r="O37" s="744">
        <v>0</v>
      </c>
      <c r="P37" s="715">
        <v>0</v>
      </c>
      <c r="Q37" s="116">
        <v>0</v>
      </c>
      <c r="R37" s="116">
        <v>0</v>
      </c>
      <c r="S37" s="717">
        <v>0</v>
      </c>
      <c r="T37" s="751" t="s">
        <v>4233</v>
      </c>
    </row>
    <row r="38" spans="1:20" ht="24" customHeight="1" x14ac:dyDescent="0.2">
      <c r="A38" s="746">
        <v>4341</v>
      </c>
      <c r="B38" s="1393"/>
      <c r="C38" s="709" t="s">
        <v>4319</v>
      </c>
      <c r="D38" s="279">
        <v>303820.46682999999</v>
      </c>
      <c r="E38" s="730">
        <v>0</v>
      </c>
      <c r="F38" s="711">
        <v>0</v>
      </c>
      <c r="G38" s="124">
        <v>0</v>
      </c>
      <c r="H38" s="850">
        <f t="shared" si="6"/>
        <v>10751.466829999999</v>
      </c>
      <c r="I38" s="747">
        <v>10751.466829999999</v>
      </c>
      <c r="J38" s="712">
        <v>0</v>
      </c>
      <c r="K38" s="744">
        <v>0</v>
      </c>
      <c r="L38" s="852">
        <f t="shared" si="7"/>
        <v>37759</v>
      </c>
      <c r="M38" s="747">
        <v>37759</v>
      </c>
      <c r="N38" s="712">
        <v>0</v>
      </c>
      <c r="O38" s="744">
        <v>0</v>
      </c>
      <c r="P38" s="715">
        <v>50000</v>
      </c>
      <c r="Q38" s="116">
        <v>205310</v>
      </c>
      <c r="R38" s="116">
        <v>0</v>
      </c>
      <c r="S38" s="717">
        <v>0</v>
      </c>
      <c r="T38" s="745" t="s">
        <v>63</v>
      </c>
    </row>
    <row r="39" spans="1:20" ht="34.5" customHeight="1" x14ac:dyDescent="0.2">
      <c r="A39" s="746">
        <v>4344</v>
      </c>
      <c r="B39" s="1393"/>
      <c r="C39" s="709" t="s">
        <v>4244</v>
      </c>
      <c r="D39" s="279">
        <v>12000</v>
      </c>
      <c r="E39" s="730">
        <v>0</v>
      </c>
      <c r="F39" s="711">
        <v>0</v>
      </c>
      <c r="G39" s="124">
        <v>0</v>
      </c>
      <c r="H39" s="850">
        <f t="shared" si="6"/>
        <v>12000</v>
      </c>
      <c r="I39" s="747">
        <v>12000</v>
      </c>
      <c r="J39" s="712">
        <v>0</v>
      </c>
      <c r="K39" s="744">
        <v>0</v>
      </c>
      <c r="L39" s="852">
        <f t="shared" si="7"/>
        <v>0</v>
      </c>
      <c r="M39" s="747">
        <v>0</v>
      </c>
      <c r="N39" s="712">
        <v>0</v>
      </c>
      <c r="O39" s="744">
        <v>0</v>
      </c>
      <c r="P39" s="715">
        <v>0</v>
      </c>
      <c r="Q39" s="116">
        <v>0</v>
      </c>
      <c r="R39" s="116">
        <v>0</v>
      </c>
      <c r="S39" s="717">
        <v>0</v>
      </c>
      <c r="T39" s="752" t="s">
        <v>63</v>
      </c>
    </row>
    <row r="40" spans="1:20" ht="34.5" customHeight="1" x14ac:dyDescent="0.2">
      <c r="A40" s="753">
        <v>4355</v>
      </c>
      <c r="B40" s="1393"/>
      <c r="C40" s="709" t="s">
        <v>550</v>
      </c>
      <c r="D40" s="279">
        <v>3280526.983</v>
      </c>
      <c r="E40" s="730">
        <v>10044</v>
      </c>
      <c r="F40" s="711">
        <v>2208064.983</v>
      </c>
      <c r="G40" s="124">
        <v>256592</v>
      </c>
      <c r="H40" s="850">
        <f t="shared" si="6"/>
        <v>469826</v>
      </c>
      <c r="I40" s="747">
        <v>146300</v>
      </c>
      <c r="J40" s="712">
        <v>323526</v>
      </c>
      <c r="K40" s="744">
        <v>0</v>
      </c>
      <c r="L40" s="852">
        <f t="shared" si="7"/>
        <v>336000</v>
      </c>
      <c r="M40" s="747">
        <v>336000</v>
      </c>
      <c r="N40" s="712">
        <v>0</v>
      </c>
      <c r="O40" s="744">
        <v>0</v>
      </c>
      <c r="P40" s="715">
        <v>0</v>
      </c>
      <c r="Q40" s="116">
        <v>0</v>
      </c>
      <c r="R40" s="116">
        <v>0</v>
      </c>
      <c r="S40" s="717">
        <v>0</v>
      </c>
      <c r="T40" s="751" t="s">
        <v>63</v>
      </c>
    </row>
    <row r="41" spans="1:20" ht="21" x14ac:dyDescent="0.2">
      <c r="A41" s="746">
        <v>4788</v>
      </c>
      <c r="B41" s="1393"/>
      <c r="C41" s="709" t="s">
        <v>3289</v>
      </c>
      <c r="D41" s="279">
        <v>79256.805729999993</v>
      </c>
      <c r="E41" s="730">
        <v>0</v>
      </c>
      <c r="F41" s="711">
        <v>71577.096730000005</v>
      </c>
      <c r="G41" s="124">
        <v>2500.0889999999999</v>
      </c>
      <c r="H41" s="850">
        <f t="shared" si="6"/>
        <v>179.62</v>
      </c>
      <c r="I41" s="747">
        <v>126.1</v>
      </c>
      <c r="J41" s="712">
        <v>53.52</v>
      </c>
      <c r="K41" s="744">
        <v>0</v>
      </c>
      <c r="L41" s="852">
        <f t="shared" si="7"/>
        <v>5000</v>
      </c>
      <c r="M41" s="747">
        <v>5000</v>
      </c>
      <c r="N41" s="712">
        <v>0</v>
      </c>
      <c r="O41" s="744">
        <v>0</v>
      </c>
      <c r="P41" s="715">
        <v>0</v>
      </c>
      <c r="Q41" s="116">
        <v>0</v>
      </c>
      <c r="R41" s="116">
        <v>0</v>
      </c>
      <c r="S41" s="717">
        <v>0</v>
      </c>
      <c r="T41" s="751" t="s">
        <v>63</v>
      </c>
    </row>
    <row r="42" spans="1:20" ht="24" customHeight="1" x14ac:dyDescent="0.2">
      <c r="A42" s="754">
        <v>5180</v>
      </c>
      <c r="B42" s="1393"/>
      <c r="C42" s="709" t="s">
        <v>3039</v>
      </c>
      <c r="D42" s="279">
        <v>8773.4287700000004</v>
      </c>
      <c r="E42" s="730">
        <v>0</v>
      </c>
      <c r="F42" s="714">
        <v>4488.9817699999994</v>
      </c>
      <c r="G42" s="124">
        <v>3553.5010000000002</v>
      </c>
      <c r="H42" s="850">
        <f t="shared" si="6"/>
        <v>730.94600000000003</v>
      </c>
      <c r="I42" s="747">
        <v>730.94600000000003</v>
      </c>
      <c r="J42" s="712">
        <v>0</v>
      </c>
      <c r="K42" s="744">
        <v>0</v>
      </c>
      <c r="L42" s="852">
        <f t="shared" si="7"/>
        <v>0</v>
      </c>
      <c r="M42" s="747">
        <v>0</v>
      </c>
      <c r="N42" s="712">
        <v>0</v>
      </c>
      <c r="O42" s="744">
        <v>0</v>
      </c>
      <c r="P42" s="715">
        <v>0</v>
      </c>
      <c r="Q42" s="116">
        <v>0</v>
      </c>
      <c r="R42" s="116">
        <v>0</v>
      </c>
      <c r="S42" s="717">
        <v>0</v>
      </c>
      <c r="T42" s="755" t="s">
        <v>63</v>
      </c>
    </row>
    <row r="43" spans="1:20" ht="35.25" customHeight="1" thickBot="1" x14ac:dyDescent="0.25">
      <c r="A43" s="756">
        <v>5741</v>
      </c>
      <c r="B43" s="1393"/>
      <c r="C43" s="709" t="s">
        <v>2743</v>
      </c>
      <c r="D43" s="279">
        <v>9000</v>
      </c>
      <c r="E43" s="730">
        <v>0</v>
      </c>
      <c r="F43" s="711">
        <v>0</v>
      </c>
      <c r="G43" s="124">
        <v>0</v>
      </c>
      <c r="H43" s="850">
        <f t="shared" si="6"/>
        <v>9000</v>
      </c>
      <c r="I43" s="747">
        <v>9000</v>
      </c>
      <c r="J43" s="712">
        <v>0</v>
      </c>
      <c r="K43" s="744">
        <v>0</v>
      </c>
      <c r="L43" s="852">
        <f t="shared" si="7"/>
        <v>0</v>
      </c>
      <c r="M43" s="747">
        <v>0</v>
      </c>
      <c r="N43" s="712">
        <v>0</v>
      </c>
      <c r="O43" s="744">
        <v>0</v>
      </c>
      <c r="P43" s="715">
        <v>0</v>
      </c>
      <c r="Q43" s="116">
        <v>0</v>
      </c>
      <c r="R43" s="116">
        <v>0</v>
      </c>
      <c r="S43" s="717">
        <v>0</v>
      </c>
      <c r="T43" s="745" t="s">
        <v>63</v>
      </c>
    </row>
    <row r="44" spans="1:20" s="699" customFormat="1" ht="15.75" customHeight="1" thickBot="1" x14ac:dyDescent="0.25">
      <c r="A44" s="757"/>
      <c r="B44" s="1426" t="s">
        <v>3000</v>
      </c>
      <c r="C44" s="1427"/>
      <c r="D44" s="723">
        <f>SUM(D19:D43)</f>
        <v>4644086.0809300002</v>
      </c>
      <c r="E44" s="723">
        <f t="shared" ref="E44:S44" si="8">SUM(E19:E43)</f>
        <v>15623.48</v>
      </c>
      <c r="F44" s="860">
        <f t="shared" si="8"/>
        <v>2286207.5754999998</v>
      </c>
      <c r="G44" s="861">
        <f t="shared" si="8"/>
        <v>331439.67</v>
      </c>
      <c r="H44" s="860">
        <f t="shared" si="8"/>
        <v>902145.80543000007</v>
      </c>
      <c r="I44" s="862">
        <f t="shared" si="8"/>
        <v>578566.28543000005</v>
      </c>
      <c r="J44" s="862">
        <f t="shared" si="8"/>
        <v>323579.52000000002</v>
      </c>
      <c r="K44" s="861">
        <f t="shared" si="8"/>
        <v>0</v>
      </c>
      <c r="L44" s="860">
        <f t="shared" si="8"/>
        <v>828359.55</v>
      </c>
      <c r="M44" s="862">
        <f t="shared" si="8"/>
        <v>828359.55</v>
      </c>
      <c r="N44" s="862">
        <f t="shared" si="8"/>
        <v>0</v>
      </c>
      <c r="O44" s="861">
        <f t="shared" si="8"/>
        <v>0</v>
      </c>
      <c r="P44" s="860">
        <f t="shared" si="8"/>
        <v>104000</v>
      </c>
      <c r="Q44" s="862">
        <f t="shared" si="8"/>
        <v>249310</v>
      </c>
      <c r="R44" s="862">
        <f t="shared" si="8"/>
        <v>2000</v>
      </c>
      <c r="S44" s="861">
        <f t="shared" si="8"/>
        <v>0</v>
      </c>
      <c r="T44" s="724"/>
    </row>
    <row r="45" spans="1:20" s="858" customFormat="1" ht="18" customHeight="1" thickBot="1" x14ac:dyDescent="0.25">
      <c r="A45" s="857"/>
      <c r="B45" s="1420" t="s">
        <v>3001</v>
      </c>
      <c r="C45" s="1421"/>
      <c r="D45" s="1421"/>
      <c r="E45" s="1421"/>
      <c r="F45" s="1421"/>
      <c r="G45" s="1421"/>
      <c r="H45" s="1421"/>
      <c r="I45" s="1421"/>
      <c r="J45" s="1421"/>
      <c r="K45" s="1421"/>
      <c r="L45" s="1421"/>
      <c r="M45" s="1421"/>
      <c r="N45" s="1421"/>
      <c r="O45" s="1421"/>
      <c r="P45" s="1421"/>
      <c r="Q45" s="1421"/>
      <c r="R45" s="1421"/>
      <c r="S45" s="1421"/>
      <c r="T45" s="1422"/>
    </row>
    <row r="46" spans="1:20" s="758" customFormat="1" ht="24" customHeight="1" x14ac:dyDescent="0.2">
      <c r="A46" s="729">
        <v>4050</v>
      </c>
      <c r="B46" s="1430"/>
      <c r="C46" s="709" t="s">
        <v>3191</v>
      </c>
      <c r="D46" s="277">
        <v>1509.23542</v>
      </c>
      <c r="E46" s="883">
        <v>0</v>
      </c>
      <c r="F46" s="703">
        <v>0</v>
      </c>
      <c r="G46" s="123">
        <v>1470.03142</v>
      </c>
      <c r="H46" s="884">
        <f t="shared" ref="H46:H50" si="9">SUM(I46:K46)</f>
        <v>39.204000000000001</v>
      </c>
      <c r="I46" s="800">
        <v>39.204000000000001</v>
      </c>
      <c r="J46" s="800">
        <v>0</v>
      </c>
      <c r="K46" s="801">
        <v>0</v>
      </c>
      <c r="L46" s="885">
        <f t="shared" ref="L46:L50" si="10">SUM(M46:O46)</f>
        <v>0</v>
      </c>
      <c r="M46" s="800">
        <v>0</v>
      </c>
      <c r="N46" s="800">
        <v>0</v>
      </c>
      <c r="O46" s="801">
        <v>0</v>
      </c>
      <c r="P46" s="705">
        <v>0</v>
      </c>
      <c r="Q46" s="125">
        <v>0</v>
      </c>
      <c r="R46" s="125">
        <v>0</v>
      </c>
      <c r="S46" s="316">
        <v>0</v>
      </c>
      <c r="T46" s="728" t="s">
        <v>63</v>
      </c>
    </row>
    <row r="47" spans="1:20" s="758" customFormat="1" ht="34.5" customHeight="1" x14ac:dyDescent="0.2">
      <c r="A47" s="759">
        <v>4245</v>
      </c>
      <c r="B47" s="1393"/>
      <c r="C47" s="709" t="s">
        <v>3291</v>
      </c>
      <c r="D47" s="279">
        <v>2146.57638</v>
      </c>
      <c r="E47" s="883">
        <v>0</v>
      </c>
      <c r="F47" s="711">
        <v>0</v>
      </c>
      <c r="G47" s="124">
        <v>84.457999999999998</v>
      </c>
      <c r="H47" s="884">
        <f t="shared" si="9"/>
        <v>2146.57638</v>
      </c>
      <c r="I47" s="800">
        <v>2146.57638</v>
      </c>
      <c r="J47" s="800">
        <v>0</v>
      </c>
      <c r="K47" s="801">
        <v>0</v>
      </c>
      <c r="L47" s="885">
        <f t="shared" si="10"/>
        <v>0</v>
      </c>
      <c r="M47" s="800">
        <v>0</v>
      </c>
      <c r="N47" s="800">
        <v>0</v>
      </c>
      <c r="O47" s="801">
        <v>0</v>
      </c>
      <c r="P47" s="715">
        <v>0</v>
      </c>
      <c r="Q47" s="116">
        <v>0</v>
      </c>
      <c r="R47" s="116">
        <v>0</v>
      </c>
      <c r="S47" s="717">
        <v>0</v>
      </c>
      <c r="T47" s="751" t="s">
        <v>4245</v>
      </c>
    </row>
    <row r="48" spans="1:20" s="758" customFormat="1" ht="24" customHeight="1" x14ac:dyDescent="0.2">
      <c r="A48" s="759">
        <v>4303</v>
      </c>
      <c r="B48" s="1393"/>
      <c r="C48" s="709" t="s">
        <v>4246</v>
      </c>
      <c r="D48" s="279">
        <v>21584.309999999998</v>
      </c>
      <c r="E48" s="883">
        <v>0</v>
      </c>
      <c r="F48" s="711">
        <v>0</v>
      </c>
      <c r="G48" s="124">
        <v>0</v>
      </c>
      <c r="H48" s="884">
        <f t="shared" si="9"/>
        <v>727.21</v>
      </c>
      <c r="I48" s="800">
        <v>727.21</v>
      </c>
      <c r="J48" s="800">
        <v>0</v>
      </c>
      <c r="K48" s="801">
        <v>0</v>
      </c>
      <c r="L48" s="885">
        <f t="shared" si="10"/>
        <v>20857.099999999999</v>
      </c>
      <c r="M48" s="800">
        <v>20857.099999999999</v>
      </c>
      <c r="N48" s="800">
        <v>0</v>
      </c>
      <c r="O48" s="801">
        <v>0</v>
      </c>
      <c r="P48" s="715">
        <v>0</v>
      </c>
      <c r="Q48" s="116">
        <v>0</v>
      </c>
      <c r="R48" s="116">
        <v>0</v>
      </c>
      <c r="S48" s="717">
        <v>0</v>
      </c>
      <c r="T48" s="751" t="s">
        <v>63</v>
      </c>
    </row>
    <row r="49" spans="1:20" s="758" customFormat="1" ht="15" customHeight="1" x14ac:dyDescent="0.2">
      <c r="A49" s="759">
        <v>5407</v>
      </c>
      <c r="B49" s="1393"/>
      <c r="C49" s="709" t="s">
        <v>4247</v>
      </c>
      <c r="D49" s="279">
        <v>2420</v>
      </c>
      <c r="E49" s="883">
        <v>0</v>
      </c>
      <c r="F49" s="711">
        <v>0</v>
      </c>
      <c r="G49" s="124">
        <v>0</v>
      </c>
      <c r="H49" s="884">
        <f t="shared" si="9"/>
        <v>2420</v>
      </c>
      <c r="I49" s="800">
        <v>2420</v>
      </c>
      <c r="J49" s="800">
        <v>0</v>
      </c>
      <c r="K49" s="801">
        <v>0</v>
      </c>
      <c r="L49" s="885">
        <f t="shared" si="10"/>
        <v>0</v>
      </c>
      <c r="M49" s="800">
        <v>0</v>
      </c>
      <c r="N49" s="800">
        <v>0</v>
      </c>
      <c r="O49" s="801">
        <v>0</v>
      </c>
      <c r="P49" s="715">
        <v>0</v>
      </c>
      <c r="Q49" s="116">
        <v>0</v>
      </c>
      <c r="R49" s="116">
        <v>0</v>
      </c>
      <c r="S49" s="717">
        <v>0</v>
      </c>
      <c r="T49" s="728" t="s">
        <v>63</v>
      </c>
    </row>
    <row r="50" spans="1:20" s="758" customFormat="1" ht="24.75" customHeight="1" thickBot="1" x14ac:dyDescent="0.25">
      <c r="A50" s="759">
        <v>5878</v>
      </c>
      <c r="B50" s="1394"/>
      <c r="C50" s="709" t="s">
        <v>3192</v>
      </c>
      <c r="D50" s="736">
        <v>127076.06307</v>
      </c>
      <c r="E50" s="883">
        <v>0</v>
      </c>
      <c r="F50" s="760">
        <v>119.74458999999999</v>
      </c>
      <c r="G50" s="739">
        <v>6154.0189599999994</v>
      </c>
      <c r="H50" s="884">
        <f t="shared" si="9"/>
        <v>23992.399520000003</v>
      </c>
      <c r="I50" s="800">
        <v>23992.399520000003</v>
      </c>
      <c r="J50" s="800">
        <v>0</v>
      </c>
      <c r="K50" s="801">
        <v>0</v>
      </c>
      <c r="L50" s="885">
        <f t="shared" si="10"/>
        <v>31124.9</v>
      </c>
      <c r="M50" s="800">
        <v>31124.9</v>
      </c>
      <c r="N50" s="800">
        <v>0</v>
      </c>
      <c r="O50" s="801">
        <v>0</v>
      </c>
      <c r="P50" s="738">
        <v>21895</v>
      </c>
      <c r="Q50" s="761">
        <v>21895</v>
      </c>
      <c r="R50" s="761">
        <v>21895</v>
      </c>
      <c r="S50" s="317">
        <v>0</v>
      </c>
      <c r="T50" s="728" t="s">
        <v>63</v>
      </c>
    </row>
    <row r="51" spans="1:20" s="699" customFormat="1" ht="15.75" customHeight="1" thickBot="1" x14ac:dyDescent="0.25">
      <c r="A51" s="757"/>
      <c r="B51" s="1426" t="s">
        <v>3002</v>
      </c>
      <c r="C51" s="1427"/>
      <c r="D51" s="723">
        <f>SUM(D46:D50)</f>
        <v>154736.18487</v>
      </c>
      <c r="E51" s="723">
        <f t="shared" ref="E51:S51" si="11">SUM(E46:E50)</f>
        <v>0</v>
      </c>
      <c r="F51" s="860">
        <f t="shared" si="11"/>
        <v>119.74458999999999</v>
      </c>
      <c r="G51" s="861">
        <f t="shared" si="11"/>
        <v>7708.5083799999993</v>
      </c>
      <c r="H51" s="860">
        <f t="shared" si="11"/>
        <v>29325.389900000002</v>
      </c>
      <c r="I51" s="862">
        <f t="shared" si="11"/>
        <v>29325.389900000002</v>
      </c>
      <c r="J51" s="862">
        <f t="shared" si="11"/>
        <v>0</v>
      </c>
      <c r="K51" s="861">
        <f t="shared" si="11"/>
        <v>0</v>
      </c>
      <c r="L51" s="860">
        <f t="shared" si="11"/>
        <v>51982</v>
      </c>
      <c r="M51" s="862">
        <f t="shared" si="11"/>
        <v>51982</v>
      </c>
      <c r="N51" s="862">
        <f t="shared" si="11"/>
        <v>0</v>
      </c>
      <c r="O51" s="861">
        <f t="shared" si="11"/>
        <v>0</v>
      </c>
      <c r="P51" s="860">
        <f t="shared" si="11"/>
        <v>21895</v>
      </c>
      <c r="Q51" s="862">
        <f t="shared" si="11"/>
        <v>21895</v>
      </c>
      <c r="R51" s="862">
        <f t="shared" si="11"/>
        <v>21895</v>
      </c>
      <c r="S51" s="861">
        <f t="shared" si="11"/>
        <v>0</v>
      </c>
      <c r="T51" s="724"/>
    </row>
    <row r="52" spans="1:20" s="859" customFormat="1" ht="18" customHeight="1" thickBot="1" x14ac:dyDescent="0.25">
      <c r="A52" s="855"/>
      <c r="B52" s="1420" t="s">
        <v>587</v>
      </c>
      <c r="C52" s="1421"/>
      <c r="D52" s="1421"/>
      <c r="E52" s="1421"/>
      <c r="F52" s="1432"/>
      <c r="G52" s="1432"/>
      <c r="H52" s="1421"/>
      <c r="I52" s="1421"/>
      <c r="J52" s="1421"/>
      <c r="K52" s="1421"/>
      <c r="L52" s="1421"/>
      <c r="M52" s="1421"/>
      <c r="N52" s="1421"/>
      <c r="O52" s="1421"/>
      <c r="P52" s="1421"/>
      <c r="Q52" s="1421"/>
      <c r="R52" s="1421"/>
      <c r="S52" s="1421"/>
      <c r="T52" s="1422"/>
    </row>
    <row r="53" spans="1:20" s="758" customFormat="1" ht="24.75" customHeight="1" x14ac:dyDescent="0.2">
      <c r="A53" s="729">
        <v>4137</v>
      </c>
      <c r="B53" s="1430"/>
      <c r="C53" s="709" t="s">
        <v>3292</v>
      </c>
      <c r="D53" s="277">
        <v>2970.20786</v>
      </c>
      <c r="E53" s="730">
        <v>0</v>
      </c>
      <c r="F53" s="703">
        <v>0</v>
      </c>
      <c r="G53" s="123">
        <v>78.650000000000006</v>
      </c>
      <c r="H53" s="850">
        <f t="shared" ref="H53:H54" si="12">SUM(I53:K53)</f>
        <v>2541.5578599999999</v>
      </c>
      <c r="I53" s="712">
        <v>2541.5578599999999</v>
      </c>
      <c r="J53" s="712">
        <v>0</v>
      </c>
      <c r="K53" s="744">
        <v>0</v>
      </c>
      <c r="L53" s="852">
        <f t="shared" ref="L53:L54" si="13">SUM(M53:O53)</f>
        <v>350</v>
      </c>
      <c r="M53" s="712">
        <v>350</v>
      </c>
      <c r="N53" s="712">
        <v>0</v>
      </c>
      <c r="O53" s="744">
        <v>0</v>
      </c>
      <c r="P53" s="705">
        <v>0</v>
      </c>
      <c r="Q53" s="125">
        <v>0</v>
      </c>
      <c r="R53" s="125">
        <v>0</v>
      </c>
      <c r="S53" s="316">
        <v>0</v>
      </c>
      <c r="T53" s="751" t="s">
        <v>63</v>
      </c>
    </row>
    <row r="54" spans="1:20" s="758" customFormat="1" ht="24.75" customHeight="1" thickBot="1" x14ac:dyDescent="0.25">
      <c r="A54" s="729">
        <v>5179</v>
      </c>
      <c r="B54" s="1393"/>
      <c r="C54" s="709" t="s">
        <v>4248</v>
      </c>
      <c r="D54" s="279">
        <v>2163.6819999999998</v>
      </c>
      <c r="E54" s="730">
        <v>0</v>
      </c>
      <c r="F54" s="711">
        <v>1989.28</v>
      </c>
      <c r="G54" s="124">
        <v>0</v>
      </c>
      <c r="H54" s="850">
        <f t="shared" si="12"/>
        <v>174.40199999999999</v>
      </c>
      <c r="I54" s="712">
        <v>174.40199999999999</v>
      </c>
      <c r="J54" s="712">
        <v>0</v>
      </c>
      <c r="K54" s="744">
        <v>0</v>
      </c>
      <c r="L54" s="852">
        <f t="shared" si="13"/>
        <v>0</v>
      </c>
      <c r="M54" s="712">
        <v>0</v>
      </c>
      <c r="N54" s="712">
        <v>0</v>
      </c>
      <c r="O54" s="744">
        <v>0</v>
      </c>
      <c r="P54" s="715">
        <v>0</v>
      </c>
      <c r="Q54" s="116">
        <v>0</v>
      </c>
      <c r="R54" s="116">
        <v>0</v>
      </c>
      <c r="S54" s="717">
        <v>0</v>
      </c>
      <c r="T54" s="728" t="s">
        <v>63</v>
      </c>
    </row>
    <row r="55" spans="1:20" s="699" customFormat="1" ht="15.75" customHeight="1" thickBot="1" x14ac:dyDescent="0.25">
      <c r="A55" s="757"/>
      <c r="B55" s="1426" t="s">
        <v>553</v>
      </c>
      <c r="C55" s="1427"/>
      <c r="D55" s="723">
        <f>SUM(D53:D54)</f>
        <v>5133.8898599999993</v>
      </c>
      <c r="E55" s="723">
        <f t="shared" ref="E55:S55" si="14">SUM(E53:E54)</f>
        <v>0</v>
      </c>
      <c r="F55" s="860">
        <f t="shared" si="14"/>
        <v>1989.28</v>
      </c>
      <c r="G55" s="861">
        <f t="shared" si="14"/>
        <v>78.650000000000006</v>
      </c>
      <c r="H55" s="860">
        <f t="shared" si="14"/>
        <v>2715.9598599999999</v>
      </c>
      <c r="I55" s="862">
        <f t="shared" si="14"/>
        <v>2715.9598599999999</v>
      </c>
      <c r="J55" s="862">
        <f t="shared" si="14"/>
        <v>0</v>
      </c>
      <c r="K55" s="861">
        <f t="shared" si="14"/>
        <v>0</v>
      </c>
      <c r="L55" s="860">
        <f t="shared" si="14"/>
        <v>350</v>
      </c>
      <c r="M55" s="862">
        <f t="shared" si="14"/>
        <v>350</v>
      </c>
      <c r="N55" s="862">
        <f t="shared" si="14"/>
        <v>0</v>
      </c>
      <c r="O55" s="861">
        <f t="shared" si="14"/>
        <v>0</v>
      </c>
      <c r="P55" s="860">
        <f t="shared" si="14"/>
        <v>0</v>
      </c>
      <c r="Q55" s="862">
        <f t="shared" si="14"/>
        <v>0</v>
      </c>
      <c r="R55" s="862">
        <f t="shared" si="14"/>
        <v>0</v>
      </c>
      <c r="S55" s="861">
        <f t="shared" si="14"/>
        <v>0</v>
      </c>
      <c r="T55" s="724"/>
    </row>
    <row r="56" spans="1:20" s="854" customFormat="1" ht="18" customHeight="1" thickBot="1" x14ac:dyDescent="0.25">
      <c r="A56" s="855"/>
      <c r="B56" s="1420" t="s">
        <v>554</v>
      </c>
      <c r="C56" s="1421"/>
      <c r="D56" s="1421"/>
      <c r="E56" s="1421"/>
      <c r="F56" s="1421"/>
      <c r="G56" s="1421"/>
      <c r="H56" s="1421"/>
      <c r="I56" s="1421"/>
      <c r="J56" s="1421"/>
      <c r="K56" s="1421"/>
      <c r="L56" s="1421"/>
      <c r="M56" s="1421"/>
      <c r="N56" s="1421"/>
      <c r="O56" s="1421"/>
      <c r="P56" s="1421"/>
      <c r="Q56" s="1421"/>
      <c r="R56" s="1421"/>
      <c r="S56" s="1421"/>
      <c r="T56" s="1422"/>
    </row>
    <row r="57" spans="1:20" s="699" customFormat="1" ht="24" customHeight="1" x14ac:dyDescent="0.2">
      <c r="A57" s="729">
        <v>4042</v>
      </c>
      <c r="B57" s="1430"/>
      <c r="C57" s="709" t="s">
        <v>2752</v>
      </c>
      <c r="D57" s="277">
        <v>8425.441929999999</v>
      </c>
      <c r="E57" s="762">
        <v>425.44</v>
      </c>
      <c r="F57" s="703">
        <v>0</v>
      </c>
      <c r="G57" s="123">
        <v>4949.9433200000003</v>
      </c>
      <c r="H57" s="850">
        <f t="shared" ref="H57:H70" si="15">SUM(I57:K57)</f>
        <v>918.03860999999995</v>
      </c>
      <c r="I57" s="712">
        <v>918.03860999999995</v>
      </c>
      <c r="J57" s="712">
        <v>0</v>
      </c>
      <c r="K57" s="744">
        <v>0</v>
      </c>
      <c r="L57" s="852">
        <f t="shared" ref="L57:L70" si="16">SUM(M57:O57)</f>
        <v>2132.02</v>
      </c>
      <c r="M57" s="712">
        <v>2132.02</v>
      </c>
      <c r="N57" s="712">
        <v>0</v>
      </c>
      <c r="O57" s="744">
        <v>0</v>
      </c>
      <c r="P57" s="705">
        <v>0</v>
      </c>
      <c r="Q57" s="125">
        <v>0</v>
      </c>
      <c r="R57" s="125">
        <v>0</v>
      </c>
      <c r="S57" s="316">
        <v>0</v>
      </c>
      <c r="T57" s="751" t="s">
        <v>63</v>
      </c>
    </row>
    <row r="58" spans="1:20" s="699" customFormat="1" ht="24" customHeight="1" x14ac:dyDescent="0.2">
      <c r="A58" s="763">
        <v>4043</v>
      </c>
      <c r="B58" s="1393"/>
      <c r="C58" s="709" t="s">
        <v>3193</v>
      </c>
      <c r="D58" s="279">
        <v>4407.1909700000006</v>
      </c>
      <c r="E58" s="762">
        <v>0</v>
      </c>
      <c r="F58" s="711">
        <v>0</v>
      </c>
      <c r="G58" s="124">
        <v>474.63096999999999</v>
      </c>
      <c r="H58" s="850">
        <f t="shared" si="15"/>
        <v>187.55</v>
      </c>
      <c r="I58" s="712">
        <v>187.55</v>
      </c>
      <c r="J58" s="712">
        <v>0</v>
      </c>
      <c r="K58" s="744">
        <v>0</v>
      </c>
      <c r="L58" s="852">
        <f t="shared" si="16"/>
        <v>3745.01</v>
      </c>
      <c r="M58" s="712">
        <v>3745.01</v>
      </c>
      <c r="N58" s="712">
        <v>0</v>
      </c>
      <c r="O58" s="744">
        <v>0</v>
      </c>
      <c r="P58" s="715">
        <v>0</v>
      </c>
      <c r="Q58" s="116">
        <v>0</v>
      </c>
      <c r="R58" s="116">
        <v>0</v>
      </c>
      <c r="S58" s="717">
        <v>0</v>
      </c>
      <c r="T58" s="764" t="s">
        <v>63</v>
      </c>
    </row>
    <row r="59" spans="1:20" s="699" customFormat="1" ht="24" customHeight="1" x14ac:dyDescent="0.2">
      <c r="A59" s="763">
        <v>4067</v>
      </c>
      <c r="B59" s="1393"/>
      <c r="C59" s="709" t="s">
        <v>3003</v>
      </c>
      <c r="D59" s="279">
        <v>9737.9255900000007</v>
      </c>
      <c r="E59" s="762">
        <v>0</v>
      </c>
      <c r="F59" s="711">
        <v>608.04349999999999</v>
      </c>
      <c r="G59" s="124">
        <v>7788.9600899999996</v>
      </c>
      <c r="H59" s="850">
        <f t="shared" si="15"/>
        <v>1340.922</v>
      </c>
      <c r="I59" s="712">
        <v>1340.922</v>
      </c>
      <c r="J59" s="712">
        <v>0</v>
      </c>
      <c r="K59" s="744">
        <v>0</v>
      </c>
      <c r="L59" s="852">
        <f t="shared" si="16"/>
        <v>0</v>
      </c>
      <c r="M59" s="712">
        <v>0</v>
      </c>
      <c r="N59" s="712">
        <v>0</v>
      </c>
      <c r="O59" s="744">
        <v>0</v>
      </c>
      <c r="P59" s="715">
        <v>0</v>
      </c>
      <c r="Q59" s="116">
        <v>0</v>
      </c>
      <c r="R59" s="116">
        <v>0</v>
      </c>
      <c r="S59" s="717">
        <v>0</v>
      </c>
      <c r="T59" s="751" t="s">
        <v>63</v>
      </c>
    </row>
    <row r="60" spans="1:20" s="699" customFormat="1" ht="24" customHeight="1" x14ac:dyDescent="0.2">
      <c r="A60" s="763">
        <v>4116</v>
      </c>
      <c r="B60" s="1393"/>
      <c r="C60" s="709" t="s">
        <v>3004</v>
      </c>
      <c r="D60" s="279">
        <v>10061.603440000001</v>
      </c>
      <c r="E60" s="762">
        <v>0</v>
      </c>
      <c r="F60" s="711">
        <v>1981.63</v>
      </c>
      <c r="G60" s="124">
        <v>0</v>
      </c>
      <c r="H60" s="850">
        <f t="shared" si="15"/>
        <v>6840.3734400000003</v>
      </c>
      <c r="I60" s="712">
        <v>6840.3734400000003</v>
      </c>
      <c r="J60" s="712">
        <v>0</v>
      </c>
      <c r="K60" s="744">
        <v>0</v>
      </c>
      <c r="L60" s="852">
        <f t="shared" si="16"/>
        <v>1239.5999999999999</v>
      </c>
      <c r="M60" s="712">
        <v>1239.5999999999999</v>
      </c>
      <c r="N60" s="712">
        <v>0</v>
      </c>
      <c r="O60" s="744">
        <v>0</v>
      </c>
      <c r="P60" s="715">
        <v>0</v>
      </c>
      <c r="Q60" s="116">
        <v>0</v>
      </c>
      <c r="R60" s="116">
        <v>0</v>
      </c>
      <c r="S60" s="717">
        <v>0</v>
      </c>
      <c r="T60" s="751" t="s">
        <v>63</v>
      </c>
    </row>
    <row r="61" spans="1:20" s="699" customFormat="1" ht="34.5" customHeight="1" x14ac:dyDescent="0.2">
      <c r="A61" s="763">
        <v>4124</v>
      </c>
      <c r="B61" s="1393"/>
      <c r="C61" s="709" t="s">
        <v>4249</v>
      </c>
      <c r="D61" s="279">
        <v>1247.77</v>
      </c>
      <c r="E61" s="762">
        <v>247.76999999999998</v>
      </c>
      <c r="F61" s="711">
        <v>0</v>
      </c>
      <c r="G61" s="124">
        <v>0</v>
      </c>
      <c r="H61" s="850">
        <f t="shared" si="15"/>
        <v>1000</v>
      </c>
      <c r="I61" s="712">
        <v>1000</v>
      </c>
      <c r="J61" s="712">
        <v>0</v>
      </c>
      <c r="K61" s="744">
        <v>0</v>
      </c>
      <c r="L61" s="852">
        <f t="shared" si="16"/>
        <v>0</v>
      </c>
      <c r="M61" s="712">
        <v>0</v>
      </c>
      <c r="N61" s="712">
        <v>0</v>
      </c>
      <c r="O61" s="744">
        <v>0</v>
      </c>
      <c r="P61" s="715">
        <v>0</v>
      </c>
      <c r="Q61" s="116">
        <v>0</v>
      </c>
      <c r="R61" s="116">
        <v>0</v>
      </c>
      <c r="S61" s="717">
        <v>0</v>
      </c>
      <c r="T61" s="751" t="s">
        <v>63</v>
      </c>
    </row>
    <row r="62" spans="1:20" s="699" customFormat="1" ht="34.5" customHeight="1" x14ac:dyDescent="0.2">
      <c r="A62" s="765">
        <v>4136</v>
      </c>
      <c r="B62" s="1393"/>
      <c r="C62" s="709" t="s">
        <v>3293</v>
      </c>
      <c r="D62" s="279">
        <v>5859.5264200000001</v>
      </c>
      <c r="E62" s="762">
        <v>0</v>
      </c>
      <c r="F62" s="711">
        <v>0</v>
      </c>
      <c r="G62" s="124">
        <v>1289.5689199999999</v>
      </c>
      <c r="H62" s="850">
        <f t="shared" si="15"/>
        <v>5859.5264200000001</v>
      </c>
      <c r="I62" s="712">
        <v>5212.5264200000001</v>
      </c>
      <c r="J62" s="712">
        <v>647</v>
      </c>
      <c r="K62" s="744">
        <v>0</v>
      </c>
      <c r="L62" s="852">
        <f t="shared" si="16"/>
        <v>20300.14</v>
      </c>
      <c r="M62" s="712">
        <v>20300.14</v>
      </c>
      <c r="N62" s="712">
        <v>0</v>
      </c>
      <c r="O62" s="744">
        <v>0</v>
      </c>
      <c r="P62" s="715">
        <v>0</v>
      </c>
      <c r="Q62" s="116">
        <v>0</v>
      </c>
      <c r="R62" s="116">
        <v>0</v>
      </c>
      <c r="S62" s="717">
        <v>0</v>
      </c>
      <c r="T62" s="751" t="s">
        <v>4233</v>
      </c>
    </row>
    <row r="63" spans="1:20" s="699" customFormat="1" ht="24" customHeight="1" x14ac:dyDescent="0.2">
      <c r="A63" s="765">
        <v>4241</v>
      </c>
      <c r="B63" s="1393"/>
      <c r="C63" s="709" t="s">
        <v>3194</v>
      </c>
      <c r="D63" s="279">
        <v>10650.437310000001</v>
      </c>
      <c r="E63" s="762">
        <v>0</v>
      </c>
      <c r="F63" s="711">
        <v>0</v>
      </c>
      <c r="G63" s="124">
        <v>611.04999999999995</v>
      </c>
      <c r="H63" s="850">
        <f t="shared" si="15"/>
        <v>4271.3773100000008</v>
      </c>
      <c r="I63" s="712">
        <v>4271.3773100000008</v>
      </c>
      <c r="J63" s="712">
        <v>0</v>
      </c>
      <c r="K63" s="744">
        <v>0</v>
      </c>
      <c r="L63" s="852">
        <f t="shared" si="16"/>
        <v>5768.01</v>
      </c>
      <c r="M63" s="712">
        <v>5768.01</v>
      </c>
      <c r="N63" s="712">
        <v>0</v>
      </c>
      <c r="O63" s="744">
        <v>0</v>
      </c>
      <c r="P63" s="715">
        <v>0</v>
      </c>
      <c r="Q63" s="116">
        <v>0</v>
      </c>
      <c r="R63" s="116">
        <v>0</v>
      </c>
      <c r="S63" s="717">
        <v>0</v>
      </c>
      <c r="T63" s="751" t="s">
        <v>63</v>
      </c>
    </row>
    <row r="64" spans="1:20" s="699" customFormat="1" ht="24" customHeight="1" x14ac:dyDescent="0.2">
      <c r="A64" s="765">
        <v>4347</v>
      </c>
      <c r="B64" s="1393"/>
      <c r="C64" s="709" t="s">
        <v>4250</v>
      </c>
      <c r="D64" s="279">
        <v>176070.85</v>
      </c>
      <c r="E64" s="762">
        <v>0</v>
      </c>
      <c r="F64" s="711">
        <v>0</v>
      </c>
      <c r="G64" s="124">
        <v>0</v>
      </c>
      <c r="H64" s="850">
        <f t="shared" si="15"/>
        <v>1070.8499999999999</v>
      </c>
      <c r="I64" s="712">
        <v>1070.8499999999999</v>
      </c>
      <c r="J64" s="712">
        <v>0</v>
      </c>
      <c r="K64" s="744">
        <v>0</v>
      </c>
      <c r="L64" s="852">
        <f t="shared" si="16"/>
        <v>6000</v>
      </c>
      <c r="M64" s="712">
        <v>6000</v>
      </c>
      <c r="N64" s="712">
        <v>0</v>
      </c>
      <c r="O64" s="744">
        <v>0</v>
      </c>
      <c r="P64" s="715">
        <v>10000</v>
      </c>
      <c r="Q64" s="116">
        <v>70000</v>
      </c>
      <c r="R64" s="116">
        <v>89000</v>
      </c>
      <c r="S64" s="717">
        <v>0</v>
      </c>
      <c r="T64" s="764" t="s">
        <v>63</v>
      </c>
    </row>
    <row r="65" spans="1:20" s="699" customFormat="1" ht="34.5" customHeight="1" x14ac:dyDescent="0.2">
      <c r="A65" s="759">
        <v>5250</v>
      </c>
      <c r="B65" s="1393"/>
      <c r="C65" s="709" t="s">
        <v>3294</v>
      </c>
      <c r="D65" s="279">
        <v>2151.4299999999998</v>
      </c>
      <c r="E65" s="762">
        <v>0</v>
      </c>
      <c r="F65" s="711">
        <v>48936.44786</v>
      </c>
      <c r="G65" s="124">
        <v>230.8075</v>
      </c>
      <c r="H65" s="850">
        <f t="shared" si="15"/>
        <v>2151.4299999999998</v>
      </c>
      <c r="I65" s="712">
        <v>100.42999999999984</v>
      </c>
      <c r="J65" s="712">
        <v>2051</v>
      </c>
      <c r="K65" s="744">
        <v>0</v>
      </c>
      <c r="L65" s="852">
        <f t="shared" si="16"/>
        <v>7041.45</v>
      </c>
      <c r="M65" s="712">
        <v>7041.45</v>
      </c>
      <c r="N65" s="712">
        <v>0</v>
      </c>
      <c r="O65" s="744">
        <v>0</v>
      </c>
      <c r="P65" s="715">
        <v>0</v>
      </c>
      <c r="Q65" s="116">
        <v>0</v>
      </c>
      <c r="R65" s="116">
        <v>0</v>
      </c>
      <c r="S65" s="717">
        <v>0</v>
      </c>
      <c r="T65" s="751" t="s">
        <v>4233</v>
      </c>
    </row>
    <row r="66" spans="1:20" s="699" customFormat="1" ht="24" customHeight="1" x14ac:dyDescent="0.2">
      <c r="A66" s="759">
        <v>5254</v>
      </c>
      <c r="B66" s="1393"/>
      <c r="C66" s="709" t="s">
        <v>555</v>
      </c>
      <c r="D66" s="279">
        <v>28082.65382</v>
      </c>
      <c r="E66" s="762">
        <v>0</v>
      </c>
      <c r="F66" s="711">
        <v>24214.959999999999</v>
      </c>
      <c r="G66" s="124">
        <v>527.75843999999995</v>
      </c>
      <c r="H66" s="850">
        <f t="shared" si="15"/>
        <v>1340.8953799999999</v>
      </c>
      <c r="I66" s="712">
        <v>1340.8953799999999</v>
      </c>
      <c r="J66" s="712">
        <v>0</v>
      </c>
      <c r="K66" s="744">
        <v>0</v>
      </c>
      <c r="L66" s="852">
        <f t="shared" si="16"/>
        <v>1411.04</v>
      </c>
      <c r="M66" s="712">
        <v>1411.04</v>
      </c>
      <c r="N66" s="712">
        <v>0</v>
      </c>
      <c r="O66" s="744">
        <v>0</v>
      </c>
      <c r="P66" s="715">
        <v>588</v>
      </c>
      <c r="Q66" s="116">
        <v>0</v>
      </c>
      <c r="R66" s="116">
        <v>0</v>
      </c>
      <c r="S66" s="717">
        <v>0</v>
      </c>
      <c r="T66" s="751" t="s">
        <v>63</v>
      </c>
    </row>
    <row r="67" spans="1:20" s="699" customFormat="1" ht="34.5" customHeight="1" x14ac:dyDescent="0.2">
      <c r="A67" s="759">
        <v>5748</v>
      </c>
      <c r="B67" s="1393"/>
      <c r="C67" s="709" t="s">
        <v>4251</v>
      </c>
      <c r="D67" s="279">
        <v>65008.166859999998</v>
      </c>
      <c r="E67" s="762">
        <v>0</v>
      </c>
      <c r="F67" s="711">
        <v>1545.17</v>
      </c>
      <c r="G67" s="124">
        <v>239.57999999999998</v>
      </c>
      <c r="H67" s="850">
        <f t="shared" si="15"/>
        <v>18838.456860000002</v>
      </c>
      <c r="I67" s="712">
        <v>18838.456860000002</v>
      </c>
      <c r="J67" s="712">
        <v>0</v>
      </c>
      <c r="K67" s="744">
        <v>0</v>
      </c>
      <c r="L67" s="852">
        <f t="shared" si="16"/>
        <v>44384.959999999999</v>
      </c>
      <c r="M67" s="712">
        <v>44384.959999999999</v>
      </c>
      <c r="N67" s="712">
        <v>0</v>
      </c>
      <c r="O67" s="744">
        <v>0</v>
      </c>
      <c r="P67" s="715">
        <v>0</v>
      </c>
      <c r="Q67" s="116">
        <v>0</v>
      </c>
      <c r="R67" s="116">
        <v>0</v>
      </c>
      <c r="S67" s="717">
        <v>0</v>
      </c>
      <c r="T67" s="751" t="s">
        <v>63</v>
      </c>
    </row>
    <row r="68" spans="1:20" s="699" customFormat="1" ht="15" customHeight="1" x14ac:dyDescent="0.2">
      <c r="A68" s="759">
        <v>5819</v>
      </c>
      <c r="B68" s="1393"/>
      <c r="C68" s="709" t="s">
        <v>4252</v>
      </c>
      <c r="D68" s="279">
        <v>334.767</v>
      </c>
      <c r="E68" s="762">
        <v>0</v>
      </c>
      <c r="F68" s="711">
        <v>320.36799999999999</v>
      </c>
      <c r="G68" s="124">
        <v>0</v>
      </c>
      <c r="H68" s="850">
        <f t="shared" si="15"/>
        <v>14.398999999999999</v>
      </c>
      <c r="I68" s="712">
        <v>14.398999999999999</v>
      </c>
      <c r="J68" s="712">
        <v>0</v>
      </c>
      <c r="K68" s="744">
        <v>0</v>
      </c>
      <c r="L68" s="852">
        <f t="shared" si="16"/>
        <v>0</v>
      </c>
      <c r="M68" s="712">
        <v>0</v>
      </c>
      <c r="N68" s="712">
        <v>0</v>
      </c>
      <c r="O68" s="744">
        <v>0</v>
      </c>
      <c r="P68" s="715">
        <v>0</v>
      </c>
      <c r="Q68" s="116">
        <v>0</v>
      </c>
      <c r="R68" s="116">
        <v>0</v>
      </c>
      <c r="S68" s="717">
        <v>0</v>
      </c>
      <c r="T68" s="751" t="s">
        <v>63</v>
      </c>
    </row>
    <row r="69" spans="1:20" s="699" customFormat="1" ht="24" customHeight="1" x14ac:dyDescent="0.2">
      <c r="A69" s="759">
        <v>5847</v>
      </c>
      <c r="B69" s="1393"/>
      <c r="C69" s="709" t="s">
        <v>556</v>
      </c>
      <c r="D69" s="279">
        <v>34898.020250000001</v>
      </c>
      <c r="E69" s="762">
        <v>1025.8999999999999</v>
      </c>
      <c r="F69" s="711">
        <v>12101.46444</v>
      </c>
      <c r="G69" s="124">
        <v>15832.872240000001</v>
      </c>
      <c r="H69" s="850">
        <f t="shared" si="15"/>
        <v>3955.7835699999996</v>
      </c>
      <c r="I69" s="712">
        <v>3955.7835699999996</v>
      </c>
      <c r="J69" s="712">
        <v>0</v>
      </c>
      <c r="K69" s="744">
        <v>0</v>
      </c>
      <c r="L69" s="852">
        <f t="shared" si="16"/>
        <v>1982</v>
      </c>
      <c r="M69" s="712">
        <v>1982</v>
      </c>
      <c r="N69" s="712">
        <v>0</v>
      </c>
      <c r="O69" s="744">
        <v>0</v>
      </c>
      <c r="P69" s="715">
        <v>0</v>
      </c>
      <c r="Q69" s="116">
        <v>0</v>
      </c>
      <c r="R69" s="116">
        <v>0</v>
      </c>
      <c r="S69" s="717">
        <v>0</v>
      </c>
      <c r="T69" s="751" t="s">
        <v>63</v>
      </c>
    </row>
    <row r="70" spans="1:20" s="699" customFormat="1" ht="24.75" customHeight="1" thickBot="1" x14ac:dyDescent="0.25">
      <c r="A70" s="766">
        <v>5955</v>
      </c>
      <c r="B70" s="1394"/>
      <c r="C70" s="709" t="s">
        <v>2753</v>
      </c>
      <c r="D70" s="279">
        <v>83196.161649999995</v>
      </c>
      <c r="E70" s="762">
        <v>994</v>
      </c>
      <c r="F70" s="760">
        <v>5099.91</v>
      </c>
      <c r="G70" s="739">
        <v>0</v>
      </c>
      <c r="H70" s="850">
        <f t="shared" si="15"/>
        <v>2244.2516500000002</v>
      </c>
      <c r="I70" s="712">
        <v>2244.2516500000002</v>
      </c>
      <c r="J70" s="712">
        <v>0</v>
      </c>
      <c r="K70" s="744">
        <v>0</v>
      </c>
      <c r="L70" s="852">
        <f t="shared" si="16"/>
        <v>0</v>
      </c>
      <c r="M70" s="712">
        <v>0</v>
      </c>
      <c r="N70" s="712">
        <v>0</v>
      </c>
      <c r="O70" s="744">
        <v>0</v>
      </c>
      <c r="P70" s="738">
        <v>44000</v>
      </c>
      <c r="Q70" s="761">
        <v>30858</v>
      </c>
      <c r="R70" s="761">
        <v>0</v>
      </c>
      <c r="S70" s="317">
        <v>0</v>
      </c>
      <c r="T70" s="751" t="s">
        <v>63</v>
      </c>
    </row>
    <row r="71" spans="1:20" s="699" customFormat="1" ht="15.75" customHeight="1" thickBot="1" x14ac:dyDescent="0.25">
      <c r="A71" s="722"/>
      <c r="B71" s="1426" t="s">
        <v>557</v>
      </c>
      <c r="C71" s="1427"/>
      <c r="D71" s="723">
        <f>SUM(D57:D70)</f>
        <v>440131.94524000003</v>
      </c>
      <c r="E71" s="723">
        <f t="shared" ref="E71:S71" si="17">SUM(E57:E70)</f>
        <v>2693.1099999999997</v>
      </c>
      <c r="F71" s="860">
        <f t="shared" si="17"/>
        <v>94807.993799999997</v>
      </c>
      <c r="G71" s="861">
        <f t="shared" si="17"/>
        <v>31945.171480000001</v>
      </c>
      <c r="H71" s="860">
        <f t="shared" si="17"/>
        <v>50033.854240000001</v>
      </c>
      <c r="I71" s="862">
        <f t="shared" si="17"/>
        <v>47335.854240000001</v>
      </c>
      <c r="J71" s="862">
        <f t="shared" si="17"/>
        <v>2698</v>
      </c>
      <c r="K71" s="861">
        <f t="shared" si="17"/>
        <v>0</v>
      </c>
      <c r="L71" s="860">
        <f t="shared" si="17"/>
        <v>94004.23</v>
      </c>
      <c r="M71" s="862">
        <f t="shared" si="17"/>
        <v>94004.23</v>
      </c>
      <c r="N71" s="862">
        <f t="shared" si="17"/>
        <v>0</v>
      </c>
      <c r="O71" s="861">
        <f t="shared" si="17"/>
        <v>0</v>
      </c>
      <c r="P71" s="860">
        <f t="shared" si="17"/>
        <v>54588</v>
      </c>
      <c r="Q71" s="862">
        <f t="shared" si="17"/>
        <v>100858</v>
      </c>
      <c r="R71" s="862">
        <f t="shared" si="17"/>
        <v>89000</v>
      </c>
      <c r="S71" s="861">
        <f t="shared" si="17"/>
        <v>0</v>
      </c>
      <c r="T71" s="724"/>
    </row>
    <row r="72" spans="1:20" s="854" customFormat="1" ht="18" customHeight="1" thickBot="1" x14ac:dyDescent="0.25">
      <c r="A72" s="855"/>
      <c r="B72" s="1420" t="s">
        <v>558</v>
      </c>
      <c r="C72" s="1421"/>
      <c r="D72" s="1421"/>
      <c r="E72" s="1421"/>
      <c r="F72" s="1421"/>
      <c r="G72" s="1421"/>
      <c r="H72" s="1421"/>
      <c r="I72" s="1421"/>
      <c r="J72" s="1421"/>
      <c r="K72" s="1421"/>
      <c r="L72" s="1421"/>
      <c r="M72" s="1421"/>
      <c r="N72" s="1421"/>
      <c r="O72" s="1421"/>
      <c r="P72" s="1421"/>
      <c r="Q72" s="1421"/>
      <c r="R72" s="1421"/>
      <c r="S72" s="1421"/>
      <c r="T72" s="1422"/>
    </row>
    <row r="73" spans="1:20" s="699" customFormat="1" ht="15" customHeight="1" x14ac:dyDescent="0.2">
      <c r="A73" s="767">
        <v>4244</v>
      </c>
      <c r="B73" s="1435"/>
      <c r="C73" s="709" t="s">
        <v>3196</v>
      </c>
      <c r="D73" s="277">
        <v>1450.3309999999999</v>
      </c>
      <c r="E73" s="730">
        <v>0</v>
      </c>
      <c r="F73" s="703">
        <v>0</v>
      </c>
      <c r="G73" s="123">
        <v>1380.366</v>
      </c>
      <c r="H73" s="850">
        <f t="shared" ref="H73:H75" si="18">SUM(I73:K73)</f>
        <v>69.965000000000003</v>
      </c>
      <c r="I73" s="712">
        <v>34.975000000000001</v>
      </c>
      <c r="J73" s="712">
        <v>34.99</v>
      </c>
      <c r="K73" s="744">
        <v>0</v>
      </c>
      <c r="L73" s="852">
        <f t="shared" ref="L73:L75" si="19">SUM(M73:O73)</f>
        <v>0</v>
      </c>
      <c r="M73" s="768">
        <v>0</v>
      </c>
      <c r="N73" s="768">
        <v>0</v>
      </c>
      <c r="O73" s="124">
        <v>0</v>
      </c>
      <c r="P73" s="705">
        <v>0</v>
      </c>
      <c r="Q73" s="125">
        <v>0</v>
      </c>
      <c r="R73" s="125">
        <v>0</v>
      </c>
      <c r="S73" s="316">
        <v>0</v>
      </c>
      <c r="T73" s="751" t="s">
        <v>63</v>
      </c>
    </row>
    <row r="74" spans="1:20" s="699" customFormat="1" ht="34.5" customHeight="1" x14ac:dyDescent="0.2">
      <c r="A74" s="767">
        <v>5307</v>
      </c>
      <c r="B74" s="1436"/>
      <c r="C74" s="709" t="s">
        <v>4253</v>
      </c>
      <c r="D74" s="279">
        <v>281.32499999999999</v>
      </c>
      <c r="E74" s="730">
        <v>0</v>
      </c>
      <c r="F74" s="711">
        <v>16681.759999999998</v>
      </c>
      <c r="G74" s="124">
        <v>2512.9316599999997</v>
      </c>
      <c r="H74" s="850">
        <f t="shared" si="18"/>
        <v>281.32499999999999</v>
      </c>
      <c r="I74" s="712">
        <v>281.32499999999999</v>
      </c>
      <c r="J74" s="712">
        <v>0</v>
      </c>
      <c r="K74" s="744">
        <v>0</v>
      </c>
      <c r="L74" s="852">
        <f t="shared" si="19"/>
        <v>281.33</v>
      </c>
      <c r="M74" s="769">
        <v>281.33</v>
      </c>
      <c r="N74" s="744">
        <v>0</v>
      </c>
      <c r="O74" s="770">
        <v>0</v>
      </c>
      <c r="P74" s="715">
        <v>0</v>
      </c>
      <c r="Q74" s="771">
        <v>0</v>
      </c>
      <c r="R74" s="771">
        <v>0</v>
      </c>
      <c r="S74" s="772">
        <v>0</v>
      </c>
      <c r="T74" s="751" t="s">
        <v>4233</v>
      </c>
    </row>
    <row r="75" spans="1:20" s="699" customFormat="1" ht="24.75" customHeight="1" thickBot="1" x14ac:dyDescent="0.25">
      <c r="A75" s="773">
        <v>5883</v>
      </c>
      <c r="B75" s="1437"/>
      <c r="C75" s="709" t="s">
        <v>4254</v>
      </c>
      <c r="D75" s="774">
        <v>462</v>
      </c>
      <c r="E75" s="775">
        <v>0</v>
      </c>
      <c r="F75" s="760">
        <v>100</v>
      </c>
      <c r="G75" s="739">
        <v>0</v>
      </c>
      <c r="H75" s="850">
        <f t="shared" si="18"/>
        <v>72</v>
      </c>
      <c r="I75" s="776">
        <v>72</v>
      </c>
      <c r="J75" s="776">
        <v>0</v>
      </c>
      <c r="K75" s="777">
        <v>0</v>
      </c>
      <c r="L75" s="852">
        <f t="shared" si="19"/>
        <v>290</v>
      </c>
      <c r="M75" s="769">
        <v>290</v>
      </c>
      <c r="N75" s="744">
        <v>0</v>
      </c>
      <c r="O75" s="770">
        <v>0</v>
      </c>
      <c r="P75" s="738">
        <v>0</v>
      </c>
      <c r="Q75" s="761">
        <v>0</v>
      </c>
      <c r="R75" s="761">
        <v>0</v>
      </c>
      <c r="S75" s="317">
        <v>0</v>
      </c>
      <c r="T75" s="751" t="s">
        <v>63</v>
      </c>
    </row>
    <row r="76" spans="1:20" s="699" customFormat="1" ht="15.75" customHeight="1" thickBot="1" x14ac:dyDescent="0.25">
      <c r="A76" s="722"/>
      <c r="B76" s="1426" t="s">
        <v>559</v>
      </c>
      <c r="C76" s="1427"/>
      <c r="D76" s="723">
        <f>SUM(D73:D75)</f>
        <v>2193.6559999999999</v>
      </c>
      <c r="E76" s="723">
        <f t="shared" ref="E76:S76" si="20">SUM(E73:E75)</f>
        <v>0</v>
      </c>
      <c r="F76" s="860">
        <f t="shared" si="20"/>
        <v>16781.759999999998</v>
      </c>
      <c r="G76" s="861">
        <f t="shared" si="20"/>
        <v>3893.2976599999997</v>
      </c>
      <c r="H76" s="860">
        <f t="shared" si="20"/>
        <v>423.28999999999996</v>
      </c>
      <c r="I76" s="862">
        <f t="shared" si="20"/>
        <v>388.3</v>
      </c>
      <c r="J76" s="862">
        <f t="shared" si="20"/>
        <v>34.99</v>
      </c>
      <c r="K76" s="861">
        <f t="shared" si="20"/>
        <v>0</v>
      </c>
      <c r="L76" s="860">
        <f t="shared" si="20"/>
        <v>571.32999999999993</v>
      </c>
      <c r="M76" s="862">
        <f t="shared" si="20"/>
        <v>571.32999999999993</v>
      </c>
      <c r="N76" s="862">
        <f t="shared" si="20"/>
        <v>0</v>
      </c>
      <c r="O76" s="861">
        <f t="shared" si="20"/>
        <v>0</v>
      </c>
      <c r="P76" s="860">
        <f t="shared" si="20"/>
        <v>0</v>
      </c>
      <c r="Q76" s="862">
        <f t="shared" si="20"/>
        <v>0</v>
      </c>
      <c r="R76" s="862">
        <f t="shared" si="20"/>
        <v>0</v>
      </c>
      <c r="S76" s="861">
        <f t="shared" si="20"/>
        <v>0</v>
      </c>
      <c r="T76" s="724"/>
    </row>
    <row r="77" spans="1:20" s="856" customFormat="1" ht="18" customHeight="1" thickBot="1" x14ac:dyDescent="0.25">
      <c r="A77" s="855"/>
      <c r="B77" s="1420" t="s">
        <v>560</v>
      </c>
      <c r="C77" s="1421"/>
      <c r="D77" s="1421"/>
      <c r="E77" s="1421"/>
      <c r="F77" s="1421"/>
      <c r="G77" s="1421"/>
      <c r="H77" s="1421"/>
      <c r="I77" s="1421"/>
      <c r="J77" s="1421"/>
      <c r="K77" s="1421"/>
      <c r="L77" s="1421"/>
      <c r="M77" s="1421"/>
      <c r="N77" s="1421"/>
      <c r="O77" s="1421"/>
      <c r="P77" s="1421"/>
      <c r="Q77" s="1421"/>
      <c r="R77" s="1421"/>
      <c r="S77" s="1421"/>
      <c r="T77" s="1422"/>
    </row>
    <row r="78" spans="1:20" ht="24" customHeight="1" x14ac:dyDescent="0.2">
      <c r="A78" s="773">
        <v>4139</v>
      </c>
      <c r="B78" s="1435"/>
      <c r="C78" s="709" t="s">
        <v>3038</v>
      </c>
      <c r="D78" s="277">
        <v>13500</v>
      </c>
      <c r="E78" s="775">
        <v>0</v>
      </c>
      <c r="F78" s="703">
        <v>10650</v>
      </c>
      <c r="G78" s="123">
        <v>0</v>
      </c>
      <c r="H78" s="850">
        <f t="shared" ref="H78:H90" si="21">SUM(I78:K78)</f>
        <v>2850</v>
      </c>
      <c r="I78" s="776">
        <v>2850</v>
      </c>
      <c r="J78" s="776">
        <v>0</v>
      </c>
      <c r="K78" s="777">
        <v>0</v>
      </c>
      <c r="L78" s="852">
        <f t="shared" ref="L78:L90" si="22">SUM(M78:O78)</f>
        <v>0</v>
      </c>
      <c r="M78" s="769">
        <v>0</v>
      </c>
      <c r="N78" s="769">
        <v>0</v>
      </c>
      <c r="O78" s="770">
        <v>0</v>
      </c>
      <c r="P78" s="705">
        <v>0</v>
      </c>
      <c r="Q78" s="125">
        <v>0</v>
      </c>
      <c r="R78" s="125">
        <v>0</v>
      </c>
      <c r="S78" s="772">
        <v>0</v>
      </c>
      <c r="T78" s="751" t="s">
        <v>63</v>
      </c>
    </row>
    <row r="79" spans="1:20" ht="24" customHeight="1" x14ac:dyDescent="0.2">
      <c r="A79" s="773">
        <v>4140</v>
      </c>
      <c r="B79" s="1436"/>
      <c r="C79" s="709" t="s">
        <v>4255</v>
      </c>
      <c r="D79" s="279">
        <v>1694</v>
      </c>
      <c r="E79" s="775">
        <v>194</v>
      </c>
      <c r="F79" s="711">
        <v>0</v>
      </c>
      <c r="G79" s="124">
        <v>539.05499999999995</v>
      </c>
      <c r="H79" s="850">
        <f t="shared" si="21"/>
        <v>487.02499999999998</v>
      </c>
      <c r="I79" s="776">
        <v>487.02499999999998</v>
      </c>
      <c r="J79" s="776">
        <v>0</v>
      </c>
      <c r="K79" s="777">
        <v>0</v>
      </c>
      <c r="L79" s="852">
        <f t="shared" si="22"/>
        <v>473.92</v>
      </c>
      <c r="M79" s="778">
        <v>473.92</v>
      </c>
      <c r="N79" s="777">
        <v>0</v>
      </c>
      <c r="O79" s="779">
        <v>0</v>
      </c>
      <c r="P79" s="715">
        <v>0</v>
      </c>
      <c r="Q79" s="116">
        <v>0</v>
      </c>
      <c r="R79" s="116">
        <v>0</v>
      </c>
      <c r="S79" s="717">
        <v>0</v>
      </c>
      <c r="T79" s="751" t="s">
        <v>63</v>
      </c>
    </row>
    <row r="80" spans="1:20" ht="24" customHeight="1" x14ac:dyDescent="0.2">
      <c r="A80" s="773">
        <v>4144</v>
      </c>
      <c r="B80" s="1436"/>
      <c r="C80" s="709" t="s">
        <v>3937</v>
      </c>
      <c r="D80" s="279">
        <v>6274.62</v>
      </c>
      <c r="E80" s="775">
        <v>3374.62</v>
      </c>
      <c r="F80" s="711">
        <v>0</v>
      </c>
      <c r="G80" s="124">
        <v>0</v>
      </c>
      <c r="H80" s="850">
        <f t="shared" si="21"/>
        <v>2900</v>
      </c>
      <c r="I80" s="776">
        <v>2900</v>
      </c>
      <c r="J80" s="776">
        <v>0</v>
      </c>
      <c r="K80" s="777">
        <v>0</v>
      </c>
      <c r="L80" s="852">
        <f t="shared" si="22"/>
        <v>0</v>
      </c>
      <c r="M80" s="778">
        <v>0</v>
      </c>
      <c r="N80" s="777">
        <v>0</v>
      </c>
      <c r="O80" s="779">
        <v>0</v>
      </c>
      <c r="P80" s="715">
        <v>0</v>
      </c>
      <c r="Q80" s="116">
        <v>0</v>
      </c>
      <c r="R80" s="116">
        <v>0</v>
      </c>
      <c r="S80" s="717">
        <v>0</v>
      </c>
      <c r="T80" s="751" t="s">
        <v>63</v>
      </c>
    </row>
    <row r="81" spans="1:20" ht="24" customHeight="1" x14ac:dyDescent="0.2">
      <c r="A81" s="773">
        <v>4157</v>
      </c>
      <c r="B81" s="1436"/>
      <c r="C81" s="709" t="s">
        <v>3939</v>
      </c>
      <c r="D81" s="279">
        <v>53894.9931</v>
      </c>
      <c r="E81" s="892">
        <v>295</v>
      </c>
      <c r="F81" s="711">
        <v>0</v>
      </c>
      <c r="G81" s="835">
        <v>0</v>
      </c>
      <c r="H81" s="847">
        <f t="shared" si="21"/>
        <v>509.54309999999998</v>
      </c>
      <c r="I81" s="800">
        <v>509.54309999999998</v>
      </c>
      <c r="J81" s="800">
        <v>0</v>
      </c>
      <c r="K81" s="801">
        <v>0</v>
      </c>
      <c r="L81" s="714">
        <f t="shared" si="22"/>
        <v>27790.45</v>
      </c>
      <c r="M81" s="768">
        <v>27790.45</v>
      </c>
      <c r="N81" s="801">
        <v>0</v>
      </c>
      <c r="O81" s="835">
        <v>0</v>
      </c>
      <c r="P81" s="715">
        <v>25300</v>
      </c>
      <c r="Q81" s="887">
        <v>0</v>
      </c>
      <c r="R81" s="887">
        <v>0</v>
      </c>
      <c r="S81" s="888">
        <v>0</v>
      </c>
      <c r="T81" s="831" t="s">
        <v>63</v>
      </c>
    </row>
    <row r="82" spans="1:20" ht="24" customHeight="1" x14ac:dyDescent="0.2">
      <c r="A82" s="780">
        <v>4290</v>
      </c>
      <c r="B82" s="1436"/>
      <c r="C82" s="709" t="s">
        <v>3295</v>
      </c>
      <c r="D82" s="279">
        <v>7887.27</v>
      </c>
      <c r="E82" s="883">
        <v>3387.27</v>
      </c>
      <c r="F82" s="711">
        <v>0</v>
      </c>
      <c r="G82" s="124">
        <v>66.55</v>
      </c>
      <c r="H82" s="847">
        <f t="shared" si="21"/>
        <v>3333.02</v>
      </c>
      <c r="I82" s="800">
        <v>3333.02</v>
      </c>
      <c r="J82" s="800">
        <v>0</v>
      </c>
      <c r="K82" s="801">
        <v>0</v>
      </c>
      <c r="L82" s="714">
        <f t="shared" si="22"/>
        <v>1100.43</v>
      </c>
      <c r="M82" s="768">
        <v>1100.43</v>
      </c>
      <c r="N82" s="768">
        <v>0</v>
      </c>
      <c r="O82" s="124">
        <v>0</v>
      </c>
      <c r="P82" s="715">
        <v>0</v>
      </c>
      <c r="Q82" s="116">
        <v>0</v>
      </c>
      <c r="R82" s="116">
        <v>0</v>
      </c>
      <c r="S82" s="717">
        <v>0</v>
      </c>
      <c r="T82" s="751" t="s">
        <v>63</v>
      </c>
    </row>
    <row r="83" spans="1:20" ht="24" customHeight="1" x14ac:dyDescent="0.2">
      <c r="A83" s="780">
        <v>4413</v>
      </c>
      <c r="B83" s="1436"/>
      <c r="C83" s="709" t="s">
        <v>4256</v>
      </c>
      <c r="D83" s="279">
        <v>232.30298000000002</v>
      </c>
      <c r="E83" s="781">
        <v>0</v>
      </c>
      <c r="F83" s="714">
        <v>0</v>
      </c>
      <c r="G83" s="779">
        <v>0</v>
      </c>
      <c r="H83" s="850">
        <f t="shared" si="21"/>
        <v>232.30298000000002</v>
      </c>
      <c r="I83" s="776">
        <v>232.30298000000002</v>
      </c>
      <c r="J83" s="776">
        <v>0</v>
      </c>
      <c r="K83" s="777">
        <v>0</v>
      </c>
      <c r="L83" s="852">
        <f t="shared" si="22"/>
        <v>0</v>
      </c>
      <c r="M83" s="778">
        <v>0</v>
      </c>
      <c r="N83" s="778">
        <v>0</v>
      </c>
      <c r="O83" s="124">
        <v>0</v>
      </c>
      <c r="P83" s="715">
        <v>0</v>
      </c>
      <c r="Q83" s="784">
        <v>0</v>
      </c>
      <c r="R83" s="784">
        <v>0</v>
      </c>
      <c r="S83" s="717">
        <v>0</v>
      </c>
      <c r="T83" s="751" t="s">
        <v>63</v>
      </c>
    </row>
    <row r="84" spans="1:20" ht="31.5" x14ac:dyDescent="0.2">
      <c r="A84" s="780">
        <v>4447</v>
      </c>
      <c r="B84" s="1436"/>
      <c r="C84" s="709" t="s">
        <v>4257</v>
      </c>
      <c r="D84" s="279">
        <v>254</v>
      </c>
      <c r="E84" s="781">
        <v>4</v>
      </c>
      <c r="F84" s="318">
        <v>0</v>
      </c>
      <c r="G84" s="124">
        <v>0</v>
      </c>
      <c r="H84" s="850">
        <f t="shared" si="21"/>
        <v>250</v>
      </c>
      <c r="I84" s="782">
        <v>250</v>
      </c>
      <c r="J84" s="782">
        <v>0</v>
      </c>
      <c r="K84" s="783">
        <v>0</v>
      </c>
      <c r="L84" s="852">
        <f t="shared" si="22"/>
        <v>0</v>
      </c>
      <c r="M84" s="786">
        <v>0</v>
      </c>
      <c r="N84" s="783">
        <v>0</v>
      </c>
      <c r="O84" s="787">
        <v>0</v>
      </c>
      <c r="P84" s="715">
        <v>0</v>
      </c>
      <c r="Q84" s="784">
        <v>0</v>
      </c>
      <c r="R84" s="784">
        <v>0</v>
      </c>
      <c r="S84" s="717">
        <v>0</v>
      </c>
      <c r="T84" s="751" t="s">
        <v>63</v>
      </c>
    </row>
    <row r="85" spans="1:20" ht="34.5" customHeight="1" x14ac:dyDescent="0.2">
      <c r="A85" s="780">
        <v>4583</v>
      </c>
      <c r="B85" s="1436"/>
      <c r="C85" s="709" t="s">
        <v>4258</v>
      </c>
      <c r="D85" s="279">
        <v>8650</v>
      </c>
      <c r="E85" s="781">
        <v>0</v>
      </c>
      <c r="F85" s="711">
        <v>0</v>
      </c>
      <c r="G85" s="124">
        <v>0</v>
      </c>
      <c r="H85" s="850">
        <f t="shared" si="21"/>
        <v>4400</v>
      </c>
      <c r="I85" s="782">
        <v>4400</v>
      </c>
      <c r="J85" s="782">
        <v>0</v>
      </c>
      <c r="K85" s="783">
        <v>0</v>
      </c>
      <c r="L85" s="852">
        <f t="shared" si="22"/>
        <v>4250</v>
      </c>
      <c r="M85" s="786">
        <v>4250</v>
      </c>
      <c r="N85" s="786">
        <v>0</v>
      </c>
      <c r="O85" s="787">
        <v>0</v>
      </c>
      <c r="P85" s="715">
        <v>0</v>
      </c>
      <c r="Q85" s="788">
        <v>0</v>
      </c>
      <c r="R85" s="788">
        <v>0</v>
      </c>
      <c r="S85" s="789">
        <v>0</v>
      </c>
      <c r="T85" s="751" t="s">
        <v>63</v>
      </c>
    </row>
    <row r="86" spans="1:20" ht="24" customHeight="1" x14ac:dyDescent="0.2">
      <c r="A86" s="790">
        <v>5032</v>
      </c>
      <c r="B86" s="1436"/>
      <c r="C86" s="709" t="s">
        <v>561</v>
      </c>
      <c r="D86" s="279">
        <v>9341.39</v>
      </c>
      <c r="E86" s="791">
        <v>0</v>
      </c>
      <c r="F86" s="714">
        <v>8885</v>
      </c>
      <c r="G86" s="124">
        <v>385</v>
      </c>
      <c r="H86" s="850">
        <f t="shared" si="21"/>
        <v>71.39</v>
      </c>
      <c r="I86" s="792">
        <v>71.39</v>
      </c>
      <c r="J86" s="792">
        <v>0</v>
      </c>
      <c r="K86" s="793">
        <v>0</v>
      </c>
      <c r="L86" s="852">
        <f t="shared" si="22"/>
        <v>0</v>
      </c>
      <c r="M86" s="786">
        <v>0</v>
      </c>
      <c r="N86" s="786">
        <v>0</v>
      </c>
      <c r="O86" s="787">
        <v>0</v>
      </c>
      <c r="P86" s="715">
        <v>0</v>
      </c>
      <c r="Q86" s="784">
        <v>0</v>
      </c>
      <c r="R86" s="784">
        <v>0</v>
      </c>
      <c r="S86" s="717">
        <v>0</v>
      </c>
      <c r="T86" s="751" t="s">
        <v>63</v>
      </c>
    </row>
    <row r="87" spans="1:20" ht="34.5" customHeight="1" x14ac:dyDescent="0.2">
      <c r="A87" s="790">
        <v>5183</v>
      </c>
      <c r="B87" s="1436"/>
      <c r="C87" s="709" t="s">
        <v>4259</v>
      </c>
      <c r="D87" s="279">
        <v>1000</v>
      </c>
      <c r="E87" s="791"/>
      <c r="F87" s="318">
        <v>5095926</v>
      </c>
      <c r="G87" s="787">
        <v>0</v>
      </c>
      <c r="H87" s="850">
        <f t="shared" si="21"/>
        <v>1000</v>
      </c>
      <c r="I87" s="776">
        <v>1000</v>
      </c>
      <c r="J87" s="776">
        <v>0</v>
      </c>
      <c r="K87" s="777">
        <v>0</v>
      </c>
      <c r="L87" s="852">
        <f t="shared" si="22"/>
        <v>0</v>
      </c>
      <c r="M87" s="786">
        <v>0</v>
      </c>
      <c r="N87" s="777">
        <v>0</v>
      </c>
      <c r="O87" s="787">
        <v>0</v>
      </c>
      <c r="P87" s="715">
        <v>0</v>
      </c>
      <c r="Q87" s="788">
        <v>0</v>
      </c>
      <c r="R87" s="788">
        <v>0</v>
      </c>
      <c r="S87" s="789">
        <v>0</v>
      </c>
      <c r="T87" s="751" t="s">
        <v>4233</v>
      </c>
    </row>
    <row r="88" spans="1:20" ht="34.5" customHeight="1" x14ac:dyDescent="0.2">
      <c r="A88" s="790">
        <v>5347</v>
      </c>
      <c r="B88" s="1436"/>
      <c r="C88" s="709" t="s">
        <v>562</v>
      </c>
      <c r="D88" s="279">
        <v>3960</v>
      </c>
      <c r="E88" s="791">
        <v>0</v>
      </c>
      <c r="F88" s="711">
        <v>15877</v>
      </c>
      <c r="G88" s="787">
        <v>2190</v>
      </c>
      <c r="H88" s="850">
        <f t="shared" si="21"/>
        <v>3960</v>
      </c>
      <c r="I88" s="776">
        <v>3960</v>
      </c>
      <c r="J88" s="776">
        <v>0</v>
      </c>
      <c r="K88" s="777">
        <v>0</v>
      </c>
      <c r="L88" s="852">
        <f t="shared" si="22"/>
        <v>4000</v>
      </c>
      <c r="M88" s="786">
        <v>4000</v>
      </c>
      <c r="N88" s="786">
        <v>0</v>
      </c>
      <c r="O88" s="787">
        <v>0</v>
      </c>
      <c r="P88" s="715">
        <v>0</v>
      </c>
      <c r="Q88" s="116">
        <v>0</v>
      </c>
      <c r="R88" s="116">
        <v>0</v>
      </c>
      <c r="S88" s="717">
        <v>0</v>
      </c>
      <c r="T88" s="751" t="s">
        <v>4233</v>
      </c>
    </row>
    <row r="89" spans="1:20" ht="34.5" customHeight="1" x14ac:dyDescent="0.2">
      <c r="A89" s="790">
        <v>5737</v>
      </c>
      <c r="B89" s="1436"/>
      <c r="C89" s="709" t="s">
        <v>563</v>
      </c>
      <c r="D89" s="279">
        <v>368152.28709</v>
      </c>
      <c r="E89" s="791">
        <v>0</v>
      </c>
      <c r="F89" s="711">
        <v>8146.9115000000002</v>
      </c>
      <c r="G89" s="124">
        <v>44564.741710000002</v>
      </c>
      <c r="H89" s="850">
        <f t="shared" si="21"/>
        <v>159928.72388000001</v>
      </c>
      <c r="I89" s="792">
        <v>124968.29388000001</v>
      </c>
      <c r="J89" s="792">
        <v>34960.43</v>
      </c>
      <c r="K89" s="793">
        <v>0</v>
      </c>
      <c r="L89" s="852">
        <f t="shared" si="22"/>
        <v>155511.91</v>
      </c>
      <c r="M89" s="794">
        <v>155511.91</v>
      </c>
      <c r="N89" s="793">
        <v>0</v>
      </c>
      <c r="O89" s="795">
        <v>0</v>
      </c>
      <c r="P89" s="715">
        <v>0</v>
      </c>
      <c r="Q89" s="788">
        <v>0</v>
      </c>
      <c r="R89" s="788">
        <v>0</v>
      </c>
      <c r="S89" s="717">
        <v>0</v>
      </c>
      <c r="T89" s="751" t="s">
        <v>3296</v>
      </c>
    </row>
    <row r="90" spans="1:20" ht="34.5" customHeight="1" thickBot="1" x14ac:dyDescent="0.25">
      <c r="A90" s="763">
        <v>5758</v>
      </c>
      <c r="B90" s="1436"/>
      <c r="C90" s="709" t="s">
        <v>564</v>
      </c>
      <c r="D90" s="279">
        <v>300000.19793000002</v>
      </c>
      <c r="E90" s="791">
        <v>0</v>
      </c>
      <c r="F90" s="711">
        <v>3655.24</v>
      </c>
      <c r="G90" s="124">
        <v>162.13999999999999</v>
      </c>
      <c r="H90" s="850">
        <f t="shared" si="21"/>
        <v>46894.817930000005</v>
      </c>
      <c r="I90" s="792">
        <v>31463.817930000005</v>
      </c>
      <c r="J90" s="792">
        <v>15431</v>
      </c>
      <c r="K90" s="793">
        <v>0</v>
      </c>
      <c r="L90" s="852">
        <f t="shared" si="22"/>
        <v>105000</v>
      </c>
      <c r="M90" s="794">
        <v>85000</v>
      </c>
      <c r="N90" s="794">
        <v>20000</v>
      </c>
      <c r="O90" s="795">
        <v>0</v>
      </c>
      <c r="P90" s="715">
        <v>94288</v>
      </c>
      <c r="Q90" s="796">
        <v>50000</v>
      </c>
      <c r="R90" s="796">
        <v>0</v>
      </c>
      <c r="S90" s="797">
        <v>0</v>
      </c>
      <c r="T90" s="751" t="s">
        <v>4260</v>
      </c>
    </row>
    <row r="91" spans="1:20" s="699" customFormat="1" ht="15.75" customHeight="1" thickBot="1" x14ac:dyDescent="0.25">
      <c r="A91" s="722"/>
      <c r="B91" s="1426" t="s">
        <v>565</v>
      </c>
      <c r="C91" s="1427"/>
      <c r="D91" s="723">
        <f>SUM(D78:D90)</f>
        <v>774841.06110000005</v>
      </c>
      <c r="E91" s="723">
        <f t="shared" ref="E91:S91" si="23">SUM(E78:E90)</f>
        <v>7254.8899999999994</v>
      </c>
      <c r="F91" s="860">
        <f t="shared" si="23"/>
        <v>5143140.1515000006</v>
      </c>
      <c r="G91" s="861">
        <f t="shared" si="23"/>
        <v>47907.486710000005</v>
      </c>
      <c r="H91" s="860">
        <f t="shared" si="23"/>
        <v>226816.82289000001</v>
      </c>
      <c r="I91" s="862">
        <f t="shared" si="23"/>
        <v>176425.39289000002</v>
      </c>
      <c r="J91" s="862">
        <f t="shared" si="23"/>
        <v>50391.43</v>
      </c>
      <c r="K91" s="861">
        <f t="shared" si="23"/>
        <v>0</v>
      </c>
      <c r="L91" s="860">
        <f t="shared" si="23"/>
        <v>298126.71000000002</v>
      </c>
      <c r="M91" s="862">
        <f t="shared" si="23"/>
        <v>278126.71000000002</v>
      </c>
      <c r="N91" s="862">
        <f t="shared" si="23"/>
        <v>20000</v>
      </c>
      <c r="O91" s="861">
        <f t="shared" si="23"/>
        <v>0</v>
      </c>
      <c r="P91" s="860">
        <f t="shared" si="23"/>
        <v>119588</v>
      </c>
      <c r="Q91" s="862">
        <f t="shared" si="23"/>
        <v>50000</v>
      </c>
      <c r="R91" s="862">
        <f t="shared" si="23"/>
        <v>0</v>
      </c>
      <c r="S91" s="861">
        <f t="shared" si="23"/>
        <v>0</v>
      </c>
      <c r="T91" s="724"/>
    </row>
    <row r="92" spans="1:20" s="856" customFormat="1" ht="18" customHeight="1" thickBot="1" x14ac:dyDescent="0.25">
      <c r="A92" s="855"/>
      <c r="B92" s="1420" t="s">
        <v>566</v>
      </c>
      <c r="C92" s="1421"/>
      <c r="D92" s="1421"/>
      <c r="E92" s="1421"/>
      <c r="F92" s="1421"/>
      <c r="G92" s="1421"/>
      <c r="H92" s="1421"/>
      <c r="I92" s="1421"/>
      <c r="J92" s="1421"/>
      <c r="K92" s="1421"/>
      <c r="L92" s="1421"/>
      <c r="M92" s="1421"/>
      <c r="N92" s="1421"/>
      <c r="O92" s="1421"/>
      <c r="P92" s="1421"/>
      <c r="Q92" s="1421"/>
      <c r="R92" s="1421"/>
      <c r="S92" s="1421"/>
      <c r="T92" s="1422"/>
    </row>
    <row r="93" spans="1:20" ht="52.5" x14ac:dyDescent="0.2">
      <c r="A93" s="798">
        <v>4002</v>
      </c>
      <c r="B93" s="1392"/>
      <c r="C93" s="709" t="s">
        <v>2763</v>
      </c>
      <c r="D93" s="277">
        <v>63564.586340000002</v>
      </c>
      <c r="E93" s="799">
        <v>132</v>
      </c>
      <c r="F93" s="703">
        <v>896.53333999999984</v>
      </c>
      <c r="G93" s="123">
        <v>360.94299999999998</v>
      </c>
      <c r="H93" s="850">
        <f t="shared" ref="H93:H156" si="24">SUM(I93:K93)</f>
        <v>5</v>
      </c>
      <c r="I93" s="800">
        <v>5</v>
      </c>
      <c r="J93" s="800">
        <v>0</v>
      </c>
      <c r="K93" s="801">
        <v>0</v>
      </c>
      <c r="L93" s="852">
        <f t="shared" ref="L93:L156" si="25">SUM(M93:O93)</f>
        <v>62170.11</v>
      </c>
      <c r="M93" s="794">
        <v>62170.11</v>
      </c>
      <c r="N93" s="794">
        <v>0</v>
      </c>
      <c r="O93" s="795">
        <v>0</v>
      </c>
      <c r="P93" s="705">
        <v>0</v>
      </c>
      <c r="Q93" s="125">
        <v>0</v>
      </c>
      <c r="R93" s="125">
        <v>0</v>
      </c>
      <c r="S93" s="316">
        <v>0</v>
      </c>
      <c r="T93" s="802" t="s">
        <v>63</v>
      </c>
    </row>
    <row r="94" spans="1:20" ht="24" customHeight="1" x14ac:dyDescent="0.2">
      <c r="A94" s="803">
        <v>4004</v>
      </c>
      <c r="B94" s="1433"/>
      <c r="C94" s="709" t="s">
        <v>3344</v>
      </c>
      <c r="D94" s="279">
        <v>48500.047299999998</v>
      </c>
      <c r="E94" s="799">
        <v>0</v>
      </c>
      <c r="F94" s="711">
        <v>127.05</v>
      </c>
      <c r="G94" s="795">
        <v>554.17999999999995</v>
      </c>
      <c r="H94" s="850">
        <f t="shared" si="24"/>
        <v>6743.2073</v>
      </c>
      <c r="I94" s="792">
        <v>6743.2073</v>
      </c>
      <c r="J94" s="792">
        <v>0</v>
      </c>
      <c r="K94" s="793">
        <v>0</v>
      </c>
      <c r="L94" s="852">
        <f t="shared" si="25"/>
        <v>41075.61</v>
      </c>
      <c r="M94" s="794">
        <v>41075.61</v>
      </c>
      <c r="N94" s="794">
        <v>0</v>
      </c>
      <c r="O94" s="795">
        <v>0</v>
      </c>
      <c r="P94" s="715">
        <v>0</v>
      </c>
      <c r="Q94" s="796">
        <v>0</v>
      </c>
      <c r="R94" s="796">
        <v>0</v>
      </c>
      <c r="S94" s="797">
        <v>0</v>
      </c>
      <c r="T94" s="751" t="s">
        <v>63</v>
      </c>
    </row>
    <row r="95" spans="1:20" ht="24" customHeight="1" x14ac:dyDescent="0.2">
      <c r="A95" s="798">
        <v>4012</v>
      </c>
      <c r="B95" s="1433"/>
      <c r="C95" s="709" t="s">
        <v>2764</v>
      </c>
      <c r="D95" s="279">
        <v>19730.37962</v>
      </c>
      <c r="E95" s="799">
        <v>510</v>
      </c>
      <c r="F95" s="711">
        <v>0</v>
      </c>
      <c r="G95" s="795">
        <v>263.57</v>
      </c>
      <c r="H95" s="850">
        <f t="shared" si="24"/>
        <v>18956.80962</v>
      </c>
      <c r="I95" s="792">
        <v>18956.80962</v>
      </c>
      <c r="J95" s="792">
        <v>0</v>
      </c>
      <c r="K95" s="793">
        <v>0</v>
      </c>
      <c r="L95" s="852">
        <f t="shared" si="25"/>
        <v>0</v>
      </c>
      <c r="M95" s="794">
        <v>0</v>
      </c>
      <c r="N95" s="794">
        <v>0</v>
      </c>
      <c r="O95" s="795">
        <v>0</v>
      </c>
      <c r="P95" s="715">
        <v>0</v>
      </c>
      <c r="Q95" s="796">
        <v>0</v>
      </c>
      <c r="R95" s="796">
        <v>0</v>
      </c>
      <c r="S95" s="797">
        <v>0</v>
      </c>
      <c r="T95" s="751" t="s">
        <v>63</v>
      </c>
    </row>
    <row r="96" spans="1:20" ht="34.5" customHeight="1" x14ac:dyDescent="0.2">
      <c r="A96" s="729">
        <v>4018</v>
      </c>
      <c r="B96" s="1433"/>
      <c r="C96" s="709" t="s">
        <v>2766</v>
      </c>
      <c r="D96" s="279">
        <v>12729.720000000001</v>
      </c>
      <c r="E96" s="799">
        <v>9.7200000000000006</v>
      </c>
      <c r="F96" s="711">
        <v>72.599999999999994</v>
      </c>
      <c r="G96" s="795">
        <v>3014.22534</v>
      </c>
      <c r="H96" s="850">
        <f t="shared" si="24"/>
        <v>9633.1746600000006</v>
      </c>
      <c r="I96" s="792">
        <v>9633.1746600000006</v>
      </c>
      <c r="J96" s="792">
        <v>0</v>
      </c>
      <c r="K96" s="793">
        <v>0</v>
      </c>
      <c r="L96" s="852">
        <f t="shared" si="25"/>
        <v>0</v>
      </c>
      <c r="M96" s="794">
        <v>0</v>
      </c>
      <c r="N96" s="794">
        <v>0</v>
      </c>
      <c r="O96" s="795">
        <v>0</v>
      </c>
      <c r="P96" s="715">
        <v>0</v>
      </c>
      <c r="Q96" s="796">
        <v>0</v>
      </c>
      <c r="R96" s="796">
        <v>0</v>
      </c>
      <c r="S96" s="797">
        <v>0</v>
      </c>
      <c r="T96" s="731" t="s">
        <v>63</v>
      </c>
    </row>
    <row r="97" spans="1:20" ht="24" customHeight="1" x14ac:dyDescent="0.2">
      <c r="A97" s="732">
        <v>4026</v>
      </c>
      <c r="B97" s="1433"/>
      <c r="C97" s="709" t="s">
        <v>3297</v>
      </c>
      <c r="D97" s="279">
        <v>24729.745590000002</v>
      </c>
      <c r="E97" s="799">
        <v>46.94</v>
      </c>
      <c r="F97" s="711">
        <v>6341.5667999999996</v>
      </c>
      <c r="G97" s="795">
        <v>17825.100280000002</v>
      </c>
      <c r="H97" s="850">
        <f t="shared" si="24"/>
        <v>516.13851</v>
      </c>
      <c r="I97" s="792">
        <v>516.13851</v>
      </c>
      <c r="J97" s="792">
        <v>0</v>
      </c>
      <c r="K97" s="793">
        <v>0</v>
      </c>
      <c r="L97" s="852">
        <f t="shared" si="25"/>
        <v>0</v>
      </c>
      <c r="M97" s="794">
        <v>0</v>
      </c>
      <c r="N97" s="794">
        <v>0</v>
      </c>
      <c r="O97" s="795">
        <v>0</v>
      </c>
      <c r="P97" s="715">
        <v>0</v>
      </c>
      <c r="Q97" s="796">
        <v>0</v>
      </c>
      <c r="R97" s="796">
        <v>0</v>
      </c>
      <c r="S97" s="797">
        <v>0</v>
      </c>
      <c r="T97" s="731" t="s">
        <v>63</v>
      </c>
    </row>
    <row r="98" spans="1:20" ht="34.5" customHeight="1" x14ac:dyDescent="0.2">
      <c r="A98" s="763">
        <v>4027</v>
      </c>
      <c r="B98" s="1433"/>
      <c r="C98" s="709" t="s">
        <v>3197</v>
      </c>
      <c r="D98" s="279">
        <v>11567.983839999999</v>
      </c>
      <c r="E98" s="799">
        <v>73</v>
      </c>
      <c r="F98" s="711">
        <v>257.73</v>
      </c>
      <c r="G98" s="795">
        <v>111.441</v>
      </c>
      <c r="H98" s="850">
        <f t="shared" si="24"/>
        <v>8568.2028399999981</v>
      </c>
      <c r="I98" s="792">
        <v>8568.2028399999981</v>
      </c>
      <c r="J98" s="792">
        <v>0</v>
      </c>
      <c r="K98" s="793">
        <v>0</v>
      </c>
      <c r="L98" s="852">
        <f t="shared" si="25"/>
        <v>2557.61</v>
      </c>
      <c r="M98" s="794">
        <v>2557.61</v>
      </c>
      <c r="N98" s="794">
        <v>0</v>
      </c>
      <c r="O98" s="795">
        <v>0</v>
      </c>
      <c r="P98" s="715">
        <v>0</v>
      </c>
      <c r="Q98" s="796">
        <v>0</v>
      </c>
      <c r="R98" s="796">
        <v>0</v>
      </c>
      <c r="S98" s="797">
        <v>0</v>
      </c>
      <c r="T98" s="731" t="s">
        <v>63</v>
      </c>
    </row>
    <row r="99" spans="1:20" ht="34.5" customHeight="1" x14ac:dyDescent="0.2">
      <c r="A99" s="798">
        <v>4032</v>
      </c>
      <c r="B99" s="1433"/>
      <c r="C99" s="709" t="s">
        <v>3198</v>
      </c>
      <c r="D99" s="279">
        <v>4050</v>
      </c>
      <c r="E99" s="799">
        <v>0</v>
      </c>
      <c r="F99" s="711">
        <v>0</v>
      </c>
      <c r="G99" s="795">
        <v>3934.7815599999999</v>
      </c>
      <c r="H99" s="850">
        <f t="shared" si="24"/>
        <v>115.21844</v>
      </c>
      <c r="I99" s="792">
        <v>115.21844</v>
      </c>
      <c r="J99" s="792">
        <v>0</v>
      </c>
      <c r="K99" s="793">
        <v>0</v>
      </c>
      <c r="L99" s="852">
        <f t="shared" si="25"/>
        <v>0</v>
      </c>
      <c r="M99" s="794">
        <v>0</v>
      </c>
      <c r="N99" s="794">
        <v>0</v>
      </c>
      <c r="O99" s="795">
        <v>0</v>
      </c>
      <c r="P99" s="715">
        <v>0</v>
      </c>
      <c r="Q99" s="796">
        <v>0</v>
      </c>
      <c r="R99" s="796">
        <v>0</v>
      </c>
      <c r="S99" s="797">
        <v>0</v>
      </c>
      <c r="T99" s="731" t="s">
        <v>63</v>
      </c>
    </row>
    <row r="100" spans="1:20" ht="24" customHeight="1" x14ac:dyDescent="0.2">
      <c r="A100" s="798">
        <v>4034</v>
      </c>
      <c r="B100" s="1433"/>
      <c r="C100" s="709" t="s">
        <v>3199</v>
      </c>
      <c r="D100" s="279">
        <v>28499.994999999999</v>
      </c>
      <c r="E100" s="799">
        <v>0</v>
      </c>
      <c r="F100" s="711">
        <v>0</v>
      </c>
      <c r="G100" s="795">
        <v>0</v>
      </c>
      <c r="H100" s="850">
        <f t="shared" si="24"/>
        <v>1243.2750000000001</v>
      </c>
      <c r="I100" s="792">
        <v>1243.2750000000001</v>
      </c>
      <c r="J100" s="792">
        <v>0</v>
      </c>
      <c r="K100" s="793">
        <v>0</v>
      </c>
      <c r="L100" s="852">
        <f t="shared" si="25"/>
        <v>11256.72</v>
      </c>
      <c r="M100" s="794">
        <v>11256.72</v>
      </c>
      <c r="N100" s="794">
        <v>0</v>
      </c>
      <c r="O100" s="795">
        <v>0</v>
      </c>
      <c r="P100" s="715">
        <v>8500</v>
      </c>
      <c r="Q100" s="796">
        <v>7500</v>
      </c>
      <c r="R100" s="796">
        <v>0</v>
      </c>
      <c r="S100" s="797">
        <v>0</v>
      </c>
      <c r="T100" s="804" t="s">
        <v>63</v>
      </c>
    </row>
    <row r="101" spans="1:20" ht="34.5" customHeight="1" x14ac:dyDescent="0.2">
      <c r="A101" s="763">
        <v>4040</v>
      </c>
      <c r="B101" s="1433"/>
      <c r="C101" s="709" t="s">
        <v>3006</v>
      </c>
      <c r="D101" s="279">
        <v>33429.971789999996</v>
      </c>
      <c r="E101" s="805">
        <v>0</v>
      </c>
      <c r="F101" s="711">
        <v>847</v>
      </c>
      <c r="G101" s="124">
        <v>17962.774289999998</v>
      </c>
      <c r="H101" s="850">
        <f t="shared" si="24"/>
        <v>14620.1975</v>
      </c>
      <c r="I101" s="792">
        <v>14620.1975</v>
      </c>
      <c r="J101" s="792">
        <v>0</v>
      </c>
      <c r="K101" s="793">
        <v>0</v>
      </c>
      <c r="L101" s="852">
        <f t="shared" si="25"/>
        <v>0</v>
      </c>
      <c r="M101" s="794">
        <v>0</v>
      </c>
      <c r="N101" s="794">
        <v>0</v>
      </c>
      <c r="O101" s="795">
        <v>0</v>
      </c>
      <c r="P101" s="715">
        <v>0</v>
      </c>
      <c r="Q101" s="796">
        <v>0</v>
      </c>
      <c r="R101" s="796">
        <v>0</v>
      </c>
      <c r="S101" s="797">
        <v>0</v>
      </c>
      <c r="T101" s="731" t="s">
        <v>63</v>
      </c>
    </row>
    <row r="102" spans="1:20" ht="31.5" x14ac:dyDescent="0.2">
      <c r="A102" s="798">
        <v>4074</v>
      </c>
      <c r="B102" s="1433"/>
      <c r="C102" s="709" t="s">
        <v>3007</v>
      </c>
      <c r="D102" s="279">
        <v>29001.992910000001</v>
      </c>
      <c r="E102" s="799">
        <v>2</v>
      </c>
      <c r="F102" s="711">
        <v>414.78800000000001</v>
      </c>
      <c r="G102" s="795">
        <v>2126.4549099999999</v>
      </c>
      <c r="H102" s="850">
        <f t="shared" si="24"/>
        <v>26458.75</v>
      </c>
      <c r="I102" s="792">
        <v>26458.75</v>
      </c>
      <c r="J102" s="792">
        <v>0</v>
      </c>
      <c r="K102" s="793">
        <v>0</v>
      </c>
      <c r="L102" s="852">
        <f t="shared" si="25"/>
        <v>0</v>
      </c>
      <c r="M102" s="794">
        <v>0</v>
      </c>
      <c r="N102" s="794">
        <v>0</v>
      </c>
      <c r="O102" s="795">
        <v>0</v>
      </c>
      <c r="P102" s="715">
        <v>0</v>
      </c>
      <c r="Q102" s="796">
        <v>0</v>
      </c>
      <c r="R102" s="796">
        <v>0</v>
      </c>
      <c r="S102" s="797">
        <v>0</v>
      </c>
      <c r="T102" s="731" t="s">
        <v>63</v>
      </c>
    </row>
    <row r="103" spans="1:20" ht="34.5" customHeight="1" x14ac:dyDescent="0.2">
      <c r="A103" s="798">
        <v>4082</v>
      </c>
      <c r="B103" s="1433"/>
      <c r="C103" s="709" t="s">
        <v>3200</v>
      </c>
      <c r="D103" s="279">
        <v>10300.001</v>
      </c>
      <c r="E103" s="799">
        <v>0</v>
      </c>
      <c r="F103" s="711">
        <v>0</v>
      </c>
      <c r="G103" s="795">
        <v>0</v>
      </c>
      <c r="H103" s="850">
        <f t="shared" si="24"/>
        <v>746.69100000000003</v>
      </c>
      <c r="I103" s="792">
        <v>746.69100000000003</v>
      </c>
      <c r="J103" s="792">
        <v>0</v>
      </c>
      <c r="K103" s="793">
        <v>0</v>
      </c>
      <c r="L103" s="852">
        <f t="shared" si="25"/>
        <v>9553.31</v>
      </c>
      <c r="M103" s="794">
        <v>9553.31</v>
      </c>
      <c r="N103" s="794">
        <v>0</v>
      </c>
      <c r="O103" s="795">
        <v>0</v>
      </c>
      <c r="P103" s="715">
        <v>0</v>
      </c>
      <c r="Q103" s="796">
        <v>0</v>
      </c>
      <c r="R103" s="796">
        <v>0</v>
      </c>
      <c r="S103" s="797">
        <v>0</v>
      </c>
      <c r="T103" s="804" t="s">
        <v>63</v>
      </c>
    </row>
    <row r="104" spans="1:20" ht="34.5" customHeight="1" x14ac:dyDescent="0.2">
      <c r="A104" s="790">
        <v>4092</v>
      </c>
      <c r="B104" s="1433"/>
      <c r="C104" s="709" t="s">
        <v>3201</v>
      </c>
      <c r="D104" s="279">
        <v>1089</v>
      </c>
      <c r="E104" s="805">
        <v>0</v>
      </c>
      <c r="F104" s="711">
        <v>0</v>
      </c>
      <c r="G104" s="124">
        <v>618.30999999999995</v>
      </c>
      <c r="H104" s="850">
        <f t="shared" si="24"/>
        <v>470.69</v>
      </c>
      <c r="I104" s="792">
        <v>470.69</v>
      </c>
      <c r="J104" s="792">
        <v>0</v>
      </c>
      <c r="K104" s="793">
        <v>0</v>
      </c>
      <c r="L104" s="852">
        <f t="shared" si="25"/>
        <v>0</v>
      </c>
      <c r="M104" s="794">
        <v>0</v>
      </c>
      <c r="N104" s="794">
        <v>0</v>
      </c>
      <c r="O104" s="795">
        <v>0</v>
      </c>
      <c r="P104" s="715">
        <v>0</v>
      </c>
      <c r="Q104" s="796">
        <v>0</v>
      </c>
      <c r="R104" s="796">
        <v>0</v>
      </c>
      <c r="S104" s="797">
        <v>0</v>
      </c>
      <c r="T104" s="804" t="s">
        <v>63</v>
      </c>
    </row>
    <row r="105" spans="1:20" ht="24" customHeight="1" x14ac:dyDescent="0.2">
      <c r="A105" s="790">
        <v>4094</v>
      </c>
      <c r="B105" s="1433"/>
      <c r="C105" s="709" t="s">
        <v>3008</v>
      </c>
      <c r="D105" s="279">
        <v>17599.997690000004</v>
      </c>
      <c r="E105" s="890">
        <v>0</v>
      </c>
      <c r="F105" s="711">
        <v>83.126999999999995</v>
      </c>
      <c r="G105" s="124">
        <v>5423.1506900000004</v>
      </c>
      <c r="H105" s="847">
        <f t="shared" si="24"/>
        <v>12093.720000000001</v>
      </c>
      <c r="I105" s="893">
        <v>12093.720000000001</v>
      </c>
      <c r="J105" s="893">
        <v>0</v>
      </c>
      <c r="K105" s="894">
        <v>0</v>
      </c>
      <c r="L105" s="714">
        <f t="shared" si="25"/>
        <v>0</v>
      </c>
      <c r="M105" s="768">
        <v>0</v>
      </c>
      <c r="N105" s="768">
        <v>0</v>
      </c>
      <c r="O105" s="124">
        <v>0</v>
      </c>
      <c r="P105" s="715">
        <v>0</v>
      </c>
      <c r="Q105" s="116">
        <v>0</v>
      </c>
      <c r="R105" s="116">
        <v>0</v>
      </c>
      <c r="S105" s="717">
        <v>0</v>
      </c>
      <c r="T105" s="891" t="s">
        <v>63</v>
      </c>
    </row>
    <row r="106" spans="1:20" ht="34.5" customHeight="1" x14ac:dyDescent="0.2">
      <c r="A106" s="790">
        <v>4095</v>
      </c>
      <c r="B106" s="1433"/>
      <c r="C106" s="709" t="s">
        <v>3009</v>
      </c>
      <c r="D106" s="279">
        <v>102579.992</v>
      </c>
      <c r="E106" s="886">
        <v>80</v>
      </c>
      <c r="F106" s="711">
        <v>402.93</v>
      </c>
      <c r="G106" s="124">
        <v>679.66700000000003</v>
      </c>
      <c r="H106" s="847">
        <f t="shared" si="24"/>
        <v>1174.3050000000001</v>
      </c>
      <c r="I106" s="800">
        <v>1174.3050000000001</v>
      </c>
      <c r="J106" s="800">
        <v>0</v>
      </c>
      <c r="K106" s="801">
        <v>0</v>
      </c>
      <c r="L106" s="714">
        <f t="shared" si="25"/>
        <v>50243.09</v>
      </c>
      <c r="M106" s="834">
        <v>50243.09</v>
      </c>
      <c r="N106" s="834">
        <v>0</v>
      </c>
      <c r="O106" s="835">
        <v>0</v>
      </c>
      <c r="P106" s="715">
        <v>50000</v>
      </c>
      <c r="Q106" s="887">
        <v>0</v>
      </c>
      <c r="R106" s="887">
        <v>0</v>
      </c>
      <c r="S106" s="888">
        <v>0</v>
      </c>
      <c r="T106" s="889" t="s">
        <v>63</v>
      </c>
    </row>
    <row r="107" spans="1:20" ht="34.5" customHeight="1" x14ac:dyDescent="0.2">
      <c r="A107" s="790">
        <v>4102</v>
      </c>
      <c r="B107" s="1433"/>
      <c r="C107" s="709" t="s">
        <v>3010</v>
      </c>
      <c r="D107" s="279">
        <v>34042.344360000003</v>
      </c>
      <c r="E107" s="805">
        <v>0</v>
      </c>
      <c r="F107" s="711">
        <v>18246.883999999998</v>
      </c>
      <c r="G107" s="124">
        <v>23805.571000000004</v>
      </c>
      <c r="H107" s="850">
        <f t="shared" si="24"/>
        <v>34042.344360000003</v>
      </c>
      <c r="I107" s="792">
        <v>30625.354360000005</v>
      </c>
      <c r="J107" s="792">
        <v>3416.99</v>
      </c>
      <c r="K107" s="793">
        <v>0</v>
      </c>
      <c r="L107" s="852">
        <f t="shared" si="25"/>
        <v>10950</v>
      </c>
      <c r="M107" s="794">
        <v>10950</v>
      </c>
      <c r="N107" s="794">
        <v>0</v>
      </c>
      <c r="O107" s="795">
        <v>0</v>
      </c>
      <c r="P107" s="715">
        <v>0</v>
      </c>
      <c r="Q107" s="796">
        <v>0</v>
      </c>
      <c r="R107" s="796">
        <v>0</v>
      </c>
      <c r="S107" s="797">
        <v>0</v>
      </c>
      <c r="T107" s="731" t="s">
        <v>4233</v>
      </c>
    </row>
    <row r="108" spans="1:20" ht="45" customHeight="1" x14ac:dyDescent="0.2">
      <c r="A108" s="763">
        <v>4105</v>
      </c>
      <c r="B108" s="1433"/>
      <c r="C108" s="709" t="s">
        <v>3011</v>
      </c>
      <c r="D108" s="279">
        <v>6032.8165700000009</v>
      </c>
      <c r="E108" s="799">
        <v>0</v>
      </c>
      <c r="F108" s="711">
        <v>650.69399999999996</v>
      </c>
      <c r="G108" s="795">
        <v>0</v>
      </c>
      <c r="H108" s="850">
        <f t="shared" si="24"/>
        <v>5382.1225700000005</v>
      </c>
      <c r="I108" s="792">
        <v>5382.1225700000005</v>
      </c>
      <c r="J108" s="792">
        <v>0</v>
      </c>
      <c r="K108" s="793">
        <v>0</v>
      </c>
      <c r="L108" s="852">
        <f t="shared" si="25"/>
        <v>0</v>
      </c>
      <c r="M108" s="794">
        <v>0</v>
      </c>
      <c r="N108" s="794">
        <v>0</v>
      </c>
      <c r="O108" s="795">
        <v>0</v>
      </c>
      <c r="P108" s="715">
        <v>0</v>
      </c>
      <c r="Q108" s="796">
        <v>0</v>
      </c>
      <c r="R108" s="796">
        <v>0</v>
      </c>
      <c r="S108" s="797">
        <v>0</v>
      </c>
      <c r="T108" s="731" t="s">
        <v>63</v>
      </c>
    </row>
    <row r="109" spans="1:20" ht="31.5" x14ac:dyDescent="0.2">
      <c r="A109" s="763">
        <v>4107</v>
      </c>
      <c r="B109" s="1433"/>
      <c r="C109" s="709" t="s">
        <v>3012</v>
      </c>
      <c r="D109" s="279">
        <v>3550</v>
      </c>
      <c r="E109" s="799">
        <v>100</v>
      </c>
      <c r="F109" s="711">
        <v>108.9</v>
      </c>
      <c r="G109" s="795">
        <v>0</v>
      </c>
      <c r="H109" s="850">
        <f t="shared" si="24"/>
        <v>3341.1</v>
      </c>
      <c r="I109" s="792">
        <v>3341.1</v>
      </c>
      <c r="J109" s="792">
        <v>0</v>
      </c>
      <c r="K109" s="793">
        <v>0</v>
      </c>
      <c r="L109" s="852">
        <f t="shared" si="25"/>
        <v>0</v>
      </c>
      <c r="M109" s="794">
        <v>0</v>
      </c>
      <c r="N109" s="794">
        <v>0</v>
      </c>
      <c r="O109" s="795">
        <v>0</v>
      </c>
      <c r="P109" s="715">
        <v>0</v>
      </c>
      <c r="Q109" s="796">
        <v>0</v>
      </c>
      <c r="R109" s="796">
        <v>0</v>
      </c>
      <c r="S109" s="797">
        <v>0</v>
      </c>
      <c r="T109" s="731" t="s">
        <v>63</v>
      </c>
    </row>
    <row r="110" spans="1:20" ht="34.5" customHeight="1" x14ac:dyDescent="0.2">
      <c r="A110" s="763">
        <v>4111</v>
      </c>
      <c r="B110" s="1433"/>
      <c r="C110" s="709" t="s">
        <v>4261</v>
      </c>
      <c r="D110" s="279">
        <v>15547.070309999999</v>
      </c>
      <c r="E110" s="799">
        <v>447.08</v>
      </c>
      <c r="F110" s="711">
        <v>100</v>
      </c>
      <c r="G110" s="795">
        <v>0</v>
      </c>
      <c r="H110" s="850">
        <f t="shared" si="24"/>
        <v>2567.34031</v>
      </c>
      <c r="I110" s="792">
        <v>2567.34031</v>
      </c>
      <c r="J110" s="792">
        <v>0</v>
      </c>
      <c r="K110" s="793">
        <v>0</v>
      </c>
      <c r="L110" s="852">
        <f t="shared" si="25"/>
        <v>12432.65</v>
      </c>
      <c r="M110" s="794">
        <v>12432.65</v>
      </c>
      <c r="N110" s="794">
        <v>0</v>
      </c>
      <c r="O110" s="795">
        <v>0</v>
      </c>
      <c r="P110" s="715">
        <v>0</v>
      </c>
      <c r="Q110" s="796">
        <v>0</v>
      </c>
      <c r="R110" s="796">
        <v>0</v>
      </c>
      <c r="S110" s="797">
        <v>0</v>
      </c>
      <c r="T110" s="731" t="s">
        <v>63</v>
      </c>
    </row>
    <row r="111" spans="1:20" ht="34.5" customHeight="1" x14ac:dyDescent="0.2">
      <c r="A111" s="763">
        <v>4114</v>
      </c>
      <c r="B111" s="1433"/>
      <c r="C111" s="709" t="s">
        <v>3947</v>
      </c>
      <c r="D111" s="279">
        <v>27692.051570000003</v>
      </c>
      <c r="E111" s="799">
        <v>0</v>
      </c>
      <c r="F111" s="711">
        <v>647.36</v>
      </c>
      <c r="G111" s="795">
        <v>0</v>
      </c>
      <c r="H111" s="850">
        <f t="shared" si="24"/>
        <v>16421.651570000002</v>
      </c>
      <c r="I111" s="792">
        <v>16421.651570000002</v>
      </c>
      <c r="J111" s="792">
        <v>0</v>
      </c>
      <c r="K111" s="793">
        <v>0</v>
      </c>
      <c r="L111" s="852">
        <f t="shared" si="25"/>
        <v>10623.04</v>
      </c>
      <c r="M111" s="794">
        <v>10623.04</v>
      </c>
      <c r="N111" s="794">
        <v>0</v>
      </c>
      <c r="O111" s="795">
        <v>0</v>
      </c>
      <c r="P111" s="715">
        <v>0</v>
      </c>
      <c r="Q111" s="796">
        <v>0</v>
      </c>
      <c r="R111" s="796">
        <v>0</v>
      </c>
      <c r="S111" s="797">
        <v>0</v>
      </c>
      <c r="T111" s="731" t="s">
        <v>63</v>
      </c>
    </row>
    <row r="112" spans="1:20" ht="24" customHeight="1" x14ac:dyDescent="0.2">
      <c r="A112" s="806">
        <v>4159</v>
      </c>
      <c r="B112" s="1433"/>
      <c r="C112" s="709" t="s">
        <v>3948</v>
      </c>
      <c r="D112" s="279">
        <v>39762.305229999998</v>
      </c>
      <c r="E112" s="799">
        <v>62.3</v>
      </c>
      <c r="F112" s="711">
        <v>0</v>
      </c>
      <c r="G112" s="795">
        <v>0</v>
      </c>
      <c r="H112" s="850">
        <f t="shared" si="24"/>
        <v>1646.5452299999999</v>
      </c>
      <c r="I112" s="792">
        <v>1646.5452299999999</v>
      </c>
      <c r="J112" s="792">
        <v>0</v>
      </c>
      <c r="K112" s="793">
        <v>0</v>
      </c>
      <c r="L112" s="852">
        <f t="shared" si="25"/>
        <v>38053.46</v>
      </c>
      <c r="M112" s="794">
        <v>38053.46</v>
      </c>
      <c r="N112" s="794">
        <v>0</v>
      </c>
      <c r="O112" s="795">
        <v>0</v>
      </c>
      <c r="P112" s="715">
        <v>0</v>
      </c>
      <c r="Q112" s="796">
        <v>0</v>
      </c>
      <c r="R112" s="796">
        <v>0</v>
      </c>
      <c r="S112" s="797">
        <v>0</v>
      </c>
      <c r="T112" s="731" t="s">
        <v>63</v>
      </c>
    </row>
    <row r="113" spans="1:20" ht="24" customHeight="1" x14ac:dyDescent="0.2">
      <c r="A113" s="806">
        <v>4160</v>
      </c>
      <c r="B113" s="1433"/>
      <c r="C113" s="709" t="s">
        <v>3299</v>
      </c>
      <c r="D113" s="279">
        <v>32132.67641</v>
      </c>
      <c r="E113" s="799">
        <v>294</v>
      </c>
      <c r="F113" s="711">
        <v>0</v>
      </c>
      <c r="G113" s="795">
        <v>873.12530000000004</v>
      </c>
      <c r="H113" s="850">
        <f t="shared" si="24"/>
        <v>30965.55111</v>
      </c>
      <c r="I113" s="792">
        <v>30965.55111</v>
      </c>
      <c r="J113" s="792">
        <v>0</v>
      </c>
      <c r="K113" s="793">
        <v>0</v>
      </c>
      <c r="L113" s="852">
        <f t="shared" si="25"/>
        <v>0</v>
      </c>
      <c r="M113" s="794">
        <v>0</v>
      </c>
      <c r="N113" s="794">
        <v>0</v>
      </c>
      <c r="O113" s="795">
        <v>0</v>
      </c>
      <c r="P113" s="715">
        <v>0</v>
      </c>
      <c r="Q113" s="796">
        <v>0</v>
      </c>
      <c r="R113" s="796">
        <v>0</v>
      </c>
      <c r="S113" s="797">
        <v>0</v>
      </c>
      <c r="T113" s="731" t="s">
        <v>63</v>
      </c>
    </row>
    <row r="114" spans="1:20" ht="31.5" x14ac:dyDescent="0.2">
      <c r="A114" s="806">
        <v>4162</v>
      </c>
      <c r="B114" s="1433"/>
      <c r="C114" s="709" t="s">
        <v>3300</v>
      </c>
      <c r="D114" s="279">
        <v>50142.829440000001</v>
      </c>
      <c r="E114" s="799">
        <v>47.190000000000005</v>
      </c>
      <c r="F114" s="711">
        <v>0</v>
      </c>
      <c r="G114" s="795">
        <v>4805.8368599999994</v>
      </c>
      <c r="H114" s="850">
        <f t="shared" si="24"/>
        <v>20050.062579999998</v>
      </c>
      <c r="I114" s="792">
        <v>20050.062579999998</v>
      </c>
      <c r="J114" s="792">
        <v>0</v>
      </c>
      <c r="K114" s="793">
        <v>0</v>
      </c>
      <c r="L114" s="852">
        <f t="shared" si="25"/>
        <v>25239.74</v>
      </c>
      <c r="M114" s="794">
        <v>25239.74</v>
      </c>
      <c r="N114" s="794">
        <v>0</v>
      </c>
      <c r="O114" s="795">
        <v>0</v>
      </c>
      <c r="P114" s="715">
        <v>0</v>
      </c>
      <c r="Q114" s="796">
        <v>0</v>
      </c>
      <c r="R114" s="796">
        <v>0</v>
      </c>
      <c r="S114" s="797">
        <v>0</v>
      </c>
      <c r="T114" s="731" t="s">
        <v>63</v>
      </c>
    </row>
    <row r="115" spans="1:20" ht="24" customHeight="1" x14ac:dyDescent="0.2">
      <c r="A115" s="806">
        <v>4163</v>
      </c>
      <c r="B115" s="1433"/>
      <c r="C115" s="709" t="s">
        <v>3301</v>
      </c>
      <c r="D115" s="279">
        <v>9836.99712</v>
      </c>
      <c r="E115" s="799">
        <v>187</v>
      </c>
      <c r="F115" s="711">
        <v>0</v>
      </c>
      <c r="G115" s="795">
        <v>204.68711999999999</v>
      </c>
      <c r="H115" s="850">
        <f t="shared" si="24"/>
        <v>5295.31</v>
      </c>
      <c r="I115" s="792">
        <v>5295.31</v>
      </c>
      <c r="J115" s="792">
        <v>0</v>
      </c>
      <c r="K115" s="793">
        <v>0</v>
      </c>
      <c r="L115" s="852">
        <f t="shared" si="25"/>
        <v>4150</v>
      </c>
      <c r="M115" s="794">
        <v>4150</v>
      </c>
      <c r="N115" s="794">
        <v>0</v>
      </c>
      <c r="O115" s="795">
        <v>0</v>
      </c>
      <c r="P115" s="715">
        <v>0</v>
      </c>
      <c r="Q115" s="796">
        <v>0</v>
      </c>
      <c r="R115" s="796">
        <v>0</v>
      </c>
      <c r="S115" s="797">
        <v>0</v>
      </c>
      <c r="T115" s="731" t="s">
        <v>63</v>
      </c>
    </row>
    <row r="116" spans="1:20" ht="34.5" customHeight="1" x14ac:dyDescent="0.2">
      <c r="A116" s="806">
        <v>4164</v>
      </c>
      <c r="B116" s="1433"/>
      <c r="C116" s="709" t="s">
        <v>3302</v>
      </c>
      <c r="D116" s="279">
        <v>7929.3127000000004</v>
      </c>
      <c r="E116" s="799">
        <v>0</v>
      </c>
      <c r="F116" s="711">
        <v>0</v>
      </c>
      <c r="G116" s="795">
        <v>177</v>
      </c>
      <c r="H116" s="850">
        <f t="shared" si="24"/>
        <v>7752.3127000000004</v>
      </c>
      <c r="I116" s="792">
        <v>7752.3127000000004</v>
      </c>
      <c r="J116" s="792">
        <v>0</v>
      </c>
      <c r="K116" s="793">
        <v>0</v>
      </c>
      <c r="L116" s="852">
        <f t="shared" si="25"/>
        <v>0</v>
      </c>
      <c r="M116" s="794">
        <v>0</v>
      </c>
      <c r="N116" s="794">
        <v>0</v>
      </c>
      <c r="O116" s="795">
        <v>0</v>
      </c>
      <c r="P116" s="715">
        <v>0</v>
      </c>
      <c r="Q116" s="796">
        <v>0</v>
      </c>
      <c r="R116" s="796">
        <v>0</v>
      </c>
      <c r="S116" s="797">
        <v>0</v>
      </c>
      <c r="T116" s="731" t="s">
        <v>63</v>
      </c>
    </row>
    <row r="117" spans="1:20" ht="34.5" customHeight="1" x14ac:dyDescent="0.2">
      <c r="A117" s="806">
        <v>4167</v>
      </c>
      <c r="B117" s="1433"/>
      <c r="C117" s="709" t="s">
        <v>3303</v>
      </c>
      <c r="D117" s="279">
        <v>6958.3031600000004</v>
      </c>
      <c r="E117" s="799">
        <v>0</v>
      </c>
      <c r="F117" s="711">
        <v>0</v>
      </c>
      <c r="G117" s="795">
        <v>175</v>
      </c>
      <c r="H117" s="850">
        <f t="shared" si="24"/>
        <v>6783.3031600000004</v>
      </c>
      <c r="I117" s="792">
        <v>6783.3031600000004</v>
      </c>
      <c r="J117" s="792">
        <v>0</v>
      </c>
      <c r="K117" s="793">
        <v>0</v>
      </c>
      <c r="L117" s="852">
        <f t="shared" si="25"/>
        <v>0</v>
      </c>
      <c r="M117" s="794">
        <v>0</v>
      </c>
      <c r="N117" s="794">
        <v>0</v>
      </c>
      <c r="O117" s="795">
        <v>0</v>
      </c>
      <c r="P117" s="715">
        <v>0</v>
      </c>
      <c r="Q117" s="796">
        <v>0</v>
      </c>
      <c r="R117" s="796">
        <v>0</v>
      </c>
      <c r="S117" s="797">
        <v>0</v>
      </c>
      <c r="T117" s="731" t="s">
        <v>63</v>
      </c>
    </row>
    <row r="118" spans="1:20" ht="31.5" x14ac:dyDescent="0.2">
      <c r="A118" s="806">
        <v>4202</v>
      </c>
      <c r="B118" s="1433"/>
      <c r="C118" s="709" t="s">
        <v>3306</v>
      </c>
      <c r="D118" s="279">
        <v>20259.201720000005</v>
      </c>
      <c r="E118" s="799">
        <v>0</v>
      </c>
      <c r="F118" s="711">
        <v>0</v>
      </c>
      <c r="G118" s="795">
        <v>379.18979999999999</v>
      </c>
      <c r="H118" s="850">
        <f t="shared" si="24"/>
        <v>18859.271920000003</v>
      </c>
      <c r="I118" s="792">
        <v>18859.271920000003</v>
      </c>
      <c r="J118" s="792">
        <v>0</v>
      </c>
      <c r="K118" s="793">
        <v>0</v>
      </c>
      <c r="L118" s="852">
        <f t="shared" si="25"/>
        <v>1020.74</v>
      </c>
      <c r="M118" s="794">
        <v>1020.74</v>
      </c>
      <c r="N118" s="794">
        <v>0</v>
      </c>
      <c r="O118" s="795">
        <v>0</v>
      </c>
      <c r="P118" s="715">
        <v>0</v>
      </c>
      <c r="Q118" s="796">
        <v>0</v>
      </c>
      <c r="R118" s="796">
        <v>0</v>
      </c>
      <c r="S118" s="797">
        <v>0</v>
      </c>
      <c r="T118" s="731" t="s">
        <v>63</v>
      </c>
    </row>
    <row r="119" spans="1:20" ht="31.5" x14ac:dyDescent="0.2">
      <c r="A119" s="806">
        <v>4204</v>
      </c>
      <c r="B119" s="1433"/>
      <c r="C119" s="709" t="s">
        <v>3307</v>
      </c>
      <c r="D119" s="279">
        <v>3438.7</v>
      </c>
      <c r="E119" s="799">
        <v>338.7</v>
      </c>
      <c r="F119" s="711">
        <v>0</v>
      </c>
      <c r="G119" s="795">
        <v>2397.7771400000001</v>
      </c>
      <c r="H119" s="850">
        <f t="shared" si="24"/>
        <v>702.22285999999997</v>
      </c>
      <c r="I119" s="792">
        <v>702.22285999999997</v>
      </c>
      <c r="J119" s="792">
        <v>0</v>
      </c>
      <c r="K119" s="793">
        <v>0</v>
      </c>
      <c r="L119" s="852">
        <f t="shared" si="25"/>
        <v>0</v>
      </c>
      <c r="M119" s="794">
        <v>0</v>
      </c>
      <c r="N119" s="794">
        <v>0</v>
      </c>
      <c r="O119" s="795">
        <v>0</v>
      </c>
      <c r="P119" s="715">
        <v>0</v>
      </c>
      <c r="Q119" s="796">
        <v>0</v>
      </c>
      <c r="R119" s="796">
        <v>0</v>
      </c>
      <c r="S119" s="797">
        <v>0</v>
      </c>
      <c r="T119" s="731" t="s">
        <v>63</v>
      </c>
    </row>
    <row r="120" spans="1:20" ht="34.5" customHeight="1" x14ac:dyDescent="0.2">
      <c r="A120" s="806">
        <v>4205</v>
      </c>
      <c r="B120" s="1433"/>
      <c r="C120" s="709" t="s">
        <v>3308</v>
      </c>
      <c r="D120" s="279">
        <v>1641.29107</v>
      </c>
      <c r="E120" s="799">
        <v>106</v>
      </c>
      <c r="F120" s="711">
        <v>0</v>
      </c>
      <c r="G120" s="795">
        <v>100</v>
      </c>
      <c r="H120" s="850">
        <f t="shared" si="24"/>
        <v>1435.29107</v>
      </c>
      <c r="I120" s="792">
        <v>1435.29107</v>
      </c>
      <c r="J120" s="792">
        <v>0</v>
      </c>
      <c r="K120" s="793">
        <v>0</v>
      </c>
      <c r="L120" s="852">
        <f t="shared" si="25"/>
        <v>0</v>
      </c>
      <c r="M120" s="794">
        <v>0</v>
      </c>
      <c r="N120" s="794">
        <v>0</v>
      </c>
      <c r="O120" s="795">
        <v>0</v>
      </c>
      <c r="P120" s="715">
        <v>0</v>
      </c>
      <c r="Q120" s="796">
        <v>0</v>
      </c>
      <c r="R120" s="796">
        <v>0</v>
      </c>
      <c r="S120" s="797">
        <v>0</v>
      </c>
      <c r="T120" s="731" t="s">
        <v>63</v>
      </c>
    </row>
    <row r="121" spans="1:20" ht="34.5" customHeight="1" x14ac:dyDescent="0.2">
      <c r="A121" s="806">
        <v>4206</v>
      </c>
      <c r="B121" s="1433"/>
      <c r="C121" s="709" t="s">
        <v>3309</v>
      </c>
      <c r="D121" s="279">
        <v>2379.6568600000001</v>
      </c>
      <c r="E121" s="799">
        <v>200</v>
      </c>
      <c r="F121" s="711">
        <v>0</v>
      </c>
      <c r="G121" s="795">
        <v>1355.83755</v>
      </c>
      <c r="H121" s="850">
        <f t="shared" si="24"/>
        <v>823.81931000000009</v>
      </c>
      <c r="I121" s="792">
        <v>823.81931000000009</v>
      </c>
      <c r="J121" s="792">
        <v>0</v>
      </c>
      <c r="K121" s="793">
        <v>0</v>
      </c>
      <c r="L121" s="852">
        <f t="shared" si="25"/>
        <v>0</v>
      </c>
      <c r="M121" s="794">
        <v>0</v>
      </c>
      <c r="N121" s="794">
        <v>0</v>
      </c>
      <c r="O121" s="795">
        <v>0</v>
      </c>
      <c r="P121" s="715">
        <v>0</v>
      </c>
      <c r="Q121" s="796">
        <v>0</v>
      </c>
      <c r="R121" s="796">
        <v>0</v>
      </c>
      <c r="S121" s="797">
        <v>0</v>
      </c>
      <c r="T121" s="731" t="s">
        <v>63</v>
      </c>
    </row>
    <row r="122" spans="1:20" ht="34.5" customHeight="1" x14ac:dyDescent="0.2">
      <c r="A122" s="806">
        <v>4209</v>
      </c>
      <c r="B122" s="1433"/>
      <c r="C122" s="709" t="s">
        <v>3310</v>
      </c>
      <c r="D122" s="279">
        <v>2930.1410000000001</v>
      </c>
      <c r="E122" s="799">
        <v>231</v>
      </c>
      <c r="F122" s="711">
        <v>0</v>
      </c>
      <c r="G122" s="795">
        <v>328.38799999999998</v>
      </c>
      <c r="H122" s="850">
        <f t="shared" si="24"/>
        <v>2370.7530000000002</v>
      </c>
      <c r="I122" s="792">
        <v>2370.7530000000002</v>
      </c>
      <c r="J122" s="792">
        <v>0</v>
      </c>
      <c r="K122" s="793">
        <v>0</v>
      </c>
      <c r="L122" s="852">
        <f t="shared" si="25"/>
        <v>0</v>
      </c>
      <c r="M122" s="794">
        <v>0</v>
      </c>
      <c r="N122" s="794">
        <v>0</v>
      </c>
      <c r="O122" s="795">
        <v>0</v>
      </c>
      <c r="P122" s="715">
        <v>0</v>
      </c>
      <c r="Q122" s="796">
        <v>0</v>
      </c>
      <c r="R122" s="796">
        <v>0</v>
      </c>
      <c r="S122" s="797">
        <v>0</v>
      </c>
      <c r="T122" s="731" t="s">
        <v>63</v>
      </c>
    </row>
    <row r="123" spans="1:20" ht="24" customHeight="1" x14ac:dyDescent="0.2">
      <c r="A123" s="806">
        <v>4210</v>
      </c>
      <c r="B123" s="1433"/>
      <c r="C123" s="709" t="s">
        <v>3311</v>
      </c>
      <c r="D123" s="279">
        <v>8095.5229099999997</v>
      </c>
      <c r="E123" s="799">
        <v>595.52</v>
      </c>
      <c r="F123" s="711">
        <v>0</v>
      </c>
      <c r="G123" s="795">
        <v>3266.2255699999996</v>
      </c>
      <c r="H123" s="850">
        <f t="shared" si="24"/>
        <v>4057.2673399999999</v>
      </c>
      <c r="I123" s="792">
        <v>4057.2673399999999</v>
      </c>
      <c r="J123" s="792">
        <v>0</v>
      </c>
      <c r="K123" s="793">
        <v>0</v>
      </c>
      <c r="L123" s="852">
        <f t="shared" si="25"/>
        <v>176.51</v>
      </c>
      <c r="M123" s="794">
        <v>176.51</v>
      </c>
      <c r="N123" s="794">
        <v>0</v>
      </c>
      <c r="O123" s="795">
        <v>0</v>
      </c>
      <c r="P123" s="715">
        <v>0</v>
      </c>
      <c r="Q123" s="796">
        <v>0</v>
      </c>
      <c r="R123" s="796">
        <v>0</v>
      </c>
      <c r="S123" s="797">
        <v>0</v>
      </c>
      <c r="T123" s="731" t="s">
        <v>63</v>
      </c>
    </row>
    <row r="124" spans="1:20" ht="34.5" customHeight="1" x14ac:dyDescent="0.2">
      <c r="A124" s="806">
        <v>4211</v>
      </c>
      <c r="B124" s="1433"/>
      <c r="C124" s="709" t="s">
        <v>3312</v>
      </c>
      <c r="D124" s="279">
        <v>9427.4338100000004</v>
      </c>
      <c r="E124" s="799">
        <v>243.68</v>
      </c>
      <c r="F124" s="711">
        <v>0</v>
      </c>
      <c r="G124" s="795">
        <v>8098.1015200000002</v>
      </c>
      <c r="H124" s="850">
        <f t="shared" si="24"/>
        <v>1085.65229</v>
      </c>
      <c r="I124" s="792">
        <v>1085.65229</v>
      </c>
      <c r="J124" s="792">
        <v>0</v>
      </c>
      <c r="K124" s="793">
        <v>0</v>
      </c>
      <c r="L124" s="852">
        <f t="shared" si="25"/>
        <v>0</v>
      </c>
      <c r="M124" s="794">
        <v>0</v>
      </c>
      <c r="N124" s="794">
        <v>0</v>
      </c>
      <c r="O124" s="795">
        <v>0</v>
      </c>
      <c r="P124" s="715">
        <v>0</v>
      </c>
      <c r="Q124" s="796">
        <v>0</v>
      </c>
      <c r="R124" s="796">
        <v>0</v>
      </c>
      <c r="S124" s="797">
        <v>0</v>
      </c>
      <c r="T124" s="731" t="s">
        <v>63</v>
      </c>
    </row>
    <row r="125" spans="1:20" ht="34.5" customHeight="1" x14ac:dyDescent="0.2">
      <c r="A125" s="806">
        <v>4212</v>
      </c>
      <c r="B125" s="1433"/>
      <c r="C125" s="709" t="s">
        <v>3313</v>
      </c>
      <c r="D125" s="279">
        <v>26296.100000000002</v>
      </c>
      <c r="E125" s="799">
        <v>496.1</v>
      </c>
      <c r="F125" s="711">
        <v>0</v>
      </c>
      <c r="G125" s="795">
        <v>24451.381980000002</v>
      </c>
      <c r="H125" s="850">
        <f t="shared" si="24"/>
        <v>1348.6180200000001</v>
      </c>
      <c r="I125" s="792">
        <v>1348.6180200000001</v>
      </c>
      <c r="J125" s="792">
        <v>0</v>
      </c>
      <c r="K125" s="793">
        <v>0</v>
      </c>
      <c r="L125" s="852">
        <f t="shared" si="25"/>
        <v>0</v>
      </c>
      <c r="M125" s="794">
        <v>0</v>
      </c>
      <c r="N125" s="794">
        <v>0</v>
      </c>
      <c r="O125" s="795">
        <v>0</v>
      </c>
      <c r="P125" s="715">
        <v>0</v>
      </c>
      <c r="Q125" s="796">
        <v>0</v>
      </c>
      <c r="R125" s="796">
        <v>0</v>
      </c>
      <c r="S125" s="797">
        <v>0</v>
      </c>
      <c r="T125" s="731" t="s">
        <v>63</v>
      </c>
    </row>
    <row r="126" spans="1:20" ht="34.5" customHeight="1" x14ac:dyDescent="0.2">
      <c r="A126" s="806">
        <v>4251</v>
      </c>
      <c r="B126" s="1433"/>
      <c r="C126" s="709" t="s">
        <v>3314</v>
      </c>
      <c r="D126" s="279">
        <v>8677.8019999999997</v>
      </c>
      <c r="E126" s="799">
        <v>181</v>
      </c>
      <c r="F126" s="711">
        <v>0</v>
      </c>
      <c r="G126" s="795">
        <v>2496.8020000000001</v>
      </c>
      <c r="H126" s="850">
        <f t="shared" si="24"/>
        <v>3000</v>
      </c>
      <c r="I126" s="792">
        <v>3000</v>
      </c>
      <c r="J126" s="792">
        <v>0</v>
      </c>
      <c r="K126" s="793">
        <v>0</v>
      </c>
      <c r="L126" s="852">
        <f t="shared" si="25"/>
        <v>3000</v>
      </c>
      <c r="M126" s="794">
        <v>3000</v>
      </c>
      <c r="N126" s="794">
        <v>0</v>
      </c>
      <c r="O126" s="795">
        <v>0</v>
      </c>
      <c r="P126" s="715">
        <v>0</v>
      </c>
      <c r="Q126" s="796">
        <v>0</v>
      </c>
      <c r="R126" s="796">
        <v>0</v>
      </c>
      <c r="S126" s="797">
        <v>0</v>
      </c>
      <c r="T126" s="731" t="s">
        <v>63</v>
      </c>
    </row>
    <row r="127" spans="1:20" ht="24" customHeight="1" x14ac:dyDescent="0.2">
      <c r="A127" s="806">
        <v>4253</v>
      </c>
      <c r="B127" s="1433"/>
      <c r="C127" s="709" t="s">
        <v>3315</v>
      </c>
      <c r="D127" s="279">
        <v>5636.6100000000006</v>
      </c>
      <c r="E127" s="799">
        <v>636.61</v>
      </c>
      <c r="F127" s="711">
        <v>0</v>
      </c>
      <c r="G127" s="795">
        <v>1850.1015600000001</v>
      </c>
      <c r="H127" s="850">
        <f t="shared" si="24"/>
        <v>3149.8984399999999</v>
      </c>
      <c r="I127" s="792">
        <v>3149.8984399999999</v>
      </c>
      <c r="J127" s="792">
        <v>0</v>
      </c>
      <c r="K127" s="793">
        <v>0</v>
      </c>
      <c r="L127" s="852">
        <f t="shared" si="25"/>
        <v>0</v>
      </c>
      <c r="M127" s="794">
        <v>0</v>
      </c>
      <c r="N127" s="794">
        <v>0</v>
      </c>
      <c r="O127" s="795">
        <v>0</v>
      </c>
      <c r="P127" s="715">
        <v>0</v>
      </c>
      <c r="Q127" s="796">
        <v>0</v>
      </c>
      <c r="R127" s="796">
        <v>0</v>
      </c>
      <c r="S127" s="797">
        <v>0</v>
      </c>
      <c r="T127" s="731" t="s">
        <v>63</v>
      </c>
    </row>
    <row r="128" spans="1:20" ht="24" customHeight="1" x14ac:dyDescent="0.2">
      <c r="A128" s="806">
        <v>4254</v>
      </c>
      <c r="B128" s="1433"/>
      <c r="C128" s="709" t="s">
        <v>3316</v>
      </c>
      <c r="D128" s="279">
        <v>22850.435369999999</v>
      </c>
      <c r="E128" s="890">
        <v>0</v>
      </c>
      <c r="F128" s="711">
        <v>0</v>
      </c>
      <c r="G128" s="124">
        <v>3437.9385299999999</v>
      </c>
      <c r="H128" s="847">
        <f t="shared" si="24"/>
        <v>6348.8768399999999</v>
      </c>
      <c r="I128" s="893">
        <v>6348.8768399999999</v>
      </c>
      <c r="J128" s="893">
        <v>0</v>
      </c>
      <c r="K128" s="894">
        <v>0</v>
      </c>
      <c r="L128" s="714">
        <f t="shared" si="25"/>
        <v>13063.62</v>
      </c>
      <c r="M128" s="895">
        <v>13063.62</v>
      </c>
      <c r="N128" s="895">
        <v>0</v>
      </c>
      <c r="O128" s="896">
        <v>0</v>
      </c>
      <c r="P128" s="715">
        <v>0</v>
      </c>
      <c r="Q128" s="897">
        <v>0</v>
      </c>
      <c r="R128" s="897">
        <v>0</v>
      </c>
      <c r="S128" s="898">
        <v>0</v>
      </c>
      <c r="T128" s="831" t="s">
        <v>63</v>
      </c>
    </row>
    <row r="129" spans="1:20" ht="34.5" customHeight="1" x14ac:dyDescent="0.2">
      <c r="A129" s="806">
        <v>4256</v>
      </c>
      <c r="B129" s="1433"/>
      <c r="C129" s="709" t="s">
        <v>3317</v>
      </c>
      <c r="D129" s="279">
        <v>4820.9540800000004</v>
      </c>
      <c r="E129" s="890">
        <v>185.25</v>
      </c>
      <c r="F129" s="711">
        <v>0</v>
      </c>
      <c r="G129" s="835">
        <v>4455.2040800000004</v>
      </c>
      <c r="H129" s="847">
        <f t="shared" si="24"/>
        <v>180.5</v>
      </c>
      <c r="I129" s="800">
        <v>180.5</v>
      </c>
      <c r="J129" s="800">
        <v>0</v>
      </c>
      <c r="K129" s="801">
        <v>0</v>
      </c>
      <c r="L129" s="714">
        <f t="shared" si="25"/>
        <v>0</v>
      </c>
      <c r="M129" s="834">
        <v>0</v>
      </c>
      <c r="N129" s="834">
        <v>0</v>
      </c>
      <c r="O129" s="835">
        <v>0</v>
      </c>
      <c r="P129" s="715">
        <v>0</v>
      </c>
      <c r="Q129" s="887">
        <v>0</v>
      </c>
      <c r="R129" s="887">
        <v>0</v>
      </c>
      <c r="S129" s="888">
        <v>0</v>
      </c>
      <c r="T129" s="831" t="s">
        <v>63</v>
      </c>
    </row>
    <row r="130" spans="1:20" ht="34.5" customHeight="1" x14ac:dyDescent="0.2">
      <c r="A130" s="806">
        <v>4258</v>
      </c>
      <c r="B130" s="1433"/>
      <c r="C130" s="709" t="s">
        <v>3318</v>
      </c>
      <c r="D130" s="279">
        <v>25186.06669</v>
      </c>
      <c r="E130" s="799">
        <v>400</v>
      </c>
      <c r="F130" s="711">
        <v>0</v>
      </c>
      <c r="G130" s="795">
        <v>6740.79169</v>
      </c>
      <c r="H130" s="850">
        <f t="shared" si="24"/>
        <v>228.08500000000001</v>
      </c>
      <c r="I130" s="792">
        <v>228.08500000000001</v>
      </c>
      <c r="J130" s="792">
        <v>0</v>
      </c>
      <c r="K130" s="793">
        <v>0</v>
      </c>
      <c r="L130" s="852">
        <f t="shared" si="25"/>
        <v>17817.189999999999</v>
      </c>
      <c r="M130" s="794">
        <v>17817.189999999999</v>
      </c>
      <c r="N130" s="794">
        <v>0</v>
      </c>
      <c r="O130" s="795">
        <v>0</v>
      </c>
      <c r="P130" s="715">
        <v>0</v>
      </c>
      <c r="Q130" s="796">
        <v>0</v>
      </c>
      <c r="R130" s="796">
        <v>0</v>
      </c>
      <c r="S130" s="797">
        <v>0</v>
      </c>
      <c r="T130" s="731" t="s">
        <v>63</v>
      </c>
    </row>
    <row r="131" spans="1:20" ht="34.5" customHeight="1" x14ac:dyDescent="0.2">
      <c r="A131" s="807">
        <v>4259</v>
      </c>
      <c r="B131" s="1433"/>
      <c r="C131" s="709" t="s">
        <v>3319</v>
      </c>
      <c r="D131" s="279">
        <v>14433</v>
      </c>
      <c r="E131" s="799">
        <v>33</v>
      </c>
      <c r="F131" s="711">
        <v>0</v>
      </c>
      <c r="G131" s="795">
        <v>260.14999999999998</v>
      </c>
      <c r="H131" s="850">
        <f t="shared" si="24"/>
        <v>127.05</v>
      </c>
      <c r="I131" s="792">
        <v>127.05</v>
      </c>
      <c r="J131" s="792">
        <v>0</v>
      </c>
      <c r="K131" s="793">
        <v>0</v>
      </c>
      <c r="L131" s="852">
        <f t="shared" si="25"/>
        <v>14012.8</v>
      </c>
      <c r="M131" s="794">
        <v>14012.8</v>
      </c>
      <c r="N131" s="794">
        <v>0</v>
      </c>
      <c r="O131" s="795">
        <v>0</v>
      </c>
      <c r="P131" s="715">
        <v>0</v>
      </c>
      <c r="Q131" s="796">
        <v>0</v>
      </c>
      <c r="R131" s="796">
        <v>0</v>
      </c>
      <c r="S131" s="797">
        <v>0</v>
      </c>
      <c r="T131" s="731" t="s">
        <v>63</v>
      </c>
    </row>
    <row r="132" spans="1:20" ht="45" customHeight="1" x14ac:dyDescent="0.2">
      <c r="A132" s="807">
        <v>4260</v>
      </c>
      <c r="B132" s="1433"/>
      <c r="C132" s="709" t="s">
        <v>4262</v>
      </c>
      <c r="D132" s="279">
        <v>12300.636949999998</v>
      </c>
      <c r="E132" s="799">
        <v>281</v>
      </c>
      <c r="F132" s="711">
        <v>0</v>
      </c>
      <c r="G132" s="795">
        <v>338.8</v>
      </c>
      <c r="H132" s="850">
        <f t="shared" si="24"/>
        <v>11680.836949999999</v>
      </c>
      <c r="I132" s="792">
        <v>11680.836949999999</v>
      </c>
      <c r="J132" s="792">
        <v>0</v>
      </c>
      <c r="K132" s="793">
        <v>0</v>
      </c>
      <c r="L132" s="852">
        <f t="shared" si="25"/>
        <v>0</v>
      </c>
      <c r="M132" s="794">
        <v>0</v>
      </c>
      <c r="N132" s="794">
        <v>0</v>
      </c>
      <c r="O132" s="795">
        <v>0</v>
      </c>
      <c r="P132" s="715">
        <v>0</v>
      </c>
      <c r="Q132" s="796">
        <v>0</v>
      </c>
      <c r="R132" s="796">
        <v>0</v>
      </c>
      <c r="S132" s="797">
        <v>0</v>
      </c>
      <c r="T132" s="731" t="s">
        <v>63</v>
      </c>
    </row>
    <row r="133" spans="1:20" ht="24" customHeight="1" x14ac:dyDescent="0.2">
      <c r="A133" s="807">
        <v>4261</v>
      </c>
      <c r="B133" s="1433"/>
      <c r="C133" s="709" t="s">
        <v>3950</v>
      </c>
      <c r="D133" s="279">
        <v>27323.85</v>
      </c>
      <c r="E133" s="799">
        <v>223.85</v>
      </c>
      <c r="F133" s="711">
        <v>0</v>
      </c>
      <c r="G133" s="795">
        <v>0</v>
      </c>
      <c r="H133" s="850">
        <f t="shared" si="24"/>
        <v>84.7</v>
      </c>
      <c r="I133" s="792">
        <v>84.7</v>
      </c>
      <c r="J133" s="792">
        <v>0</v>
      </c>
      <c r="K133" s="793">
        <v>0</v>
      </c>
      <c r="L133" s="852">
        <f t="shared" si="25"/>
        <v>27015.3</v>
      </c>
      <c r="M133" s="794">
        <v>27015.3</v>
      </c>
      <c r="N133" s="794">
        <v>0</v>
      </c>
      <c r="O133" s="795">
        <v>0</v>
      </c>
      <c r="P133" s="715">
        <v>0</v>
      </c>
      <c r="Q133" s="796">
        <v>0</v>
      </c>
      <c r="R133" s="796">
        <v>0</v>
      </c>
      <c r="S133" s="797">
        <v>0</v>
      </c>
      <c r="T133" s="731" t="s">
        <v>63</v>
      </c>
    </row>
    <row r="134" spans="1:20" ht="31.5" x14ac:dyDescent="0.2">
      <c r="A134" s="807">
        <v>4262</v>
      </c>
      <c r="B134" s="1433"/>
      <c r="C134" s="709" t="s">
        <v>3320</v>
      </c>
      <c r="D134" s="279">
        <v>49400.004000000001</v>
      </c>
      <c r="E134" s="799">
        <v>0</v>
      </c>
      <c r="F134" s="711">
        <v>0</v>
      </c>
      <c r="G134" s="795">
        <v>48.884</v>
      </c>
      <c r="H134" s="850">
        <f t="shared" si="24"/>
        <v>121</v>
      </c>
      <c r="I134" s="792">
        <v>121</v>
      </c>
      <c r="J134" s="792">
        <v>0</v>
      </c>
      <c r="K134" s="793">
        <v>0</v>
      </c>
      <c r="L134" s="852">
        <f t="shared" si="25"/>
        <v>49230.12</v>
      </c>
      <c r="M134" s="794">
        <v>49230.12</v>
      </c>
      <c r="N134" s="794">
        <v>0</v>
      </c>
      <c r="O134" s="795">
        <v>0</v>
      </c>
      <c r="P134" s="715">
        <v>0</v>
      </c>
      <c r="Q134" s="796">
        <v>0</v>
      </c>
      <c r="R134" s="796">
        <v>0</v>
      </c>
      <c r="S134" s="797">
        <v>0</v>
      </c>
      <c r="T134" s="731" t="s">
        <v>63</v>
      </c>
    </row>
    <row r="135" spans="1:20" ht="34.5" customHeight="1" x14ac:dyDescent="0.2">
      <c r="A135" s="807">
        <v>4263</v>
      </c>
      <c r="B135" s="1433"/>
      <c r="C135" s="709" t="s">
        <v>3321</v>
      </c>
      <c r="D135" s="808">
        <v>41987.7</v>
      </c>
      <c r="E135" s="809">
        <v>180</v>
      </c>
      <c r="F135" s="711">
        <v>0</v>
      </c>
      <c r="G135" s="795">
        <v>1536.7</v>
      </c>
      <c r="H135" s="850">
        <f t="shared" si="24"/>
        <v>121</v>
      </c>
      <c r="I135" s="792">
        <v>121</v>
      </c>
      <c r="J135" s="792">
        <v>0</v>
      </c>
      <c r="K135" s="793">
        <v>0</v>
      </c>
      <c r="L135" s="852">
        <f t="shared" si="25"/>
        <v>15150</v>
      </c>
      <c r="M135" s="794">
        <v>15150</v>
      </c>
      <c r="N135" s="794">
        <v>0</v>
      </c>
      <c r="O135" s="795">
        <v>0</v>
      </c>
      <c r="P135" s="715">
        <v>25000</v>
      </c>
      <c r="Q135" s="796">
        <v>0</v>
      </c>
      <c r="R135" s="796">
        <v>0</v>
      </c>
      <c r="S135" s="797">
        <v>0</v>
      </c>
      <c r="T135" s="731" t="s">
        <v>4263</v>
      </c>
    </row>
    <row r="136" spans="1:20" ht="45" customHeight="1" x14ac:dyDescent="0.2">
      <c r="A136" s="807">
        <v>4264</v>
      </c>
      <c r="B136" s="1433"/>
      <c r="C136" s="709" t="s">
        <v>3951</v>
      </c>
      <c r="D136" s="808">
        <v>282029.995</v>
      </c>
      <c r="E136" s="810">
        <v>0</v>
      </c>
      <c r="F136" s="711">
        <v>0</v>
      </c>
      <c r="G136" s="795">
        <v>0</v>
      </c>
      <c r="H136" s="850">
        <f t="shared" si="24"/>
        <v>2015.2550000000001</v>
      </c>
      <c r="I136" s="792">
        <v>2015.2550000000001</v>
      </c>
      <c r="J136" s="792">
        <v>0</v>
      </c>
      <c r="K136" s="793">
        <v>0</v>
      </c>
      <c r="L136" s="852">
        <f t="shared" si="25"/>
        <v>8984.74</v>
      </c>
      <c r="M136" s="794">
        <v>8984.74</v>
      </c>
      <c r="N136" s="794">
        <v>0</v>
      </c>
      <c r="O136" s="795">
        <v>0</v>
      </c>
      <c r="P136" s="715">
        <v>91000</v>
      </c>
      <c r="Q136" s="796">
        <v>180030</v>
      </c>
      <c r="R136" s="796">
        <v>0</v>
      </c>
      <c r="S136" s="797">
        <v>0</v>
      </c>
      <c r="T136" s="731" t="s">
        <v>4264</v>
      </c>
    </row>
    <row r="137" spans="1:20" ht="24" customHeight="1" x14ac:dyDescent="0.2">
      <c r="A137" s="807">
        <v>4266</v>
      </c>
      <c r="B137" s="1433"/>
      <c r="C137" s="709" t="s">
        <v>3622</v>
      </c>
      <c r="D137" s="808">
        <v>6800.0086000000001</v>
      </c>
      <c r="E137" s="799">
        <v>0</v>
      </c>
      <c r="F137" s="711">
        <v>0</v>
      </c>
      <c r="G137" s="795">
        <v>0</v>
      </c>
      <c r="H137" s="850">
        <f t="shared" si="24"/>
        <v>278.83859999999999</v>
      </c>
      <c r="I137" s="792">
        <v>278.83859999999999</v>
      </c>
      <c r="J137" s="792">
        <v>0</v>
      </c>
      <c r="K137" s="793">
        <v>0</v>
      </c>
      <c r="L137" s="852">
        <f t="shared" si="25"/>
        <v>6521.17</v>
      </c>
      <c r="M137" s="794">
        <v>6521.17</v>
      </c>
      <c r="N137" s="794">
        <v>0</v>
      </c>
      <c r="O137" s="795">
        <v>0</v>
      </c>
      <c r="P137" s="715">
        <v>0</v>
      </c>
      <c r="Q137" s="796">
        <v>0</v>
      </c>
      <c r="R137" s="796">
        <v>0</v>
      </c>
      <c r="S137" s="797">
        <v>0</v>
      </c>
      <c r="T137" s="731" t="s">
        <v>63</v>
      </c>
    </row>
    <row r="138" spans="1:20" ht="24" customHeight="1" x14ac:dyDescent="0.2">
      <c r="A138" s="807">
        <v>4267</v>
      </c>
      <c r="B138" s="1433"/>
      <c r="C138" s="709" t="s">
        <v>3323</v>
      </c>
      <c r="D138" s="808">
        <v>6921.0067000000008</v>
      </c>
      <c r="E138" s="799">
        <v>121</v>
      </c>
      <c r="F138" s="711">
        <v>0</v>
      </c>
      <c r="G138" s="795">
        <v>32.67</v>
      </c>
      <c r="H138" s="850">
        <f t="shared" si="24"/>
        <v>175.77670000000001</v>
      </c>
      <c r="I138" s="792">
        <v>175.77670000000001</v>
      </c>
      <c r="J138" s="792">
        <v>0</v>
      </c>
      <c r="K138" s="793">
        <v>0</v>
      </c>
      <c r="L138" s="852">
        <f t="shared" si="25"/>
        <v>6591.56</v>
      </c>
      <c r="M138" s="794">
        <v>6591.56</v>
      </c>
      <c r="N138" s="794">
        <v>0</v>
      </c>
      <c r="O138" s="795">
        <v>0</v>
      </c>
      <c r="P138" s="715">
        <v>0</v>
      </c>
      <c r="Q138" s="796">
        <v>0</v>
      </c>
      <c r="R138" s="796">
        <v>0</v>
      </c>
      <c r="S138" s="797">
        <v>0</v>
      </c>
      <c r="T138" s="731" t="s">
        <v>63</v>
      </c>
    </row>
    <row r="139" spans="1:20" ht="24" customHeight="1" x14ac:dyDescent="0.2">
      <c r="A139" s="807">
        <v>4268</v>
      </c>
      <c r="B139" s="1433"/>
      <c r="C139" s="709" t="s">
        <v>3952</v>
      </c>
      <c r="D139" s="808">
        <v>4800</v>
      </c>
      <c r="E139" s="799">
        <v>500</v>
      </c>
      <c r="F139" s="711">
        <v>0</v>
      </c>
      <c r="G139" s="795">
        <v>0</v>
      </c>
      <c r="H139" s="850">
        <f t="shared" si="24"/>
        <v>4300</v>
      </c>
      <c r="I139" s="792">
        <v>4300</v>
      </c>
      <c r="J139" s="792">
        <v>0</v>
      </c>
      <c r="K139" s="793">
        <v>0</v>
      </c>
      <c r="L139" s="852">
        <f t="shared" si="25"/>
        <v>0</v>
      </c>
      <c r="M139" s="794">
        <v>0</v>
      </c>
      <c r="N139" s="794">
        <v>0</v>
      </c>
      <c r="O139" s="795">
        <v>0</v>
      </c>
      <c r="P139" s="715">
        <v>0</v>
      </c>
      <c r="Q139" s="796">
        <v>0</v>
      </c>
      <c r="R139" s="796">
        <v>0</v>
      </c>
      <c r="S139" s="797">
        <v>0</v>
      </c>
      <c r="T139" s="731" t="s">
        <v>63</v>
      </c>
    </row>
    <row r="140" spans="1:20" ht="24" customHeight="1" x14ac:dyDescent="0.2">
      <c r="A140" s="807">
        <v>4270</v>
      </c>
      <c r="B140" s="1433"/>
      <c r="C140" s="709" t="s">
        <v>3953</v>
      </c>
      <c r="D140" s="808">
        <v>2103.05233</v>
      </c>
      <c r="E140" s="799">
        <v>158.26999999999998</v>
      </c>
      <c r="F140" s="711">
        <v>0</v>
      </c>
      <c r="G140" s="795">
        <v>0</v>
      </c>
      <c r="H140" s="850">
        <f t="shared" si="24"/>
        <v>1944.78233</v>
      </c>
      <c r="I140" s="792">
        <v>1944.78233</v>
      </c>
      <c r="J140" s="792">
        <v>0</v>
      </c>
      <c r="K140" s="793">
        <v>0</v>
      </c>
      <c r="L140" s="852">
        <f t="shared" si="25"/>
        <v>0</v>
      </c>
      <c r="M140" s="794">
        <v>0</v>
      </c>
      <c r="N140" s="794">
        <v>0</v>
      </c>
      <c r="O140" s="795">
        <v>0</v>
      </c>
      <c r="P140" s="715">
        <v>0</v>
      </c>
      <c r="Q140" s="796">
        <v>0</v>
      </c>
      <c r="R140" s="796">
        <v>0</v>
      </c>
      <c r="S140" s="797">
        <v>0</v>
      </c>
      <c r="T140" s="731" t="s">
        <v>63</v>
      </c>
    </row>
    <row r="141" spans="1:20" ht="34.5" customHeight="1" x14ac:dyDescent="0.2">
      <c r="A141" s="807">
        <v>4271</v>
      </c>
      <c r="B141" s="1433"/>
      <c r="C141" s="709" t="s">
        <v>3324</v>
      </c>
      <c r="D141" s="808">
        <v>389.01499999999999</v>
      </c>
      <c r="E141" s="799">
        <v>0</v>
      </c>
      <c r="F141" s="711">
        <v>0</v>
      </c>
      <c r="G141" s="795">
        <v>369.05</v>
      </c>
      <c r="H141" s="850">
        <f t="shared" si="24"/>
        <v>19.965</v>
      </c>
      <c r="I141" s="792">
        <v>19.965</v>
      </c>
      <c r="J141" s="792">
        <v>0</v>
      </c>
      <c r="K141" s="793">
        <v>0</v>
      </c>
      <c r="L141" s="852">
        <f t="shared" si="25"/>
        <v>0</v>
      </c>
      <c r="M141" s="794">
        <v>0</v>
      </c>
      <c r="N141" s="794">
        <v>0</v>
      </c>
      <c r="O141" s="795">
        <v>0</v>
      </c>
      <c r="P141" s="715">
        <v>0</v>
      </c>
      <c r="Q141" s="796">
        <v>0</v>
      </c>
      <c r="R141" s="796">
        <v>0</v>
      </c>
      <c r="S141" s="797">
        <v>0</v>
      </c>
      <c r="T141" s="731" t="s">
        <v>63</v>
      </c>
    </row>
    <row r="142" spans="1:20" ht="34.5" customHeight="1" x14ac:dyDescent="0.2">
      <c r="A142" s="807">
        <v>4272</v>
      </c>
      <c r="B142" s="1433"/>
      <c r="C142" s="709" t="s">
        <v>4265</v>
      </c>
      <c r="D142" s="808">
        <v>47055.181000000004</v>
      </c>
      <c r="E142" s="799">
        <v>55.18</v>
      </c>
      <c r="F142" s="711">
        <v>0</v>
      </c>
      <c r="G142" s="795">
        <v>0</v>
      </c>
      <c r="H142" s="850">
        <f t="shared" si="24"/>
        <v>924.56100000000004</v>
      </c>
      <c r="I142" s="792">
        <v>924.56100000000004</v>
      </c>
      <c r="J142" s="792">
        <v>0</v>
      </c>
      <c r="K142" s="793">
        <v>0</v>
      </c>
      <c r="L142" s="852">
        <f t="shared" si="25"/>
        <v>46075.44</v>
      </c>
      <c r="M142" s="794">
        <v>46075.44</v>
      </c>
      <c r="N142" s="794">
        <v>0</v>
      </c>
      <c r="O142" s="795">
        <v>0</v>
      </c>
      <c r="P142" s="715">
        <v>0</v>
      </c>
      <c r="Q142" s="796">
        <v>0</v>
      </c>
      <c r="R142" s="796">
        <v>0</v>
      </c>
      <c r="S142" s="797">
        <v>0</v>
      </c>
      <c r="T142" s="731" t="s">
        <v>63</v>
      </c>
    </row>
    <row r="143" spans="1:20" ht="34.5" customHeight="1" x14ac:dyDescent="0.2">
      <c r="A143" s="807">
        <v>4274</v>
      </c>
      <c r="B143" s="1433"/>
      <c r="C143" s="709" t="s">
        <v>3954</v>
      </c>
      <c r="D143" s="808">
        <v>870.45</v>
      </c>
      <c r="E143" s="799">
        <v>70.45</v>
      </c>
      <c r="F143" s="711">
        <v>0</v>
      </c>
      <c r="G143" s="795">
        <v>0</v>
      </c>
      <c r="H143" s="850">
        <f t="shared" si="24"/>
        <v>800</v>
      </c>
      <c r="I143" s="792">
        <v>800</v>
      </c>
      <c r="J143" s="792">
        <v>0</v>
      </c>
      <c r="K143" s="793">
        <v>0</v>
      </c>
      <c r="L143" s="852">
        <f t="shared" si="25"/>
        <v>0</v>
      </c>
      <c r="M143" s="794">
        <v>0</v>
      </c>
      <c r="N143" s="794">
        <v>0</v>
      </c>
      <c r="O143" s="795">
        <v>0</v>
      </c>
      <c r="P143" s="715">
        <v>0</v>
      </c>
      <c r="Q143" s="796">
        <v>0</v>
      </c>
      <c r="R143" s="796">
        <v>0</v>
      </c>
      <c r="S143" s="797">
        <v>0</v>
      </c>
      <c r="T143" s="731" t="s">
        <v>63</v>
      </c>
    </row>
    <row r="144" spans="1:20" ht="24" customHeight="1" x14ac:dyDescent="0.2">
      <c r="A144" s="807">
        <v>4275</v>
      </c>
      <c r="B144" s="1433"/>
      <c r="C144" s="709" t="s">
        <v>4266</v>
      </c>
      <c r="D144" s="808">
        <v>17973.504999999997</v>
      </c>
      <c r="E144" s="799">
        <v>473.5</v>
      </c>
      <c r="F144" s="711">
        <v>0</v>
      </c>
      <c r="G144" s="795">
        <v>0</v>
      </c>
      <c r="H144" s="850">
        <f t="shared" si="24"/>
        <v>506.38499999999999</v>
      </c>
      <c r="I144" s="792">
        <v>506.38499999999999</v>
      </c>
      <c r="J144" s="792">
        <v>0</v>
      </c>
      <c r="K144" s="793">
        <v>0</v>
      </c>
      <c r="L144" s="852">
        <f t="shared" si="25"/>
        <v>16993.62</v>
      </c>
      <c r="M144" s="794">
        <v>16993.62</v>
      </c>
      <c r="N144" s="794">
        <v>0</v>
      </c>
      <c r="O144" s="795">
        <v>0</v>
      </c>
      <c r="P144" s="715">
        <v>0</v>
      </c>
      <c r="Q144" s="796">
        <v>0</v>
      </c>
      <c r="R144" s="796">
        <v>0</v>
      </c>
      <c r="S144" s="797">
        <v>0</v>
      </c>
      <c r="T144" s="731" t="s">
        <v>63</v>
      </c>
    </row>
    <row r="145" spans="1:20" ht="34.5" customHeight="1" x14ac:dyDescent="0.2">
      <c r="A145" s="807">
        <v>4276</v>
      </c>
      <c r="B145" s="1433"/>
      <c r="C145" s="709" t="s">
        <v>4267</v>
      </c>
      <c r="D145" s="808">
        <v>52500.006999999998</v>
      </c>
      <c r="E145" s="799">
        <v>0</v>
      </c>
      <c r="F145" s="711">
        <v>0</v>
      </c>
      <c r="G145" s="795">
        <v>0</v>
      </c>
      <c r="H145" s="850">
        <f t="shared" si="24"/>
        <v>660.697</v>
      </c>
      <c r="I145" s="792">
        <v>660.697</v>
      </c>
      <c r="J145" s="792">
        <v>0</v>
      </c>
      <c r="K145" s="793">
        <v>0</v>
      </c>
      <c r="L145" s="852">
        <f t="shared" si="25"/>
        <v>21839.31</v>
      </c>
      <c r="M145" s="794">
        <v>21839.31</v>
      </c>
      <c r="N145" s="794">
        <v>0</v>
      </c>
      <c r="O145" s="795">
        <v>0</v>
      </c>
      <c r="P145" s="715">
        <v>30000</v>
      </c>
      <c r="Q145" s="796">
        <v>0</v>
      </c>
      <c r="R145" s="796">
        <v>0</v>
      </c>
      <c r="S145" s="797">
        <v>0</v>
      </c>
      <c r="T145" s="731" t="s">
        <v>63</v>
      </c>
    </row>
    <row r="146" spans="1:20" ht="34.5" customHeight="1" x14ac:dyDescent="0.2">
      <c r="A146" s="807">
        <v>4279</v>
      </c>
      <c r="B146" s="1433"/>
      <c r="C146" s="709" t="s">
        <v>4268</v>
      </c>
      <c r="D146" s="808">
        <v>6381.7195000000002</v>
      </c>
      <c r="E146" s="799">
        <v>290</v>
      </c>
      <c r="F146" s="711">
        <v>0</v>
      </c>
      <c r="G146" s="795">
        <v>0</v>
      </c>
      <c r="H146" s="850">
        <f t="shared" si="24"/>
        <v>6091.7195000000002</v>
      </c>
      <c r="I146" s="792">
        <v>6091.7195000000002</v>
      </c>
      <c r="J146" s="792">
        <v>0</v>
      </c>
      <c r="K146" s="793">
        <v>0</v>
      </c>
      <c r="L146" s="852">
        <f t="shared" si="25"/>
        <v>0</v>
      </c>
      <c r="M146" s="794">
        <v>0</v>
      </c>
      <c r="N146" s="794">
        <v>0</v>
      </c>
      <c r="O146" s="795">
        <v>0</v>
      </c>
      <c r="P146" s="715">
        <v>0</v>
      </c>
      <c r="Q146" s="796">
        <v>0</v>
      </c>
      <c r="R146" s="796">
        <v>0</v>
      </c>
      <c r="S146" s="797">
        <v>0</v>
      </c>
      <c r="T146" s="731" t="s">
        <v>63</v>
      </c>
    </row>
    <row r="147" spans="1:20" ht="24" customHeight="1" x14ac:dyDescent="0.2">
      <c r="A147" s="807">
        <v>4280</v>
      </c>
      <c r="B147" s="1433"/>
      <c r="C147" s="709" t="s">
        <v>4269</v>
      </c>
      <c r="D147" s="808">
        <v>4230.1000000000004</v>
      </c>
      <c r="E147" s="799">
        <v>430.1</v>
      </c>
      <c r="F147" s="711">
        <v>0</v>
      </c>
      <c r="G147" s="795">
        <v>0</v>
      </c>
      <c r="H147" s="850">
        <f t="shared" si="24"/>
        <v>3800</v>
      </c>
      <c r="I147" s="792">
        <v>3800</v>
      </c>
      <c r="J147" s="792">
        <v>0</v>
      </c>
      <c r="K147" s="793">
        <v>0</v>
      </c>
      <c r="L147" s="852">
        <f t="shared" si="25"/>
        <v>0</v>
      </c>
      <c r="M147" s="794">
        <v>0</v>
      </c>
      <c r="N147" s="794">
        <v>0</v>
      </c>
      <c r="O147" s="795">
        <v>0</v>
      </c>
      <c r="P147" s="715">
        <v>0</v>
      </c>
      <c r="Q147" s="796">
        <v>0</v>
      </c>
      <c r="R147" s="796">
        <v>0</v>
      </c>
      <c r="S147" s="797">
        <v>0</v>
      </c>
      <c r="T147" s="731" t="s">
        <v>63</v>
      </c>
    </row>
    <row r="148" spans="1:20" ht="24" customHeight="1" x14ac:dyDescent="0.2">
      <c r="A148" s="807">
        <v>4281</v>
      </c>
      <c r="B148" s="1433"/>
      <c r="C148" s="709" t="s">
        <v>4270</v>
      </c>
      <c r="D148" s="808">
        <v>10699.84</v>
      </c>
      <c r="E148" s="799">
        <v>200</v>
      </c>
      <c r="F148" s="711">
        <v>0</v>
      </c>
      <c r="G148" s="795">
        <v>0</v>
      </c>
      <c r="H148" s="850">
        <f t="shared" si="24"/>
        <v>46.84</v>
      </c>
      <c r="I148" s="792">
        <v>46.84</v>
      </c>
      <c r="J148" s="792">
        <v>0</v>
      </c>
      <c r="K148" s="793">
        <v>0</v>
      </c>
      <c r="L148" s="852">
        <f t="shared" si="25"/>
        <v>10453</v>
      </c>
      <c r="M148" s="794">
        <v>10453</v>
      </c>
      <c r="N148" s="794">
        <v>0</v>
      </c>
      <c r="O148" s="795">
        <v>0</v>
      </c>
      <c r="P148" s="715">
        <v>0</v>
      </c>
      <c r="Q148" s="796">
        <v>0</v>
      </c>
      <c r="R148" s="796">
        <v>0</v>
      </c>
      <c r="S148" s="797">
        <v>0</v>
      </c>
      <c r="T148" s="731" t="s">
        <v>63</v>
      </c>
    </row>
    <row r="149" spans="1:20" ht="24" customHeight="1" x14ac:dyDescent="0.2">
      <c r="A149" s="807">
        <v>4282</v>
      </c>
      <c r="B149" s="1433"/>
      <c r="C149" s="709" t="s">
        <v>4271</v>
      </c>
      <c r="D149" s="808">
        <v>11500</v>
      </c>
      <c r="E149" s="799">
        <v>0</v>
      </c>
      <c r="F149" s="711">
        <v>0</v>
      </c>
      <c r="G149" s="795">
        <v>0</v>
      </c>
      <c r="H149" s="850">
        <f t="shared" si="24"/>
        <v>268.62</v>
      </c>
      <c r="I149" s="792">
        <v>268.62</v>
      </c>
      <c r="J149" s="792">
        <v>0</v>
      </c>
      <c r="K149" s="793">
        <v>0</v>
      </c>
      <c r="L149" s="852">
        <f t="shared" si="25"/>
        <v>6231.38</v>
      </c>
      <c r="M149" s="794">
        <v>6231.38</v>
      </c>
      <c r="N149" s="794">
        <v>0</v>
      </c>
      <c r="O149" s="795">
        <v>0</v>
      </c>
      <c r="P149" s="715">
        <v>5000</v>
      </c>
      <c r="Q149" s="796">
        <v>0</v>
      </c>
      <c r="R149" s="796">
        <v>0</v>
      </c>
      <c r="S149" s="797">
        <v>0</v>
      </c>
      <c r="T149" s="731" t="s">
        <v>63</v>
      </c>
    </row>
    <row r="150" spans="1:20" ht="24" customHeight="1" x14ac:dyDescent="0.2">
      <c r="A150" s="807">
        <v>4283</v>
      </c>
      <c r="B150" s="1433"/>
      <c r="C150" s="709" t="s">
        <v>4272</v>
      </c>
      <c r="D150" s="808">
        <v>13500</v>
      </c>
      <c r="E150" s="799">
        <v>0</v>
      </c>
      <c r="F150" s="711">
        <v>0</v>
      </c>
      <c r="G150" s="795">
        <v>0</v>
      </c>
      <c r="H150" s="850">
        <f t="shared" si="24"/>
        <v>532.4</v>
      </c>
      <c r="I150" s="792">
        <v>532.4</v>
      </c>
      <c r="J150" s="792">
        <v>0</v>
      </c>
      <c r="K150" s="793">
        <v>0</v>
      </c>
      <c r="L150" s="852">
        <f t="shared" si="25"/>
        <v>6967.6</v>
      </c>
      <c r="M150" s="794">
        <v>6967.6</v>
      </c>
      <c r="N150" s="794">
        <v>0</v>
      </c>
      <c r="O150" s="795">
        <v>0</v>
      </c>
      <c r="P150" s="715">
        <v>6000</v>
      </c>
      <c r="Q150" s="796">
        <v>0</v>
      </c>
      <c r="R150" s="796">
        <v>0</v>
      </c>
      <c r="S150" s="797">
        <v>0</v>
      </c>
      <c r="T150" s="731" t="s">
        <v>63</v>
      </c>
    </row>
    <row r="151" spans="1:20" ht="24" customHeight="1" x14ac:dyDescent="0.2">
      <c r="A151" s="807">
        <v>4286</v>
      </c>
      <c r="B151" s="1433"/>
      <c r="C151" s="709" t="s">
        <v>4273</v>
      </c>
      <c r="D151" s="808">
        <v>2390.4699999999998</v>
      </c>
      <c r="E151" s="799">
        <v>240.47</v>
      </c>
      <c r="F151" s="711">
        <v>0</v>
      </c>
      <c r="G151" s="795">
        <v>0</v>
      </c>
      <c r="H151" s="850">
        <f t="shared" si="24"/>
        <v>2150</v>
      </c>
      <c r="I151" s="792">
        <v>2150</v>
      </c>
      <c r="J151" s="792">
        <v>0</v>
      </c>
      <c r="K151" s="793">
        <v>0</v>
      </c>
      <c r="L151" s="852">
        <f t="shared" si="25"/>
        <v>0</v>
      </c>
      <c r="M151" s="794">
        <v>0</v>
      </c>
      <c r="N151" s="794">
        <v>0</v>
      </c>
      <c r="O151" s="795">
        <v>0</v>
      </c>
      <c r="P151" s="715">
        <v>0</v>
      </c>
      <c r="Q151" s="796">
        <v>0</v>
      </c>
      <c r="R151" s="796">
        <v>0</v>
      </c>
      <c r="S151" s="797">
        <v>0</v>
      </c>
      <c r="T151" s="731" t="s">
        <v>63</v>
      </c>
    </row>
    <row r="152" spans="1:20" ht="34.5" customHeight="1" x14ac:dyDescent="0.2">
      <c r="A152" s="807">
        <v>4288</v>
      </c>
      <c r="B152" s="1433"/>
      <c r="C152" s="709" t="s">
        <v>4274</v>
      </c>
      <c r="D152" s="279">
        <v>5065.2494999999999</v>
      </c>
      <c r="E152" s="890">
        <v>187.55</v>
      </c>
      <c r="F152" s="711">
        <v>0</v>
      </c>
      <c r="G152" s="835">
        <v>0</v>
      </c>
      <c r="H152" s="847">
        <f t="shared" si="24"/>
        <v>4877.6994999999997</v>
      </c>
      <c r="I152" s="800">
        <v>4877.6994999999997</v>
      </c>
      <c r="J152" s="800">
        <v>0</v>
      </c>
      <c r="K152" s="801">
        <v>0</v>
      </c>
      <c r="L152" s="714">
        <f t="shared" si="25"/>
        <v>0</v>
      </c>
      <c r="M152" s="834">
        <v>0</v>
      </c>
      <c r="N152" s="834">
        <v>0</v>
      </c>
      <c r="O152" s="835">
        <v>0</v>
      </c>
      <c r="P152" s="715">
        <v>0</v>
      </c>
      <c r="Q152" s="887">
        <v>0</v>
      </c>
      <c r="R152" s="887">
        <v>0</v>
      </c>
      <c r="S152" s="888">
        <v>0</v>
      </c>
      <c r="T152" s="831" t="s">
        <v>63</v>
      </c>
    </row>
    <row r="153" spans="1:20" ht="45" customHeight="1" x14ac:dyDescent="0.2">
      <c r="A153" s="807">
        <v>4304</v>
      </c>
      <c r="B153" s="1433"/>
      <c r="C153" s="709" t="s">
        <v>3325</v>
      </c>
      <c r="D153" s="808">
        <v>9471.9511600000005</v>
      </c>
      <c r="E153" s="799">
        <v>1401.57</v>
      </c>
      <c r="F153" s="711">
        <v>0</v>
      </c>
      <c r="G153" s="795">
        <v>6545</v>
      </c>
      <c r="H153" s="850">
        <f t="shared" si="24"/>
        <v>1525.3711599999999</v>
      </c>
      <c r="I153" s="792">
        <v>1525.3711599999999</v>
      </c>
      <c r="J153" s="792">
        <v>0</v>
      </c>
      <c r="K153" s="793">
        <v>0</v>
      </c>
      <c r="L153" s="852">
        <f t="shared" si="25"/>
        <v>0.01</v>
      </c>
      <c r="M153" s="794">
        <v>0.01</v>
      </c>
      <c r="N153" s="794">
        <v>0</v>
      </c>
      <c r="O153" s="795">
        <v>0</v>
      </c>
      <c r="P153" s="715">
        <v>0</v>
      </c>
      <c r="Q153" s="796">
        <v>0</v>
      </c>
      <c r="R153" s="796">
        <v>0</v>
      </c>
      <c r="S153" s="797">
        <v>0</v>
      </c>
      <c r="T153" s="731" t="s">
        <v>4275</v>
      </c>
    </row>
    <row r="154" spans="1:20" ht="34.5" customHeight="1" x14ac:dyDescent="0.2">
      <c r="A154" s="807">
        <v>4305</v>
      </c>
      <c r="B154" s="1433"/>
      <c r="C154" s="709" t="s">
        <v>3955</v>
      </c>
      <c r="D154" s="808">
        <v>990</v>
      </c>
      <c r="E154" s="799">
        <v>0</v>
      </c>
      <c r="F154" s="711">
        <v>0</v>
      </c>
      <c r="G154" s="795">
        <v>0</v>
      </c>
      <c r="H154" s="850">
        <f t="shared" si="24"/>
        <v>16.940000000000001</v>
      </c>
      <c r="I154" s="792">
        <v>16.940000000000001</v>
      </c>
      <c r="J154" s="792">
        <v>0</v>
      </c>
      <c r="K154" s="793">
        <v>0</v>
      </c>
      <c r="L154" s="852">
        <f t="shared" si="25"/>
        <v>973.06</v>
      </c>
      <c r="M154" s="794">
        <v>973.06</v>
      </c>
      <c r="N154" s="794">
        <v>0</v>
      </c>
      <c r="O154" s="795">
        <v>0</v>
      </c>
      <c r="P154" s="715">
        <v>0</v>
      </c>
      <c r="Q154" s="796">
        <v>0</v>
      </c>
      <c r="R154" s="796">
        <v>0</v>
      </c>
      <c r="S154" s="797">
        <v>0</v>
      </c>
      <c r="T154" s="731" t="s">
        <v>63</v>
      </c>
    </row>
    <row r="155" spans="1:20" ht="34.5" customHeight="1" x14ac:dyDescent="0.2">
      <c r="A155" s="807">
        <v>4306</v>
      </c>
      <c r="B155" s="1433"/>
      <c r="C155" s="709" t="s">
        <v>3956</v>
      </c>
      <c r="D155" s="808">
        <v>742.94</v>
      </c>
      <c r="E155" s="799">
        <v>0</v>
      </c>
      <c r="F155" s="711">
        <v>0</v>
      </c>
      <c r="G155" s="795">
        <v>0</v>
      </c>
      <c r="H155" s="850">
        <f t="shared" si="24"/>
        <v>742.94</v>
      </c>
      <c r="I155" s="792">
        <v>742.94</v>
      </c>
      <c r="J155" s="792">
        <v>0</v>
      </c>
      <c r="K155" s="793">
        <v>0</v>
      </c>
      <c r="L155" s="852">
        <f t="shared" si="25"/>
        <v>0</v>
      </c>
      <c r="M155" s="794">
        <v>0</v>
      </c>
      <c r="N155" s="794">
        <v>0</v>
      </c>
      <c r="O155" s="795">
        <v>0</v>
      </c>
      <c r="P155" s="715">
        <v>0</v>
      </c>
      <c r="Q155" s="796">
        <v>0</v>
      </c>
      <c r="R155" s="796">
        <v>0</v>
      </c>
      <c r="S155" s="797">
        <v>0</v>
      </c>
      <c r="T155" s="731" t="s">
        <v>63</v>
      </c>
    </row>
    <row r="156" spans="1:20" ht="24" customHeight="1" x14ac:dyDescent="0.2">
      <c r="A156" s="807">
        <v>4307</v>
      </c>
      <c r="B156" s="1433"/>
      <c r="C156" s="709" t="s">
        <v>3957</v>
      </c>
      <c r="D156" s="808">
        <v>2831.7973200000001</v>
      </c>
      <c r="E156" s="799">
        <v>2500</v>
      </c>
      <c r="F156" s="711">
        <v>0</v>
      </c>
      <c r="G156" s="795">
        <v>0</v>
      </c>
      <c r="H156" s="850">
        <f t="shared" si="24"/>
        <v>331.79732000000001</v>
      </c>
      <c r="I156" s="792">
        <v>331.79732000000001</v>
      </c>
      <c r="J156" s="792">
        <v>0</v>
      </c>
      <c r="K156" s="793">
        <v>0</v>
      </c>
      <c r="L156" s="852">
        <f t="shared" si="25"/>
        <v>0</v>
      </c>
      <c r="M156" s="794">
        <v>0</v>
      </c>
      <c r="N156" s="794">
        <v>0</v>
      </c>
      <c r="O156" s="795">
        <v>0</v>
      </c>
      <c r="P156" s="715">
        <v>0</v>
      </c>
      <c r="Q156" s="796">
        <v>0</v>
      </c>
      <c r="R156" s="796">
        <v>0</v>
      </c>
      <c r="S156" s="797">
        <v>0</v>
      </c>
      <c r="T156" s="731" t="s">
        <v>63</v>
      </c>
    </row>
    <row r="157" spans="1:20" ht="34.5" customHeight="1" x14ac:dyDescent="0.2">
      <c r="A157" s="807">
        <v>4308</v>
      </c>
      <c r="B157" s="1433"/>
      <c r="C157" s="709" t="s">
        <v>3958</v>
      </c>
      <c r="D157" s="808">
        <v>500.00699999999995</v>
      </c>
      <c r="E157" s="799">
        <v>0</v>
      </c>
      <c r="F157" s="711">
        <v>0</v>
      </c>
      <c r="G157" s="795">
        <v>0</v>
      </c>
      <c r="H157" s="850">
        <f t="shared" ref="H157:H196" si="26">SUM(I157:K157)</f>
        <v>72.236999999999995</v>
      </c>
      <c r="I157" s="792">
        <v>72.236999999999995</v>
      </c>
      <c r="J157" s="792">
        <v>0</v>
      </c>
      <c r="K157" s="793">
        <v>0</v>
      </c>
      <c r="L157" s="852">
        <f t="shared" ref="L157:L196" si="27">SUM(M157:O157)</f>
        <v>427.77</v>
      </c>
      <c r="M157" s="794">
        <v>427.77</v>
      </c>
      <c r="N157" s="794">
        <v>0</v>
      </c>
      <c r="O157" s="795">
        <v>0</v>
      </c>
      <c r="P157" s="715">
        <v>0</v>
      </c>
      <c r="Q157" s="796">
        <v>0</v>
      </c>
      <c r="R157" s="796">
        <v>0</v>
      </c>
      <c r="S157" s="797">
        <v>0</v>
      </c>
      <c r="T157" s="804" t="s">
        <v>4276</v>
      </c>
    </row>
    <row r="158" spans="1:20" ht="34.5" customHeight="1" x14ac:dyDescent="0.2">
      <c r="A158" s="807">
        <v>4310</v>
      </c>
      <c r="B158" s="1433"/>
      <c r="C158" s="709" t="s">
        <v>4277</v>
      </c>
      <c r="D158" s="279">
        <v>1703.0234699999999</v>
      </c>
      <c r="E158" s="805">
        <v>0</v>
      </c>
      <c r="F158" s="711">
        <v>0</v>
      </c>
      <c r="G158" s="124">
        <v>0</v>
      </c>
      <c r="H158" s="850">
        <f t="shared" si="26"/>
        <v>1703.0234699999999</v>
      </c>
      <c r="I158" s="792">
        <v>1703.0234699999999</v>
      </c>
      <c r="J158" s="792">
        <v>0</v>
      </c>
      <c r="K158" s="793">
        <v>0</v>
      </c>
      <c r="L158" s="852">
        <f t="shared" si="27"/>
        <v>0</v>
      </c>
      <c r="M158" s="794">
        <v>0</v>
      </c>
      <c r="N158" s="794">
        <v>0</v>
      </c>
      <c r="O158" s="795">
        <v>0</v>
      </c>
      <c r="P158" s="715">
        <v>0</v>
      </c>
      <c r="Q158" s="796">
        <v>0</v>
      </c>
      <c r="R158" s="796">
        <v>0</v>
      </c>
      <c r="S158" s="797">
        <v>0</v>
      </c>
      <c r="T158" s="731" t="s">
        <v>63</v>
      </c>
    </row>
    <row r="159" spans="1:20" ht="24" customHeight="1" x14ac:dyDescent="0.2">
      <c r="A159" s="807">
        <v>4311</v>
      </c>
      <c r="B159" s="1433"/>
      <c r="C159" s="709" t="s">
        <v>4278</v>
      </c>
      <c r="D159" s="279">
        <v>1823.5653</v>
      </c>
      <c r="E159" s="799">
        <v>98</v>
      </c>
      <c r="F159" s="711">
        <v>0</v>
      </c>
      <c r="G159" s="795">
        <v>0</v>
      </c>
      <c r="H159" s="850">
        <f t="shared" si="26"/>
        <v>1725.5653</v>
      </c>
      <c r="I159" s="792">
        <v>1725.5653</v>
      </c>
      <c r="J159" s="792">
        <v>0</v>
      </c>
      <c r="K159" s="793">
        <v>0</v>
      </c>
      <c r="L159" s="852">
        <f t="shared" si="27"/>
        <v>0</v>
      </c>
      <c r="M159" s="794">
        <v>0</v>
      </c>
      <c r="N159" s="794">
        <v>0</v>
      </c>
      <c r="O159" s="795">
        <v>0</v>
      </c>
      <c r="P159" s="715">
        <v>0</v>
      </c>
      <c r="Q159" s="796">
        <v>0</v>
      </c>
      <c r="R159" s="796">
        <v>0</v>
      </c>
      <c r="S159" s="797">
        <v>0</v>
      </c>
      <c r="T159" s="731" t="s">
        <v>63</v>
      </c>
    </row>
    <row r="160" spans="1:20" ht="34.5" customHeight="1" x14ac:dyDescent="0.2">
      <c r="A160" s="807">
        <v>4312</v>
      </c>
      <c r="B160" s="1433"/>
      <c r="C160" s="709" t="s">
        <v>4279</v>
      </c>
      <c r="D160" s="279">
        <v>4305.4799999999996</v>
      </c>
      <c r="E160" s="799">
        <v>305.48</v>
      </c>
      <c r="F160" s="711">
        <v>0</v>
      </c>
      <c r="G160" s="795">
        <v>0</v>
      </c>
      <c r="H160" s="850">
        <f t="shared" si="26"/>
        <v>4000</v>
      </c>
      <c r="I160" s="792">
        <v>4000</v>
      </c>
      <c r="J160" s="792">
        <v>0</v>
      </c>
      <c r="K160" s="793">
        <v>0</v>
      </c>
      <c r="L160" s="852">
        <f t="shared" si="27"/>
        <v>0</v>
      </c>
      <c r="M160" s="794">
        <v>0</v>
      </c>
      <c r="N160" s="794">
        <v>0</v>
      </c>
      <c r="O160" s="795">
        <v>0</v>
      </c>
      <c r="P160" s="715">
        <v>0</v>
      </c>
      <c r="Q160" s="796">
        <v>0</v>
      </c>
      <c r="R160" s="796">
        <v>0</v>
      </c>
      <c r="S160" s="797">
        <v>0</v>
      </c>
      <c r="T160" s="731" t="s">
        <v>63</v>
      </c>
    </row>
    <row r="161" spans="1:20" ht="24" customHeight="1" x14ac:dyDescent="0.2">
      <c r="A161" s="807">
        <v>4313</v>
      </c>
      <c r="B161" s="1433"/>
      <c r="C161" s="709" t="s">
        <v>4280</v>
      </c>
      <c r="D161" s="279">
        <v>835.73984999999993</v>
      </c>
      <c r="E161" s="799">
        <v>17</v>
      </c>
      <c r="F161" s="711">
        <v>0</v>
      </c>
      <c r="G161" s="795">
        <v>0</v>
      </c>
      <c r="H161" s="850">
        <f t="shared" si="26"/>
        <v>818.73984999999993</v>
      </c>
      <c r="I161" s="792">
        <v>818.73984999999993</v>
      </c>
      <c r="J161" s="792">
        <v>0</v>
      </c>
      <c r="K161" s="793">
        <v>0</v>
      </c>
      <c r="L161" s="852">
        <f t="shared" si="27"/>
        <v>0</v>
      </c>
      <c r="M161" s="794">
        <v>0</v>
      </c>
      <c r="N161" s="794">
        <v>0</v>
      </c>
      <c r="O161" s="795">
        <v>0</v>
      </c>
      <c r="P161" s="715">
        <v>0</v>
      </c>
      <c r="Q161" s="796">
        <v>0</v>
      </c>
      <c r="R161" s="796">
        <v>0</v>
      </c>
      <c r="S161" s="797">
        <v>0</v>
      </c>
      <c r="T161" s="731" t="s">
        <v>63</v>
      </c>
    </row>
    <row r="162" spans="1:20" ht="34.5" customHeight="1" x14ac:dyDescent="0.2">
      <c r="A162" s="807">
        <v>4314</v>
      </c>
      <c r="B162" s="1433"/>
      <c r="C162" s="709" t="s">
        <v>4281</v>
      </c>
      <c r="D162" s="279">
        <v>2200.0050000000001</v>
      </c>
      <c r="E162" s="799">
        <v>0</v>
      </c>
      <c r="F162" s="711">
        <v>0</v>
      </c>
      <c r="G162" s="795">
        <v>0</v>
      </c>
      <c r="H162" s="850">
        <f t="shared" si="26"/>
        <v>67.155000000000001</v>
      </c>
      <c r="I162" s="792">
        <v>67.155000000000001</v>
      </c>
      <c r="J162" s="792">
        <v>0</v>
      </c>
      <c r="K162" s="793">
        <v>0</v>
      </c>
      <c r="L162" s="852">
        <f t="shared" si="27"/>
        <v>2132.85</v>
      </c>
      <c r="M162" s="794">
        <v>2132.85</v>
      </c>
      <c r="N162" s="794">
        <v>0</v>
      </c>
      <c r="O162" s="795">
        <v>0</v>
      </c>
      <c r="P162" s="715">
        <v>0</v>
      </c>
      <c r="Q162" s="796">
        <v>0</v>
      </c>
      <c r="R162" s="796">
        <v>0</v>
      </c>
      <c r="S162" s="797">
        <v>0</v>
      </c>
      <c r="T162" s="731" t="s">
        <v>63</v>
      </c>
    </row>
    <row r="163" spans="1:20" ht="24" customHeight="1" x14ac:dyDescent="0.2">
      <c r="A163" s="807">
        <v>4316</v>
      </c>
      <c r="B163" s="1433"/>
      <c r="C163" s="709" t="s">
        <v>4282</v>
      </c>
      <c r="D163" s="279">
        <v>7500.0060000000003</v>
      </c>
      <c r="E163" s="799">
        <v>0</v>
      </c>
      <c r="F163" s="711">
        <v>0</v>
      </c>
      <c r="G163" s="795">
        <v>0</v>
      </c>
      <c r="H163" s="850">
        <f t="shared" si="26"/>
        <v>277.92599999999999</v>
      </c>
      <c r="I163" s="792">
        <v>277.92599999999999</v>
      </c>
      <c r="J163" s="792">
        <v>0</v>
      </c>
      <c r="K163" s="793">
        <v>0</v>
      </c>
      <c r="L163" s="852">
        <f t="shared" si="27"/>
        <v>7222.08</v>
      </c>
      <c r="M163" s="794">
        <v>7222.08</v>
      </c>
      <c r="N163" s="794">
        <v>0</v>
      </c>
      <c r="O163" s="795">
        <v>0</v>
      </c>
      <c r="P163" s="715">
        <v>0</v>
      </c>
      <c r="Q163" s="796">
        <v>0</v>
      </c>
      <c r="R163" s="796">
        <v>0</v>
      </c>
      <c r="S163" s="797">
        <v>0</v>
      </c>
      <c r="T163" s="731" t="s">
        <v>63</v>
      </c>
    </row>
    <row r="164" spans="1:20" ht="34.5" customHeight="1" x14ac:dyDescent="0.2">
      <c r="A164" s="807">
        <v>4318</v>
      </c>
      <c r="B164" s="1433"/>
      <c r="C164" s="709" t="s">
        <v>4283</v>
      </c>
      <c r="D164" s="279">
        <v>3300</v>
      </c>
      <c r="E164" s="799">
        <v>0</v>
      </c>
      <c r="F164" s="711">
        <v>0</v>
      </c>
      <c r="G164" s="795">
        <v>0</v>
      </c>
      <c r="H164" s="850">
        <f t="shared" si="26"/>
        <v>254.1</v>
      </c>
      <c r="I164" s="792">
        <v>254.1</v>
      </c>
      <c r="J164" s="792">
        <v>0</v>
      </c>
      <c r="K164" s="793">
        <v>0</v>
      </c>
      <c r="L164" s="852">
        <f t="shared" si="27"/>
        <v>3045.9</v>
      </c>
      <c r="M164" s="794">
        <v>3045.9</v>
      </c>
      <c r="N164" s="794">
        <v>0</v>
      </c>
      <c r="O164" s="795">
        <v>0</v>
      </c>
      <c r="P164" s="715">
        <v>0</v>
      </c>
      <c r="Q164" s="796">
        <v>0</v>
      </c>
      <c r="R164" s="796">
        <v>0</v>
      </c>
      <c r="S164" s="797">
        <v>0</v>
      </c>
      <c r="T164" s="731" t="s">
        <v>63</v>
      </c>
    </row>
    <row r="165" spans="1:20" ht="34.5" customHeight="1" x14ac:dyDescent="0.2">
      <c r="A165" s="807">
        <v>4319</v>
      </c>
      <c r="B165" s="1433"/>
      <c r="C165" s="709" t="s">
        <v>4284</v>
      </c>
      <c r="D165" s="279">
        <v>7500.0059999999994</v>
      </c>
      <c r="E165" s="799">
        <v>0</v>
      </c>
      <c r="F165" s="711">
        <v>0</v>
      </c>
      <c r="G165" s="795">
        <v>0</v>
      </c>
      <c r="H165" s="850">
        <f t="shared" si="26"/>
        <v>33.396000000000001</v>
      </c>
      <c r="I165" s="792">
        <v>33.396000000000001</v>
      </c>
      <c r="J165" s="792">
        <v>0</v>
      </c>
      <c r="K165" s="793">
        <v>0</v>
      </c>
      <c r="L165" s="852">
        <f t="shared" si="27"/>
        <v>7466.61</v>
      </c>
      <c r="M165" s="794">
        <v>7466.61</v>
      </c>
      <c r="N165" s="794">
        <v>0</v>
      </c>
      <c r="O165" s="795">
        <v>0</v>
      </c>
      <c r="P165" s="715">
        <v>0</v>
      </c>
      <c r="Q165" s="796">
        <v>0</v>
      </c>
      <c r="R165" s="796">
        <v>0</v>
      </c>
      <c r="S165" s="797">
        <v>0</v>
      </c>
      <c r="T165" s="731" t="s">
        <v>63</v>
      </c>
    </row>
    <row r="166" spans="1:20" ht="34.5" customHeight="1" x14ac:dyDescent="0.2">
      <c r="A166" s="807">
        <v>4321</v>
      </c>
      <c r="B166" s="1433"/>
      <c r="C166" s="709" t="s">
        <v>4285</v>
      </c>
      <c r="D166" s="279">
        <v>6600</v>
      </c>
      <c r="E166" s="799">
        <v>100</v>
      </c>
      <c r="F166" s="711">
        <v>0</v>
      </c>
      <c r="G166" s="795">
        <v>0</v>
      </c>
      <c r="H166" s="850">
        <f t="shared" si="26"/>
        <v>307.77</v>
      </c>
      <c r="I166" s="792">
        <v>307.77</v>
      </c>
      <c r="J166" s="792">
        <v>0</v>
      </c>
      <c r="K166" s="793">
        <v>0</v>
      </c>
      <c r="L166" s="852">
        <f t="shared" si="27"/>
        <v>6192.23</v>
      </c>
      <c r="M166" s="794">
        <v>6192.23</v>
      </c>
      <c r="N166" s="794">
        <v>0</v>
      </c>
      <c r="O166" s="795">
        <v>0</v>
      </c>
      <c r="P166" s="715">
        <v>0</v>
      </c>
      <c r="Q166" s="796">
        <v>0</v>
      </c>
      <c r="R166" s="796">
        <v>0</v>
      </c>
      <c r="S166" s="797">
        <v>0</v>
      </c>
      <c r="T166" s="731" t="s">
        <v>63</v>
      </c>
    </row>
    <row r="167" spans="1:20" ht="34.5" customHeight="1" x14ac:dyDescent="0.2">
      <c r="A167" s="807">
        <v>4322</v>
      </c>
      <c r="B167" s="1433"/>
      <c r="C167" s="709" t="s">
        <v>4286</v>
      </c>
      <c r="D167" s="279">
        <v>4557.2390800000003</v>
      </c>
      <c r="E167" s="799">
        <v>700</v>
      </c>
      <c r="F167" s="711">
        <v>0</v>
      </c>
      <c r="G167" s="795">
        <v>0</v>
      </c>
      <c r="H167" s="850">
        <f t="shared" si="26"/>
        <v>3857.2390800000003</v>
      </c>
      <c r="I167" s="792">
        <v>3857.2390800000003</v>
      </c>
      <c r="J167" s="792">
        <v>0</v>
      </c>
      <c r="K167" s="793">
        <v>0</v>
      </c>
      <c r="L167" s="852">
        <f t="shared" si="27"/>
        <v>0</v>
      </c>
      <c r="M167" s="794">
        <v>0</v>
      </c>
      <c r="N167" s="794">
        <v>0</v>
      </c>
      <c r="O167" s="795">
        <v>0</v>
      </c>
      <c r="P167" s="715">
        <v>0</v>
      </c>
      <c r="Q167" s="796">
        <v>0</v>
      </c>
      <c r="R167" s="796">
        <v>0</v>
      </c>
      <c r="S167" s="797">
        <v>0</v>
      </c>
      <c r="T167" s="731" t="s">
        <v>63</v>
      </c>
    </row>
    <row r="168" spans="1:20" ht="34.5" customHeight="1" x14ac:dyDescent="0.2">
      <c r="A168" s="807">
        <v>4323</v>
      </c>
      <c r="B168" s="1433"/>
      <c r="C168" s="709" t="s">
        <v>4287</v>
      </c>
      <c r="D168" s="279">
        <v>315.28485999999998</v>
      </c>
      <c r="E168" s="799">
        <v>0</v>
      </c>
      <c r="F168" s="711">
        <v>0</v>
      </c>
      <c r="G168" s="795">
        <v>0</v>
      </c>
      <c r="H168" s="850">
        <f t="shared" si="26"/>
        <v>315.28485999999998</v>
      </c>
      <c r="I168" s="792">
        <v>315.28485999999998</v>
      </c>
      <c r="J168" s="792">
        <v>0</v>
      </c>
      <c r="K168" s="793">
        <v>0</v>
      </c>
      <c r="L168" s="852">
        <f t="shared" si="27"/>
        <v>0</v>
      </c>
      <c r="M168" s="794">
        <v>0</v>
      </c>
      <c r="N168" s="794">
        <v>0</v>
      </c>
      <c r="O168" s="795">
        <v>0</v>
      </c>
      <c r="P168" s="715">
        <v>0</v>
      </c>
      <c r="Q168" s="796">
        <v>0</v>
      </c>
      <c r="R168" s="796">
        <v>0</v>
      </c>
      <c r="S168" s="797">
        <v>0</v>
      </c>
      <c r="T168" s="731" t="s">
        <v>63</v>
      </c>
    </row>
    <row r="169" spans="1:20" ht="34.5" customHeight="1" x14ac:dyDescent="0.2">
      <c r="A169" s="807">
        <v>4325</v>
      </c>
      <c r="B169" s="1433"/>
      <c r="C169" s="709" t="s">
        <v>4288</v>
      </c>
      <c r="D169" s="279">
        <v>500</v>
      </c>
      <c r="E169" s="799">
        <v>0</v>
      </c>
      <c r="F169" s="711">
        <v>0</v>
      </c>
      <c r="G169" s="795">
        <v>0</v>
      </c>
      <c r="H169" s="850">
        <f t="shared" si="26"/>
        <v>15.73</v>
      </c>
      <c r="I169" s="792">
        <v>15.73</v>
      </c>
      <c r="J169" s="792">
        <v>0</v>
      </c>
      <c r="K169" s="793">
        <v>0</v>
      </c>
      <c r="L169" s="852">
        <f t="shared" si="27"/>
        <v>484.27</v>
      </c>
      <c r="M169" s="794">
        <v>484.27</v>
      </c>
      <c r="N169" s="794">
        <v>0</v>
      </c>
      <c r="O169" s="795">
        <v>0</v>
      </c>
      <c r="P169" s="715">
        <v>0</v>
      </c>
      <c r="Q169" s="796">
        <v>0</v>
      </c>
      <c r="R169" s="796">
        <v>0</v>
      </c>
      <c r="S169" s="797">
        <v>0</v>
      </c>
      <c r="T169" s="731" t="s">
        <v>63</v>
      </c>
    </row>
    <row r="170" spans="1:20" ht="34.5" customHeight="1" x14ac:dyDescent="0.2">
      <c r="A170" s="807">
        <v>4326</v>
      </c>
      <c r="B170" s="1433"/>
      <c r="C170" s="709" t="s">
        <v>4289</v>
      </c>
      <c r="D170" s="279">
        <v>3659.1897100000001</v>
      </c>
      <c r="E170" s="799">
        <v>416</v>
      </c>
      <c r="F170" s="711">
        <v>0</v>
      </c>
      <c r="G170" s="795">
        <v>0</v>
      </c>
      <c r="H170" s="850">
        <f t="shared" si="26"/>
        <v>3243.1897100000001</v>
      </c>
      <c r="I170" s="792">
        <v>3243.1897100000001</v>
      </c>
      <c r="J170" s="792">
        <v>0</v>
      </c>
      <c r="K170" s="793">
        <v>0</v>
      </c>
      <c r="L170" s="852">
        <f t="shared" si="27"/>
        <v>0</v>
      </c>
      <c r="M170" s="794">
        <v>0</v>
      </c>
      <c r="N170" s="794">
        <v>0</v>
      </c>
      <c r="O170" s="795">
        <v>0</v>
      </c>
      <c r="P170" s="715">
        <v>0</v>
      </c>
      <c r="Q170" s="796">
        <v>0</v>
      </c>
      <c r="R170" s="796">
        <v>0</v>
      </c>
      <c r="S170" s="797">
        <v>0</v>
      </c>
      <c r="T170" s="731" t="s">
        <v>63</v>
      </c>
    </row>
    <row r="171" spans="1:20" ht="34.5" customHeight="1" x14ac:dyDescent="0.2">
      <c r="A171" s="807">
        <v>4327</v>
      </c>
      <c r="B171" s="1433"/>
      <c r="C171" s="709" t="s">
        <v>4290</v>
      </c>
      <c r="D171" s="279">
        <v>1743.85122</v>
      </c>
      <c r="E171" s="799">
        <v>61</v>
      </c>
      <c r="F171" s="711">
        <v>0</v>
      </c>
      <c r="G171" s="795">
        <v>0</v>
      </c>
      <c r="H171" s="850">
        <f t="shared" si="26"/>
        <v>1682.85122</v>
      </c>
      <c r="I171" s="792">
        <v>1682.85122</v>
      </c>
      <c r="J171" s="792">
        <v>0</v>
      </c>
      <c r="K171" s="793">
        <v>0</v>
      </c>
      <c r="L171" s="852">
        <f t="shared" si="27"/>
        <v>0</v>
      </c>
      <c r="M171" s="794">
        <v>0</v>
      </c>
      <c r="N171" s="794">
        <v>0</v>
      </c>
      <c r="O171" s="795">
        <v>0</v>
      </c>
      <c r="P171" s="715">
        <v>0</v>
      </c>
      <c r="Q171" s="796">
        <v>0</v>
      </c>
      <c r="R171" s="796">
        <v>0</v>
      </c>
      <c r="S171" s="797">
        <v>0</v>
      </c>
      <c r="T171" s="731" t="s">
        <v>63</v>
      </c>
    </row>
    <row r="172" spans="1:20" ht="34.5" customHeight="1" x14ac:dyDescent="0.2">
      <c r="A172" s="807">
        <v>4328</v>
      </c>
      <c r="B172" s="1433"/>
      <c r="C172" s="709" t="s">
        <v>4291</v>
      </c>
      <c r="D172" s="279">
        <v>2323.1999999999998</v>
      </c>
      <c r="E172" s="799">
        <v>500</v>
      </c>
      <c r="F172" s="711">
        <v>0</v>
      </c>
      <c r="G172" s="795">
        <v>0</v>
      </c>
      <c r="H172" s="850">
        <f t="shared" si="26"/>
        <v>1823.2</v>
      </c>
      <c r="I172" s="792">
        <v>1823.2</v>
      </c>
      <c r="J172" s="792">
        <v>0</v>
      </c>
      <c r="K172" s="793">
        <v>0</v>
      </c>
      <c r="L172" s="852">
        <f t="shared" si="27"/>
        <v>0</v>
      </c>
      <c r="M172" s="794">
        <v>0</v>
      </c>
      <c r="N172" s="794">
        <v>0</v>
      </c>
      <c r="O172" s="795">
        <v>0</v>
      </c>
      <c r="P172" s="715">
        <v>0</v>
      </c>
      <c r="Q172" s="796">
        <v>0</v>
      </c>
      <c r="R172" s="796">
        <v>0</v>
      </c>
      <c r="S172" s="797">
        <v>0</v>
      </c>
      <c r="T172" s="731" t="s">
        <v>63</v>
      </c>
    </row>
    <row r="173" spans="1:20" ht="24" customHeight="1" x14ac:dyDescent="0.2">
      <c r="A173" s="807">
        <v>4329</v>
      </c>
      <c r="B173" s="1433"/>
      <c r="C173" s="709" t="s">
        <v>4292</v>
      </c>
      <c r="D173" s="279">
        <v>375.96</v>
      </c>
      <c r="E173" s="799">
        <v>0</v>
      </c>
      <c r="F173" s="711">
        <v>0</v>
      </c>
      <c r="G173" s="795">
        <v>0</v>
      </c>
      <c r="H173" s="850">
        <f t="shared" si="26"/>
        <v>375.96</v>
      </c>
      <c r="I173" s="792">
        <v>375.96</v>
      </c>
      <c r="J173" s="792">
        <v>0</v>
      </c>
      <c r="K173" s="793">
        <v>0</v>
      </c>
      <c r="L173" s="852">
        <f t="shared" si="27"/>
        <v>0</v>
      </c>
      <c r="M173" s="794">
        <v>0</v>
      </c>
      <c r="N173" s="794">
        <v>0</v>
      </c>
      <c r="O173" s="795">
        <v>0</v>
      </c>
      <c r="P173" s="715">
        <v>0</v>
      </c>
      <c r="Q173" s="796">
        <v>0</v>
      </c>
      <c r="R173" s="796">
        <v>0</v>
      </c>
      <c r="S173" s="797">
        <v>0</v>
      </c>
      <c r="T173" s="731" t="s">
        <v>63</v>
      </c>
    </row>
    <row r="174" spans="1:20" ht="24" customHeight="1" x14ac:dyDescent="0.2">
      <c r="A174" s="807">
        <v>4330</v>
      </c>
      <c r="B174" s="1433"/>
      <c r="C174" s="709" t="s">
        <v>4293</v>
      </c>
      <c r="D174" s="279">
        <v>1000.0084999999999</v>
      </c>
      <c r="E174" s="890">
        <v>0</v>
      </c>
      <c r="F174" s="711">
        <v>0</v>
      </c>
      <c r="G174" s="835">
        <v>0</v>
      </c>
      <c r="H174" s="847">
        <f t="shared" si="26"/>
        <v>112.3485</v>
      </c>
      <c r="I174" s="800">
        <v>112.3485</v>
      </c>
      <c r="J174" s="800">
        <v>0</v>
      </c>
      <c r="K174" s="801">
        <v>0</v>
      </c>
      <c r="L174" s="714">
        <f t="shared" si="27"/>
        <v>887.66</v>
      </c>
      <c r="M174" s="834">
        <v>887.66</v>
      </c>
      <c r="N174" s="834">
        <v>0</v>
      </c>
      <c r="O174" s="835">
        <v>0</v>
      </c>
      <c r="P174" s="715">
        <v>0</v>
      </c>
      <c r="Q174" s="887">
        <v>0</v>
      </c>
      <c r="R174" s="887">
        <v>0</v>
      </c>
      <c r="S174" s="888">
        <v>0</v>
      </c>
      <c r="T174" s="831" t="s">
        <v>63</v>
      </c>
    </row>
    <row r="175" spans="1:20" ht="34.5" customHeight="1" x14ac:dyDescent="0.2">
      <c r="A175" s="807">
        <v>4348</v>
      </c>
      <c r="B175" s="1433"/>
      <c r="C175" s="709" t="s">
        <v>4294</v>
      </c>
      <c r="D175" s="279">
        <v>403.12400000000002</v>
      </c>
      <c r="E175" s="799">
        <v>0</v>
      </c>
      <c r="F175" s="711">
        <v>0</v>
      </c>
      <c r="G175" s="795">
        <v>0</v>
      </c>
      <c r="H175" s="850">
        <f t="shared" si="26"/>
        <v>403.12400000000002</v>
      </c>
      <c r="I175" s="792">
        <v>403.12400000000002</v>
      </c>
      <c r="J175" s="792">
        <v>0</v>
      </c>
      <c r="K175" s="793">
        <v>0</v>
      </c>
      <c r="L175" s="852">
        <f t="shared" si="27"/>
        <v>0</v>
      </c>
      <c r="M175" s="794">
        <v>0</v>
      </c>
      <c r="N175" s="794">
        <v>0</v>
      </c>
      <c r="O175" s="795">
        <v>0</v>
      </c>
      <c r="P175" s="715">
        <v>0</v>
      </c>
      <c r="Q175" s="796">
        <v>0</v>
      </c>
      <c r="R175" s="796">
        <v>0</v>
      </c>
      <c r="S175" s="797">
        <v>0</v>
      </c>
      <c r="T175" s="731" t="s">
        <v>63</v>
      </c>
    </row>
    <row r="176" spans="1:20" ht="34.5" customHeight="1" x14ac:dyDescent="0.15">
      <c r="A176" s="811">
        <v>4356</v>
      </c>
      <c r="B176" s="1433"/>
      <c r="C176" s="709" t="s">
        <v>4295</v>
      </c>
      <c r="D176" s="279">
        <v>897.83</v>
      </c>
      <c r="E176" s="799">
        <v>97.83</v>
      </c>
      <c r="F176" s="711">
        <v>0</v>
      </c>
      <c r="G176" s="795">
        <v>0</v>
      </c>
      <c r="H176" s="850">
        <f t="shared" si="26"/>
        <v>800</v>
      </c>
      <c r="I176" s="792">
        <v>800</v>
      </c>
      <c r="J176" s="792">
        <v>0</v>
      </c>
      <c r="K176" s="793">
        <v>0</v>
      </c>
      <c r="L176" s="852">
        <f t="shared" si="27"/>
        <v>0</v>
      </c>
      <c r="M176" s="794">
        <v>0</v>
      </c>
      <c r="N176" s="794">
        <v>0</v>
      </c>
      <c r="O176" s="795">
        <v>0</v>
      </c>
      <c r="P176" s="715">
        <v>0</v>
      </c>
      <c r="Q176" s="796">
        <v>0</v>
      </c>
      <c r="R176" s="796">
        <v>0</v>
      </c>
      <c r="S176" s="797">
        <v>0</v>
      </c>
      <c r="T176" s="731" t="s">
        <v>63</v>
      </c>
    </row>
    <row r="177" spans="1:21" ht="24" customHeight="1" x14ac:dyDescent="0.15">
      <c r="A177" s="811">
        <v>4357</v>
      </c>
      <c r="B177" s="1433"/>
      <c r="C177" s="709" t="s">
        <v>4296</v>
      </c>
      <c r="D177" s="279">
        <v>593.66314999999997</v>
      </c>
      <c r="E177" s="799">
        <v>0</v>
      </c>
      <c r="F177" s="711">
        <v>0</v>
      </c>
      <c r="G177" s="795">
        <v>0</v>
      </c>
      <c r="H177" s="850">
        <f t="shared" si="26"/>
        <v>593.66314999999997</v>
      </c>
      <c r="I177" s="792">
        <v>593.66314999999997</v>
      </c>
      <c r="J177" s="792">
        <v>0</v>
      </c>
      <c r="K177" s="793">
        <v>0</v>
      </c>
      <c r="L177" s="852">
        <f t="shared" si="27"/>
        <v>0</v>
      </c>
      <c r="M177" s="794">
        <v>0</v>
      </c>
      <c r="N177" s="794">
        <v>0</v>
      </c>
      <c r="O177" s="795">
        <v>0</v>
      </c>
      <c r="P177" s="715">
        <v>0</v>
      </c>
      <c r="Q177" s="796">
        <v>0</v>
      </c>
      <c r="R177" s="796">
        <v>0</v>
      </c>
      <c r="S177" s="797">
        <v>0</v>
      </c>
      <c r="T177" s="731" t="s">
        <v>63</v>
      </c>
    </row>
    <row r="178" spans="1:21" ht="45" customHeight="1" x14ac:dyDescent="0.15">
      <c r="A178" s="812">
        <v>4358</v>
      </c>
      <c r="B178" s="1433"/>
      <c r="C178" s="709" t="s">
        <v>4297</v>
      </c>
      <c r="D178" s="279">
        <v>150.54</v>
      </c>
      <c r="E178" s="813">
        <v>0.54</v>
      </c>
      <c r="F178" s="714">
        <v>0</v>
      </c>
      <c r="G178" s="795">
        <v>0</v>
      </c>
      <c r="H178" s="850">
        <f t="shared" si="26"/>
        <v>150</v>
      </c>
      <c r="I178" s="792">
        <v>150</v>
      </c>
      <c r="J178" s="792">
        <v>0</v>
      </c>
      <c r="K178" s="793">
        <v>0</v>
      </c>
      <c r="L178" s="852">
        <f t="shared" si="27"/>
        <v>0</v>
      </c>
      <c r="M178" s="794">
        <v>0</v>
      </c>
      <c r="N178" s="794">
        <v>0</v>
      </c>
      <c r="O178" s="795">
        <v>0</v>
      </c>
      <c r="P178" s="715">
        <v>0</v>
      </c>
      <c r="Q178" s="796">
        <v>0</v>
      </c>
      <c r="R178" s="796">
        <v>0</v>
      </c>
      <c r="S178" s="797">
        <v>0</v>
      </c>
      <c r="T178" s="731" t="s">
        <v>63</v>
      </c>
    </row>
    <row r="179" spans="1:21" ht="34.5" customHeight="1" x14ac:dyDescent="0.15">
      <c r="A179" s="812">
        <v>4360</v>
      </c>
      <c r="B179" s="1433"/>
      <c r="C179" s="709" t="s">
        <v>4298</v>
      </c>
      <c r="D179" s="279">
        <v>164.58</v>
      </c>
      <c r="E179" s="813">
        <v>14.58</v>
      </c>
      <c r="F179" s="714">
        <v>0</v>
      </c>
      <c r="G179" s="795">
        <v>0</v>
      </c>
      <c r="H179" s="850">
        <f t="shared" si="26"/>
        <v>150</v>
      </c>
      <c r="I179" s="792">
        <v>150</v>
      </c>
      <c r="J179" s="792">
        <v>0</v>
      </c>
      <c r="K179" s="793">
        <v>0</v>
      </c>
      <c r="L179" s="852">
        <f t="shared" si="27"/>
        <v>0</v>
      </c>
      <c r="M179" s="794">
        <v>0</v>
      </c>
      <c r="N179" s="794">
        <v>0</v>
      </c>
      <c r="O179" s="795">
        <v>0</v>
      </c>
      <c r="P179" s="715">
        <v>0</v>
      </c>
      <c r="Q179" s="788">
        <v>0</v>
      </c>
      <c r="R179" s="788">
        <v>0</v>
      </c>
      <c r="S179" s="717">
        <v>0</v>
      </c>
      <c r="T179" s="731" t="s">
        <v>63</v>
      </c>
    </row>
    <row r="180" spans="1:21" ht="24" customHeight="1" x14ac:dyDescent="0.15">
      <c r="A180" s="812">
        <v>4361</v>
      </c>
      <c r="B180" s="1433"/>
      <c r="C180" s="709" t="s">
        <v>4299</v>
      </c>
      <c r="D180" s="279">
        <v>588.76</v>
      </c>
      <c r="E180" s="791">
        <v>88.76</v>
      </c>
      <c r="F180" s="714">
        <v>0</v>
      </c>
      <c r="G180" s="124">
        <v>0</v>
      </c>
      <c r="H180" s="850">
        <f t="shared" si="26"/>
        <v>500</v>
      </c>
      <c r="I180" s="792">
        <v>500</v>
      </c>
      <c r="J180" s="792">
        <v>0</v>
      </c>
      <c r="K180" s="793">
        <v>0</v>
      </c>
      <c r="L180" s="852">
        <f t="shared" si="27"/>
        <v>0</v>
      </c>
      <c r="M180" s="794">
        <v>0</v>
      </c>
      <c r="N180" s="794">
        <v>0</v>
      </c>
      <c r="O180" s="795">
        <v>0</v>
      </c>
      <c r="P180" s="715">
        <v>0</v>
      </c>
      <c r="Q180" s="788">
        <v>0</v>
      </c>
      <c r="R180" s="788">
        <v>0</v>
      </c>
      <c r="S180" s="717">
        <v>0</v>
      </c>
      <c r="T180" s="731" t="s">
        <v>63</v>
      </c>
    </row>
    <row r="181" spans="1:21" ht="34.5" customHeight="1" x14ac:dyDescent="0.15">
      <c r="A181" s="811">
        <v>4441</v>
      </c>
      <c r="B181" s="1433"/>
      <c r="C181" s="709" t="s">
        <v>4300</v>
      </c>
      <c r="D181" s="279">
        <v>1285.02</v>
      </c>
      <c r="E181" s="791">
        <v>0</v>
      </c>
      <c r="F181" s="318">
        <v>0</v>
      </c>
      <c r="G181" s="124">
        <v>0</v>
      </c>
      <c r="H181" s="850">
        <f t="shared" si="26"/>
        <v>1285.02</v>
      </c>
      <c r="I181" s="792">
        <v>1285.02</v>
      </c>
      <c r="J181" s="792">
        <v>0</v>
      </c>
      <c r="K181" s="793">
        <v>0</v>
      </c>
      <c r="L181" s="852">
        <f t="shared" si="27"/>
        <v>0</v>
      </c>
      <c r="M181" s="794">
        <v>0</v>
      </c>
      <c r="N181" s="794">
        <v>0</v>
      </c>
      <c r="O181" s="795">
        <v>0</v>
      </c>
      <c r="P181" s="715">
        <v>0</v>
      </c>
      <c r="Q181" s="788">
        <v>0</v>
      </c>
      <c r="R181" s="788">
        <v>0</v>
      </c>
      <c r="S181" s="717">
        <v>0</v>
      </c>
      <c r="T181" s="731" t="s">
        <v>63</v>
      </c>
    </row>
    <row r="182" spans="1:21" ht="34.5" customHeight="1" x14ac:dyDescent="0.2">
      <c r="A182" s="807">
        <v>5181</v>
      </c>
      <c r="B182" s="1433"/>
      <c r="C182" s="709" t="s">
        <v>567</v>
      </c>
      <c r="D182" s="279">
        <v>4469.63</v>
      </c>
      <c r="E182" s="805">
        <v>0</v>
      </c>
      <c r="F182" s="711">
        <v>40783</v>
      </c>
      <c r="G182" s="124">
        <v>4193</v>
      </c>
      <c r="H182" s="850">
        <f t="shared" si="26"/>
        <v>4469.63</v>
      </c>
      <c r="I182" s="792">
        <v>4469.63</v>
      </c>
      <c r="J182" s="792">
        <v>0</v>
      </c>
      <c r="K182" s="793">
        <v>0</v>
      </c>
      <c r="L182" s="852">
        <f t="shared" si="27"/>
        <v>0</v>
      </c>
      <c r="M182" s="794">
        <v>0</v>
      </c>
      <c r="N182" s="794">
        <v>0</v>
      </c>
      <c r="O182" s="795">
        <v>0</v>
      </c>
      <c r="P182" s="715">
        <v>0</v>
      </c>
      <c r="Q182" s="788">
        <v>0</v>
      </c>
      <c r="R182" s="788">
        <v>0</v>
      </c>
      <c r="S182" s="717">
        <v>0</v>
      </c>
      <c r="T182" s="731" t="s">
        <v>4233</v>
      </c>
    </row>
    <row r="183" spans="1:21" ht="34.5" customHeight="1" x14ac:dyDescent="0.2">
      <c r="A183" s="807">
        <v>5385</v>
      </c>
      <c r="B183" s="1433"/>
      <c r="C183" s="709" t="s">
        <v>568</v>
      </c>
      <c r="D183" s="279">
        <v>8170</v>
      </c>
      <c r="E183" s="805">
        <v>2040</v>
      </c>
      <c r="F183" s="711">
        <v>1000</v>
      </c>
      <c r="G183" s="124">
        <v>2300</v>
      </c>
      <c r="H183" s="850">
        <f t="shared" si="26"/>
        <v>8170</v>
      </c>
      <c r="I183" s="792">
        <v>8170</v>
      </c>
      <c r="J183" s="792">
        <v>0</v>
      </c>
      <c r="K183" s="793">
        <v>0</v>
      </c>
      <c r="L183" s="852">
        <f t="shared" si="27"/>
        <v>4235</v>
      </c>
      <c r="M183" s="794">
        <v>4235</v>
      </c>
      <c r="N183" s="794">
        <v>0</v>
      </c>
      <c r="O183" s="795">
        <v>0</v>
      </c>
      <c r="P183" s="715">
        <v>0</v>
      </c>
      <c r="Q183" s="788">
        <v>0</v>
      </c>
      <c r="R183" s="788">
        <v>0</v>
      </c>
      <c r="S183" s="717">
        <v>0</v>
      </c>
      <c r="T183" s="731" t="s">
        <v>4233</v>
      </c>
    </row>
    <row r="184" spans="1:21" ht="34.5" customHeight="1" x14ac:dyDescent="0.2">
      <c r="A184" s="814">
        <v>5456</v>
      </c>
      <c r="B184" s="1433"/>
      <c r="C184" s="709" t="s">
        <v>569</v>
      </c>
      <c r="D184" s="279">
        <v>2579.1819999999998</v>
      </c>
      <c r="E184" s="805">
        <v>18.75</v>
      </c>
      <c r="F184" s="711">
        <v>1530.4690000000001</v>
      </c>
      <c r="G184" s="124">
        <v>188.41300000000001</v>
      </c>
      <c r="H184" s="850">
        <f t="shared" si="26"/>
        <v>841.55</v>
      </c>
      <c r="I184" s="792">
        <v>841.55</v>
      </c>
      <c r="J184" s="792">
        <v>0</v>
      </c>
      <c r="K184" s="793">
        <v>0</v>
      </c>
      <c r="L184" s="852">
        <f t="shared" si="27"/>
        <v>0</v>
      </c>
      <c r="M184" s="786">
        <v>0</v>
      </c>
      <c r="N184" s="786">
        <v>0</v>
      </c>
      <c r="O184" s="124">
        <v>0</v>
      </c>
      <c r="P184" s="715">
        <v>0</v>
      </c>
      <c r="Q184" s="788">
        <v>0</v>
      </c>
      <c r="R184" s="788">
        <v>0</v>
      </c>
      <c r="S184" s="717">
        <v>0</v>
      </c>
      <c r="T184" s="815" t="s">
        <v>63</v>
      </c>
    </row>
    <row r="185" spans="1:21" ht="34.5" customHeight="1" x14ac:dyDescent="0.2">
      <c r="A185" s="814">
        <v>5681</v>
      </c>
      <c r="B185" s="1433"/>
      <c r="C185" s="709" t="s">
        <v>571</v>
      </c>
      <c r="D185" s="279">
        <v>19376.814620000001</v>
      </c>
      <c r="E185" s="805">
        <v>0</v>
      </c>
      <c r="F185" s="711">
        <v>2340.8254899999997</v>
      </c>
      <c r="G185" s="779">
        <v>62.500129999999999</v>
      </c>
      <c r="H185" s="850">
        <f t="shared" si="26"/>
        <v>1797.9390000000001</v>
      </c>
      <c r="I185" s="776">
        <v>1797.9390000000001</v>
      </c>
      <c r="J185" s="776">
        <v>0</v>
      </c>
      <c r="K185" s="777">
        <v>0</v>
      </c>
      <c r="L185" s="852">
        <f t="shared" si="27"/>
        <v>8175.55</v>
      </c>
      <c r="M185" s="786">
        <v>8175.55</v>
      </c>
      <c r="N185" s="786">
        <v>0</v>
      </c>
      <c r="O185" s="779">
        <v>0</v>
      </c>
      <c r="P185" s="715">
        <v>6000</v>
      </c>
      <c r="Q185" s="116">
        <v>1000</v>
      </c>
      <c r="R185" s="116">
        <v>0</v>
      </c>
      <c r="S185" s="717">
        <v>0</v>
      </c>
      <c r="T185" s="731" t="s">
        <v>4301</v>
      </c>
    </row>
    <row r="186" spans="1:21" ht="34.5" customHeight="1" x14ac:dyDescent="0.2">
      <c r="A186" s="814">
        <v>5730</v>
      </c>
      <c r="B186" s="1433"/>
      <c r="C186" s="709" t="s">
        <v>639</v>
      </c>
      <c r="D186" s="279">
        <v>250462.58296999999</v>
      </c>
      <c r="E186" s="816">
        <v>5</v>
      </c>
      <c r="F186" s="711">
        <v>3424.0223999999998</v>
      </c>
      <c r="G186" s="124">
        <v>52090.372209999994</v>
      </c>
      <c r="H186" s="850">
        <f t="shared" si="26"/>
        <v>141938.40836</v>
      </c>
      <c r="I186" s="776">
        <v>141938.40836</v>
      </c>
      <c r="J186" s="776">
        <v>0</v>
      </c>
      <c r="K186" s="777">
        <v>0</v>
      </c>
      <c r="L186" s="852">
        <f t="shared" si="27"/>
        <v>53004.78</v>
      </c>
      <c r="M186" s="786">
        <v>53004.78</v>
      </c>
      <c r="N186" s="786">
        <v>0</v>
      </c>
      <c r="O186" s="779">
        <v>0</v>
      </c>
      <c r="P186" s="715">
        <v>0</v>
      </c>
      <c r="Q186" s="788">
        <v>0</v>
      </c>
      <c r="R186" s="788"/>
      <c r="S186" s="785">
        <v>0</v>
      </c>
      <c r="T186" s="731" t="s">
        <v>63</v>
      </c>
      <c r="U186" s="817"/>
    </row>
    <row r="187" spans="1:21" ht="34.5" customHeight="1" x14ac:dyDescent="0.2">
      <c r="A187" s="814">
        <v>5750</v>
      </c>
      <c r="B187" s="1433"/>
      <c r="C187" s="709" t="s">
        <v>572</v>
      </c>
      <c r="D187" s="279">
        <v>75134.05717</v>
      </c>
      <c r="E187" s="805">
        <v>54.89</v>
      </c>
      <c r="F187" s="711">
        <v>48921.688939999993</v>
      </c>
      <c r="G187" s="779">
        <v>25889.433420000005</v>
      </c>
      <c r="H187" s="850">
        <f t="shared" si="26"/>
        <v>268.04480999999998</v>
      </c>
      <c r="I187" s="776">
        <v>268.04480999999998</v>
      </c>
      <c r="J187" s="776">
        <v>0</v>
      </c>
      <c r="K187" s="777">
        <v>0</v>
      </c>
      <c r="L187" s="852">
        <f t="shared" si="27"/>
        <v>0</v>
      </c>
      <c r="M187" s="786">
        <v>0</v>
      </c>
      <c r="N187" s="786">
        <v>0</v>
      </c>
      <c r="O187" s="779">
        <v>0</v>
      </c>
      <c r="P187" s="715">
        <v>0</v>
      </c>
      <c r="Q187" s="788">
        <v>0</v>
      </c>
      <c r="R187" s="788"/>
      <c r="S187" s="785">
        <v>0</v>
      </c>
      <c r="T187" s="731" t="s">
        <v>63</v>
      </c>
    </row>
    <row r="188" spans="1:21" ht="24" customHeight="1" x14ac:dyDescent="0.2">
      <c r="A188" s="818">
        <v>5834</v>
      </c>
      <c r="B188" s="1433"/>
      <c r="C188" s="709" t="s">
        <v>3326</v>
      </c>
      <c r="D188" s="279">
        <v>81612.243670000011</v>
      </c>
      <c r="E188" s="805">
        <v>87</v>
      </c>
      <c r="F188" s="711">
        <v>2649.5810000000001</v>
      </c>
      <c r="G188" s="779">
        <v>7915.5121799999997</v>
      </c>
      <c r="H188" s="850">
        <f t="shared" si="26"/>
        <v>70960.150490000015</v>
      </c>
      <c r="I188" s="776">
        <v>70960.150490000015</v>
      </c>
      <c r="J188" s="776">
        <v>0</v>
      </c>
      <c r="K188" s="777">
        <v>0</v>
      </c>
      <c r="L188" s="852">
        <f t="shared" si="27"/>
        <v>0</v>
      </c>
      <c r="M188" s="786">
        <v>0</v>
      </c>
      <c r="N188" s="786">
        <v>0</v>
      </c>
      <c r="O188" s="779">
        <v>0</v>
      </c>
      <c r="P188" s="715">
        <v>0</v>
      </c>
      <c r="Q188" s="788">
        <v>0</v>
      </c>
      <c r="R188" s="788"/>
      <c r="S188" s="785">
        <v>0</v>
      </c>
      <c r="T188" s="731" t="s">
        <v>63</v>
      </c>
    </row>
    <row r="189" spans="1:21" ht="34.5" customHeight="1" x14ac:dyDescent="0.2">
      <c r="A189" s="819">
        <v>5867</v>
      </c>
      <c r="B189" s="1433"/>
      <c r="C189" s="709" t="s">
        <v>756</v>
      </c>
      <c r="D189" s="279">
        <v>149100.25</v>
      </c>
      <c r="E189" s="805">
        <v>0</v>
      </c>
      <c r="F189" s="711">
        <v>1361.25</v>
      </c>
      <c r="G189" s="779">
        <v>696.96</v>
      </c>
      <c r="H189" s="850">
        <f t="shared" si="26"/>
        <v>177.45</v>
      </c>
      <c r="I189" s="776">
        <v>177.45</v>
      </c>
      <c r="J189" s="776">
        <v>0</v>
      </c>
      <c r="K189" s="777">
        <v>0</v>
      </c>
      <c r="L189" s="852">
        <f t="shared" si="27"/>
        <v>131864.59</v>
      </c>
      <c r="M189" s="786">
        <v>131864.59</v>
      </c>
      <c r="N189" s="786">
        <v>0</v>
      </c>
      <c r="O189" s="779">
        <v>0</v>
      </c>
      <c r="P189" s="715">
        <v>15000</v>
      </c>
      <c r="Q189" s="788">
        <v>0</v>
      </c>
      <c r="R189" s="788">
        <v>0</v>
      </c>
      <c r="S189" s="785">
        <v>0</v>
      </c>
      <c r="T189" s="731" t="s">
        <v>63</v>
      </c>
    </row>
    <row r="190" spans="1:21" ht="45" customHeight="1" x14ac:dyDescent="0.2">
      <c r="A190" s="819">
        <v>5868</v>
      </c>
      <c r="B190" s="1433"/>
      <c r="C190" s="709" t="s">
        <v>757</v>
      </c>
      <c r="D190" s="279">
        <v>63549.979699999996</v>
      </c>
      <c r="E190" s="805">
        <v>0</v>
      </c>
      <c r="F190" s="711">
        <v>1742.1671999999999</v>
      </c>
      <c r="G190" s="779">
        <v>0</v>
      </c>
      <c r="H190" s="850">
        <f t="shared" si="26"/>
        <v>184.01249999999999</v>
      </c>
      <c r="I190" s="776">
        <v>184.01249999999999</v>
      </c>
      <c r="J190" s="776">
        <v>0</v>
      </c>
      <c r="K190" s="777">
        <v>0</v>
      </c>
      <c r="L190" s="852">
        <f t="shared" si="27"/>
        <v>25074.799999999999</v>
      </c>
      <c r="M190" s="786">
        <v>25074.799999999999</v>
      </c>
      <c r="N190" s="786">
        <v>0</v>
      </c>
      <c r="O190" s="779">
        <v>0</v>
      </c>
      <c r="P190" s="715">
        <v>36549</v>
      </c>
      <c r="Q190" s="788">
        <v>0</v>
      </c>
      <c r="R190" s="788">
        <v>0</v>
      </c>
      <c r="S190" s="785">
        <v>0</v>
      </c>
      <c r="T190" s="731" t="s">
        <v>63</v>
      </c>
    </row>
    <row r="191" spans="1:21" ht="34.5" customHeight="1" x14ac:dyDescent="0.2">
      <c r="A191" s="803">
        <v>5873</v>
      </c>
      <c r="B191" s="1433"/>
      <c r="C191" s="709" t="s">
        <v>3327</v>
      </c>
      <c r="D191" s="279">
        <v>11115</v>
      </c>
      <c r="E191" s="805">
        <v>3265.21</v>
      </c>
      <c r="F191" s="711">
        <v>17680.882399999999</v>
      </c>
      <c r="G191" s="779">
        <v>10580</v>
      </c>
      <c r="H191" s="850">
        <f t="shared" si="26"/>
        <v>11115</v>
      </c>
      <c r="I191" s="776">
        <v>11115</v>
      </c>
      <c r="J191" s="776">
        <v>0</v>
      </c>
      <c r="K191" s="777">
        <v>0</v>
      </c>
      <c r="L191" s="852">
        <f t="shared" si="27"/>
        <v>3460</v>
      </c>
      <c r="M191" s="786">
        <v>3460</v>
      </c>
      <c r="N191" s="786">
        <v>0</v>
      </c>
      <c r="O191" s="779">
        <v>0</v>
      </c>
      <c r="P191" s="715">
        <v>0</v>
      </c>
      <c r="Q191" s="788">
        <v>0</v>
      </c>
      <c r="R191" s="788">
        <v>0</v>
      </c>
      <c r="S191" s="785">
        <v>0</v>
      </c>
      <c r="T191" s="731" t="s">
        <v>4233</v>
      </c>
    </row>
    <row r="192" spans="1:21" ht="34.5" customHeight="1" x14ac:dyDescent="0.2">
      <c r="A192" s="820">
        <v>5884</v>
      </c>
      <c r="B192" s="1433"/>
      <c r="C192" s="709" t="s">
        <v>574</v>
      </c>
      <c r="D192" s="279">
        <v>309205.40442999994</v>
      </c>
      <c r="E192" s="805">
        <v>335.4</v>
      </c>
      <c r="F192" s="711">
        <v>189081.62037999998</v>
      </c>
      <c r="G192" s="779">
        <v>6368.5250999999998</v>
      </c>
      <c r="H192" s="850">
        <f t="shared" si="26"/>
        <v>78443.688950000011</v>
      </c>
      <c r="I192" s="776">
        <v>78443.688950000011</v>
      </c>
      <c r="J192" s="776">
        <v>0</v>
      </c>
      <c r="K192" s="777">
        <v>0</v>
      </c>
      <c r="L192" s="852">
        <f t="shared" si="27"/>
        <v>34976.17</v>
      </c>
      <c r="M192" s="786">
        <v>34976.17</v>
      </c>
      <c r="N192" s="786">
        <v>0</v>
      </c>
      <c r="O192" s="779">
        <v>0</v>
      </c>
      <c r="P192" s="715">
        <v>0</v>
      </c>
      <c r="Q192" s="116">
        <v>0</v>
      </c>
      <c r="R192" s="116">
        <v>0</v>
      </c>
      <c r="S192" s="717">
        <v>0</v>
      </c>
      <c r="T192" s="731" t="s">
        <v>63</v>
      </c>
    </row>
    <row r="193" spans="1:20" ht="34.5" customHeight="1" x14ac:dyDescent="0.2">
      <c r="A193" s="773">
        <v>5915</v>
      </c>
      <c r="B193" s="1433"/>
      <c r="C193" s="709" t="s">
        <v>758</v>
      </c>
      <c r="D193" s="279">
        <v>122519</v>
      </c>
      <c r="E193" s="816">
        <v>0</v>
      </c>
      <c r="F193" s="711">
        <v>529.98</v>
      </c>
      <c r="G193" s="124">
        <v>0</v>
      </c>
      <c r="H193" s="850">
        <f t="shared" si="26"/>
        <v>980.1</v>
      </c>
      <c r="I193" s="776">
        <v>980.1</v>
      </c>
      <c r="J193" s="776">
        <v>0</v>
      </c>
      <c r="K193" s="777">
        <v>0</v>
      </c>
      <c r="L193" s="852">
        <f t="shared" si="27"/>
        <v>6008.92</v>
      </c>
      <c r="M193" s="786">
        <v>6008.92</v>
      </c>
      <c r="N193" s="786">
        <v>0</v>
      </c>
      <c r="O193" s="779">
        <v>0</v>
      </c>
      <c r="P193" s="715">
        <v>50000</v>
      </c>
      <c r="Q193" s="788">
        <v>65000</v>
      </c>
      <c r="R193" s="788">
        <v>0</v>
      </c>
      <c r="S193" s="785">
        <v>0</v>
      </c>
      <c r="T193" s="815" t="s">
        <v>63</v>
      </c>
    </row>
    <row r="194" spans="1:20" ht="34.5" customHeight="1" x14ac:dyDescent="0.2">
      <c r="A194" s="773">
        <v>5971</v>
      </c>
      <c r="B194" s="1433"/>
      <c r="C194" s="709" t="s">
        <v>2768</v>
      </c>
      <c r="D194" s="279">
        <v>30678.526979999999</v>
      </c>
      <c r="E194" s="816">
        <v>258.34000000000003</v>
      </c>
      <c r="F194" s="711">
        <v>668.404</v>
      </c>
      <c r="G194" s="124">
        <v>28546.430769999999</v>
      </c>
      <c r="H194" s="850">
        <f t="shared" si="26"/>
        <v>1205.35221</v>
      </c>
      <c r="I194" s="776">
        <v>1205.35221</v>
      </c>
      <c r="J194" s="776">
        <v>0</v>
      </c>
      <c r="K194" s="777">
        <v>0</v>
      </c>
      <c r="L194" s="852">
        <f t="shared" si="27"/>
        <v>0</v>
      </c>
      <c r="M194" s="786">
        <v>0</v>
      </c>
      <c r="N194" s="786">
        <v>0</v>
      </c>
      <c r="O194" s="779">
        <v>0</v>
      </c>
      <c r="P194" s="715">
        <v>0</v>
      </c>
      <c r="Q194" s="788">
        <v>0</v>
      </c>
      <c r="R194" s="788">
        <v>0</v>
      </c>
      <c r="S194" s="785">
        <v>0</v>
      </c>
      <c r="T194" s="815" t="s">
        <v>63</v>
      </c>
    </row>
    <row r="195" spans="1:20" ht="34.5" customHeight="1" x14ac:dyDescent="0.2">
      <c r="A195" s="773">
        <v>5975</v>
      </c>
      <c r="B195" s="1433"/>
      <c r="C195" s="709" t="s">
        <v>3328</v>
      </c>
      <c r="D195" s="279">
        <v>13969.979029999999</v>
      </c>
      <c r="E195" s="899">
        <v>695.4</v>
      </c>
      <c r="F195" s="711">
        <v>11511.082200000001</v>
      </c>
      <c r="G195" s="896">
        <v>1711.33968</v>
      </c>
      <c r="H195" s="847">
        <f t="shared" si="26"/>
        <v>52.157150000000001</v>
      </c>
      <c r="I195" s="893">
        <v>52.157150000000001</v>
      </c>
      <c r="J195" s="893">
        <v>0</v>
      </c>
      <c r="K195" s="894">
        <v>0</v>
      </c>
      <c r="L195" s="714">
        <f t="shared" si="27"/>
        <v>0</v>
      </c>
      <c r="M195" s="895">
        <v>0</v>
      </c>
      <c r="N195" s="895">
        <v>0</v>
      </c>
      <c r="O195" s="896">
        <v>0</v>
      </c>
      <c r="P195" s="715">
        <v>0</v>
      </c>
      <c r="Q195" s="897">
        <v>0</v>
      </c>
      <c r="R195" s="897">
        <v>0</v>
      </c>
      <c r="S195" s="898">
        <v>0</v>
      </c>
      <c r="T195" s="891" t="s">
        <v>63</v>
      </c>
    </row>
    <row r="196" spans="1:20" ht="57" customHeight="1" thickBot="1" x14ac:dyDescent="0.25">
      <c r="A196" s="773">
        <v>5999</v>
      </c>
      <c r="B196" s="1433"/>
      <c r="C196" s="821" t="s">
        <v>3013</v>
      </c>
      <c r="D196" s="822">
        <v>166000.19469999999</v>
      </c>
      <c r="E196" s="823">
        <v>0</v>
      </c>
      <c r="F196" s="824">
        <v>2465.9900000000002</v>
      </c>
      <c r="G196" s="825">
        <v>2595.2080000000001</v>
      </c>
      <c r="H196" s="850">
        <f t="shared" si="26"/>
        <v>61689.906700000007</v>
      </c>
      <c r="I196" s="776">
        <v>19488.646700000005</v>
      </c>
      <c r="J196" s="776">
        <v>42201.26</v>
      </c>
      <c r="K196" s="777">
        <v>0</v>
      </c>
      <c r="L196" s="852">
        <f t="shared" si="27"/>
        <v>99249.09</v>
      </c>
      <c r="M196" s="768">
        <v>80277.09</v>
      </c>
      <c r="N196" s="768">
        <v>18972</v>
      </c>
      <c r="O196" s="124">
        <v>0</v>
      </c>
      <c r="P196" s="826">
        <v>0</v>
      </c>
      <c r="Q196" s="827">
        <v>0</v>
      </c>
      <c r="R196" s="827">
        <v>0</v>
      </c>
      <c r="S196" s="828">
        <v>0</v>
      </c>
      <c r="T196" s="829" t="s">
        <v>4302</v>
      </c>
    </row>
    <row r="197" spans="1:20" s="699" customFormat="1" ht="15.75" customHeight="1" thickBot="1" x14ac:dyDescent="0.25">
      <c r="A197" s="830"/>
      <c r="B197" s="1426" t="s">
        <v>575</v>
      </c>
      <c r="C197" s="1427"/>
      <c r="D197" s="723">
        <f>SUM(D93:D196)</f>
        <v>2780100.4429299994</v>
      </c>
      <c r="E197" s="723">
        <f t="shared" ref="E197:S197" si="28">SUM(E93:E196)</f>
        <v>22110.21</v>
      </c>
      <c r="F197" s="860">
        <f t="shared" si="28"/>
        <v>354888.12614999997</v>
      </c>
      <c r="G197" s="861">
        <f t="shared" si="28"/>
        <v>294542.50625999994</v>
      </c>
      <c r="H197" s="860">
        <f t="shared" si="28"/>
        <v>730189.36792000022</v>
      </c>
      <c r="I197" s="862">
        <f t="shared" si="28"/>
        <v>684571.11792000022</v>
      </c>
      <c r="J197" s="862">
        <f t="shared" si="28"/>
        <v>45618.25</v>
      </c>
      <c r="K197" s="861">
        <f t="shared" si="28"/>
        <v>0</v>
      </c>
      <c r="L197" s="860">
        <f t="shared" si="28"/>
        <v>944330.78000000014</v>
      </c>
      <c r="M197" s="862">
        <f t="shared" si="28"/>
        <v>925358.78000000014</v>
      </c>
      <c r="N197" s="862">
        <f t="shared" si="28"/>
        <v>18972</v>
      </c>
      <c r="O197" s="861">
        <f t="shared" si="28"/>
        <v>0</v>
      </c>
      <c r="P197" s="860">
        <f t="shared" si="28"/>
        <v>323049</v>
      </c>
      <c r="Q197" s="862">
        <f t="shared" si="28"/>
        <v>253530</v>
      </c>
      <c r="R197" s="862">
        <f t="shared" si="28"/>
        <v>0</v>
      </c>
      <c r="S197" s="861">
        <f t="shared" si="28"/>
        <v>0</v>
      </c>
      <c r="T197" s="724"/>
    </row>
    <row r="198" spans="1:20" s="856" customFormat="1" ht="18" customHeight="1" thickBot="1" x14ac:dyDescent="0.25">
      <c r="A198" s="855"/>
      <c r="B198" s="1420" t="s">
        <v>576</v>
      </c>
      <c r="C198" s="1421"/>
      <c r="D198" s="1421"/>
      <c r="E198" s="1421"/>
      <c r="F198" s="1421"/>
      <c r="G198" s="1421"/>
      <c r="H198" s="1421"/>
      <c r="I198" s="1421"/>
      <c r="J198" s="1421"/>
      <c r="K198" s="1421"/>
      <c r="L198" s="1421"/>
      <c r="M198" s="1421"/>
      <c r="N198" s="1421"/>
      <c r="O198" s="1421"/>
      <c r="P198" s="1421"/>
      <c r="Q198" s="1421"/>
      <c r="R198" s="1421"/>
      <c r="S198" s="1421"/>
      <c r="T198" s="1422"/>
    </row>
    <row r="199" spans="1:20" ht="34.5" customHeight="1" x14ac:dyDescent="0.2">
      <c r="A199" s="773">
        <v>4058</v>
      </c>
      <c r="B199" s="1392"/>
      <c r="C199" s="709" t="s">
        <v>577</v>
      </c>
      <c r="D199" s="279">
        <v>1199.6396200000001</v>
      </c>
      <c r="E199" s="775">
        <v>0</v>
      </c>
      <c r="F199" s="703">
        <v>2216.11</v>
      </c>
      <c r="G199" s="123">
        <v>964.34580000000005</v>
      </c>
      <c r="H199" s="850">
        <f t="shared" ref="H199:H244" si="29">SUM(I199:K199)</f>
        <v>1199.6396200000001</v>
      </c>
      <c r="I199" s="776">
        <v>1199.6396200000001</v>
      </c>
      <c r="J199" s="776">
        <v>0</v>
      </c>
      <c r="K199" s="777">
        <v>0</v>
      </c>
      <c r="L199" s="852">
        <f t="shared" ref="L199:L244" si="30">SUM(M199:O199)</f>
        <v>0</v>
      </c>
      <c r="M199" s="768">
        <v>0</v>
      </c>
      <c r="N199" s="768">
        <v>0</v>
      </c>
      <c r="O199" s="124">
        <v>0</v>
      </c>
      <c r="P199" s="705">
        <v>0</v>
      </c>
      <c r="Q199" s="125">
        <v>0</v>
      </c>
      <c r="R199" s="125">
        <v>0</v>
      </c>
      <c r="S199" s="316">
        <v>0</v>
      </c>
      <c r="T199" s="831" t="s">
        <v>4233</v>
      </c>
    </row>
    <row r="200" spans="1:20" ht="34.5" customHeight="1" x14ac:dyDescent="0.2">
      <c r="A200" s="832">
        <v>4068</v>
      </c>
      <c r="B200" s="1433"/>
      <c r="C200" s="709" t="s">
        <v>3014</v>
      </c>
      <c r="D200" s="279">
        <v>23830.95</v>
      </c>
      <c r="E200" s="775">
        <v>0</v>
      </c>
      <c r="F200" s="711">
        <v>1203.95</v>
      </c>
      <c r="G200" s="124">
        <v>2934.25</v>
      </c>
      <c r="H200" s="850">
        <f t="shared" si="29"/>
        <v>17732.55</v>
      </c>
      <c r="I200" s="776">
        <v>17732.55</v>
      </c>
      <c r="J200" s="776">
        <v>0</v>
      </c>
      <c r="K200" s="777">
        <v>0</v>
      </c>
      <c r="L200" s="852">
        <f t="shared" si="30"/>
        <v>1960.2</v>
      </c>
      <c r="M200" s="768">
        <v>1960.2</v>
      </c>
      <c r="N200" s="768">
        <v>0</v>
      </c>
      <c r="O200" s="124">
        <v>0</v>
      </c>
      <c r="P200" s="715">
        <v>0</v>
      </c>
      <c r="Q200" s="116">
        <v>0</v>
      </c>
      <c r="R200" s="116">
        <v>0</v>
      </c>
      <c r="S200" s="717">
        <v>0</v>
      </c>
      <c r="T200" s="831" t="s">
        <v>4303</v>
      </c>
    </row>
    <row r="201" spans="1:20" ht="34.5" customHeight="1" x14ac:dyDescent="0.2">
      <c r="A201" s="833">
        <v>4173</v>
      </c>
      <c r="B201" s="1433"/>
      <c r="C201" s="709" t="s">
        <v>3329</v>
      </c>
      <c r="D201" s="279">
        <v>2918.2680599999999</v>
      </c>
      <c r="E201" s="775">
        <v>2000</v>
      </c>
      <c r="F201" s="711">
        <v>0</v>
      </c>
      <c r="G201" s="124">
        <v>468.75314000000003</v>
      </c>
      <c r="H201" s="850">
        <f t="shared" si="29"/>
        <v>449.51491999999996</v>
      </c>
      <c r="I201" s="776">
        <v>449.51491999999996</v>
      </c>
      <c r="J201" s="776">
        <v>0</v>
      </c>
      <c r="K201" s="777">
        <v>0</v>
      </c>
      <c r="L201" s="852">
        <f t="shared" si="30"/>
        <v>0</v>
      </c>
      <c r="M201" s="768">
        <v>0</v>
      </c>
      <c r="N201" s="768">
        <v>0</v>
      </c>
      <c r="O201" s="124">
        <v>0</v>
      </c>
      <c r="P201" s="715">
        <v>0</v>
      </c>
      <c r="Q201" s="116">
        <v>0</v>
      </c>
      <c r="R201" s="116">
        <v>0</v>
      </c>
      <c r="S201" s="717">
        <v>0</v>
      </c>
      <c r="T201" s="831" t="s">
        <v>63</v>
      </c>
    </row>
    <row r="202" spans="1:20" ht="24" customHeight="1" x14ac:dyDescent="0.2">
      <c r="A202" s="832">
        <v>4215</v>
      </c>
      <c r="B202" s="1433"/>
      <c r="C202" s="709" t="s">
        <v>3965</v>
      </c>
      <c r="D202" s="279">
        <v>53500</v>
      </c>
      <c r="E202" s="775">
        <v>0</v>
      </c>
      <c r="F202" s="711">
        <v>0</v>
      </c>
      <c r="G202" s="124">
        <v>174.24</v>
      </c>
      <c r="H202" s="850">
        <f t="shared" si="29"/>
        <v>1687.95</v>
      </c>
      <c r="I202" s="776">
        <v>1687.95</v>
      </c>
      <c r="J202" s="776">
        <v>0</v>
      </c>
      <c r="K202" s="777">
        <v>0</v>
      </c>
      <c r="L202" s="852">
        <f t="shared" si="30"/>
        <v>51637.81</v>
      </c>
      <c r="M202" s="834">
        <v>51637.81</v>
      </c>
      <c r="N202" s="834">
        <v>0</v>
      </c>
      <c r="O202" s="835">
        <v>0</v>
      </c>
      <c r="P202" s="715">
        <v>0</v>
      </c>
      <c r="Q202" s="116">
        <v>0</v>
      </c>
      <c r="R202" s="116">
        <v>0</v>
      </c>
      <c r="S202" s="717">
        <v>0</v>
      </c>
      <c r="T202" s="831" t="s">
        <v>63</v>
      </c>
    </row>
    <row r="203" spans="1:20" ht="45" customHeight="1" x14ac:dyDescent="0.2">
      <c r="A203" s="833">
        <v>4218</v>
      </c>
      <c r="B203" s="1433"/>
      <c r="C203" s="709" t="s">
        <v>3966</v>
      </c>
      <c r="D203" s="279">
        <v>5634.6534799999999</v>
      </c>
      <c r="E203" s="775">
        <v>106</v>
      </c>
      <c r="F203" s="711">
        <v>0</v>
      </c>
      <c r="G203" s="124">
        <v>3615.13229</v>
      </c>
      <c r="H203" s="850">
        <f t="shared" si="29"/>
        <v>1913.5211899999999</v>
      </c>
      <c r="I203" s="776">
        <v>1913.5211899999999</v>
      </c>
      <c r="J203" s="776">
        <v>0</v>
      </c>
      <c r="K203" s="777">
        <v>0</v>
      </c>
      <c r="L203" s="852">
        <f t="shared" si="30"/>
        <v>0</v>
      </c>
      <c r="M203" s="768">
        <v>0</v>
      </c>
      <c r="N203" s="768">
        <v>0</v>
      </c>
      <c r="O203" s="124">
        <v>0</v>
      </c>
      <c r="P203" s="715">
        <v>0</v>
      </c>
      <c r="Q203" s="116">
        <v>0</v>
      </c>
      <c r="R203" s="116">
        <v>0</v>
      </c>
      <c r="S203" s="717">
        <v>0</v>
      </c>
      <c r="T203" s="831" t="s">
        <v>63</v>
      </c>
    </row>
    <row r="204" spans="1:20" ht="34.5" customHeight="1" x14ac:dyDescent="0.2">
      <c r="A204" s="833">
        <v>4223</v>
      </c>
      <c r="B204" s="1433"/>
      <c r="C204" s="709" t="s">
        <v>3330</v>
      </c>
      <c r="D204" s="279">
        <v>76437.528449999998</v>
      </c>
      <c r="E204" s="775">
        <v>437.52</v>
      </c>
      <c r="F204" s="711">
        <v>0</v>
      </c>
      <c r="G204" s="124">
        <v>514.25</v>
      </c>
      <c r="H204" s="850">
        <f t="shared" si="29"/>
        <v>44637.438450000001</v>
      </c>
      <c r="I204" s="776">
        <v>44637.438450000001</v>
      </c>
      <c r="J204" s="776">
        <v>0</v>
      </c>
      <c r="K204" s="777">
        <v>0</v>
      </c>
      <c r="L204" s="852">
        <f t="shared" si="30"/>
        <v>30848.32</v>
      </c>
      <c r="M204" s="834">
        <v>30848.32</v>
      </c>
      <c r="N204" s="834">
        <v>0</v>
      </c>
      <c r="O204" s="835">
        <v>0</v>
      </c>
      <c r="P204" s="715">
        <v>0</v>
      </c>
      <c r="Q204" s="116">
        <v>0</v>
      </c>
      <c r="R204" s="116">
        <v>0</v>
      </c>
      <c r="S204" s="717">
        <v>0</v>
      </c>
      <c r="T204" s="831" t="s">
        <v>63</v>
      </c>
    </row>
    <row r="205" spans="1:20" ht="24" customHeight="1" x14ac:dyDescent="0.2">
      <c r="A205" s="832">
        <v>4224</v>
      </c>
      <c r="B205" s="1433"/>
      <c r="C205" s="709" t="s">
        <v>3967</v>
      </c>
      <c r="D205" s="279">
        <v>44817.354999999996</v>
      </c>
      <c r="E205" s="775">
        <v>0</v>
      </c>
      <c r="F205" s="711">
        <v>0</v>
      </c>
      <c r="G205" s="124">
        <v>0</v>
      </c>
      <c r="H205" s="850">
        <f t="shared" si="29"/>
        <v>817.35500000000002</v>
      </c>
      <c r="I205" s="776">
        <v>817.35500000000002</v>
      </c>
      <c r="J205" s="776">
        <v>0</v>
      </c>
      <c r="K205" s="777">
        <v>0</v>
      </c>
      <c r="L205" s="852">
        <f t="shared" si="30"/>
        <v>10000</v>
      </c>
      <c r="M205" s="768">
        <v>10000</v>
      </c>
      <c r="N205" s="768">
        <v>0</v>
      </c>
      <c r="O205" s="124">
        <v>0</v>
      </c>
      <c r="P205" s="715">
        <v>34000</v>
      </c>
      <c r="Q205" s="116">
        <v>0</v>
      </c>
      <c r="R205" s="116">
        <v>0</v>
      </c>
      <c r="S205" s="717">
        <v>0</v>
      </c>
      <c r="T205" s="815" t="s">
        <v>63</v>
      </c>
    </row>
    <row r="206" spans="1:20" ht="24" customHeight="1" x14ac:dyDescent="0.2">
      <c r="A206" s="833">
        <v>4226</v>
      </c>
      <c r="B206" s="1433"/>
      <c r="C206" s="709" t="s">
        <v>3968</v>
      </c>
      <c r="D206" s="279">
        <v>20000</v>
      </c>
      <c r="E206" s="775">
        <v>19299.7</v>
      </c>
      <c r="F206" s="711">
        <v>0</v>
      </c>
      <c r="G206" s="124">
        <v>690.62</v>
      </c>
      <c r="H206" s="850">
        <f t="shared" si="29"/>
        <v>9.68</v>
      </c>
      <c r="I206" s="776">
        <v>9.68</v>
      </c>
      <c r="J206" s="776">
        <v>0</v>
      </c>
      <c r="K206" s="777">
        <v>0</v>
      </c>
      <c r="L206" s="852">
        <f t="shared" si="30"/>
        <v>0</v>
      </c>
      <c r="M206" s="786">
        <v>0</v>
      </c>
      <c r="N206" s="786">
        <v>0</v>
      </c>
      <c r="O206" s="779">
        <v>0</v>
      </c>
      <c r="P206" s="715">
        <v>0</v>
      </c>
      <c r="Q206" s="788">
        <v>0</v>
      </c>
      <c r="R206" s="788">
        <v>0</v>
      </c>
      <c r="S206" s="785">
        <v>0</v>
      </c>
      <c r="T206" s="731" t="s">
        <v>63</v>
      </c>
    </row>
    <row r="207" spans="1:20" ht="34.5" customHeight="1" x14ac:dyDescent="0.2">
      <c r="A207" s="819">
        <v>4228</v>
      </c>
      <c r="B207" s="1433"/>
      <c r="C207" s="709" t="s">
        <v>3331</v>
      </c>
      <c r="D207" s="279">
        <v>25145.000540000001</v>
      </c>
      <c r="E207" s="791">
        <v>145</v>
      </c>
      <c r="F207" s="711">
        <v>0</v>
      </c>
      <c r="G207" s="779">
        <v>159.72</v>
      </c>
      <c r="H207" s="850">
        <f t="shared" si="29"/>
        <v>5896.54054</v>
      </c>
      <c r="I207" s="776">
        <v>5896.54054</v>
      </c>
      <c r="J207" s="776">
        <v>0</v>
      </c>
      <c r="K207" s="777">
        <v>0</v>
      </c>
      <c r="L207" s="852">
        <f t="shared" si="30"/>
        <v>18943.740000000002</v>
      </c>
      <c r="M207" s="786">
        <v>18943.740000000002</v>
      </c>
      <c r="N207" s="786">
        <v>0</v>
      </c>
      <c r="O207" s="779">
        <v>0</v>
      </c>
      <c r="P207" s="715">
        <v>0</v>
      </c>
      <c r="Q207" s="788">
        <v>0</v>
      </c>
      <c r="R207" s="788">
        <v>0</v>
      </c>
      <c r="S207" s="785">
        <v>0</v>
      </c>
      <c r="T207" s="731" t="s">
        <v>63</v>
      </c>
    </row>
    <row r="208" spans="1:20" ht="34.5" customHeight="1" x14ac:dyDescent="0.2">
      <c r="A208" s="836">
        <v>4229</v>
      </c>
      <c r="B208" s="1433"/>
      <c r="C208" s="709" t="s">
        <v>3332</v>
      </c>
      <c r="D208" s="279">
        <v>12774.27</v>
      </c>
      <c r="E208" s="791">
        <v>24.27</v>
      </c>
      <c r="F208" s="711">
        <v>0</v>
      </c>
      <c r="G208" s="779">
        <v>363</v>
      </c>
      <c r="H208" s="850">
        <f t="shared" si="29"/>
        <v>12387</v>
      </c>
      <c r="I208" s="776">
        <v>12387</v>
      </c>
      <c r="J208" s="776">
        <v>0</v>
      </c>
      <c r="K208" s="777">
        <v>0</v>
      </c>
      <c r="L208" s="852">
        <f t="shared" si="30"/>
        <v>0</v>
      </c>
      <c r="M208" s="786">
        <v>0</v>
      </c>
      <c r="N208" s="786">
        <v>0</v>
      </c>
      <c r="O208" s="779">
        <v>0</v>
      </c>
      <c r="P208" s="715">
        <v>0</v>
      </c>
      <c r="Q208" s="788">
        <v>0</v>
      </c>
      <c r="R208" s="788">
        <v>0</v>
      </c>
      <c r="S208" s="785">
        <v>0</v>
      </c>
      <c r="T208" s="731" t="s">
        <v>63</v>
      </c>
    </row>
    <row r="209" spans="1:20" ht="31.5" x14ac:dyDescent="0.2">
      <c r="A209" s="836">
        <v>4231</v>
      </c>
      <c r="B209" s="1433"/>
      <c r="C209" s="709" t="s">
        <v>3334</v>
      </c>
      <c r="D209" s="279">
        <v>19550.00735</v>
      </c>
      <c r="E209" s="791">
        <v>150</v>
      </c>
      <c r="F209" s="711">
        <v>0</v>
      </c>
      <c r="G209" s="779">
        <v>54.45</v>
      </c>
      <c r="H209" s="850">
        <f t="shared" si="29"/>
        <v>17092.84735</v>
      </c>
      <c r="I209" s="776">
        <v>17092.84735</v>
      </c>
      <c r="J209" s="776">
        <v>0</v>
      </c>
      <c r="K209" s="777">
        <v>0</v>
      </c>
      <c r="L209" s="852">
        <f t="shared" si="30"/>
        <v>2252.71</v>
      </c>
      <c r="M209" s="786">
        <v>2252.71</v>
      </c>
      <c r="N209" s="786">
        <v>0</v>
      </c>
      <c r="O209" s="779">
        <v>0</v>
      </c>
      <c r="P209" s="715">
        <v>0</v>
      </c>
      <c r="Q209" s="788">
        <v>0</v>
      </c>
      <c r="R209" s="788">
        <v>0</v>
      </c>
      <c r="S209" s="785">
        <v>0</v>
      </c>
      <c r="T209" s="731" t="s">
        <v>63</v>
      </c>
    </row>
    <row r="210" spans="1:20" ht="24" customHeight="1" x14ac:dyDescent="0.2">
      <c r="A210" s="819">
        <v>4234</v>
      </c>
      <c r="B210" s="1433"/>
      <c r="C210" s="709" t="s">
        <v>3969</v>
      </c>
      <c r="D210" s="279">
        <v>57844.288759999996</v>
      </c>
      <c r="E210" s="791">
        <v>0</v>
      </c>
      <c r="F210" s="711">
        <v>0</v>
      </c>
      <c r="G210" s="779">
        <v>32757.17929</v>
      </c>
      <c r="H210" s="850">
        <f t="shared" si="29"/>
        <v>25087.109469999999</v>
      </c>
      <c r="I210" s="776">
        <v>25087.109469999999</v>
      </c>
      <c r="J210" s="776">
        <v>0</v>
      </c>
      <c r="K210" s="777">
        <v>0</v>
      </c>
      <c r="L210" s="852">
        <f t="shared" si="30"/>
        <v>0</v>
      </c>
      <c r="M210" s="786">
        <v>0</v>
      </c>
      <c r="N210" s="786">
        <v>0</v>
      </c>
      <c r="O210" s="779">
        <v>0</v>
      </c>
      <c r="P210" s="715">
        <v>0</v>
      </c>
      <c r="Q210" s="788">
        <v>0</v>
      </c>
      <c r="R210" s="788">
        <v>0</v>
      </c>
      <c r="S210" s="785">
        <v>0</v>
      </c>
      <c r="T210" s="731" t="s">
        <v>63</v>
      </c>
    </row>
    <row r="211" spans="1:20" ht="34.5" customHeight="1" x14ac:dyDescent="0.2">
      <c r="A211" s="836">
        <v>4235</v>
      </c>
      <c r="B211" s="1433"/>
      <c r="C211" s="709" t="s">
        <v>3335</v>
      </c>
      <c r="D211" s="279">
        <v>52977.585509999997</v>
      </c>
      <c r="E211" s="791">
        <v>2673.59</v>
      </c>
      <c r="F211" s="711">
        <v>0</v>
      </c>
      <c r="G211" s="779">
        <v>4881.4013600000008</v>
      </c>
      <c r="H211" s="850">
        <f t="shared" si="29"/>
        <v>42161.304149999996</v>
      </c>
      <c r="I211" s="776">
        <v>42161.304149999996</v>
      </c>
      <c r="J211" s="776">
        <v>0</v>
      </c>
      <c r="K211" s="777">
        <v>0</v>
      </c>
      <c r="L211" s="852">
        <f t="shared" si="30"/>
        <v>3261.29</v>
      </c>
      <c r="M211" s="786">
        <v>3261.29</v>
      </c>
      <c r="N211" s="786">
        <v>0</v>
      </c>
      <c r="O211" s="779">
        <v>0</v>
      </c>
      <c r="P211" s="715">
        <v>0</v>
      </c>
      <c r="Q211" s="788">
        <v>0</v>
      </c>
      <c r="R211" s="788">
        <v>0</v>
      </c>
      <c r="S211" s="785">
        <v>0</v>
      </c>
      <c r="T211" s="731" t="s">
        <v>63</v>
      </c>
    </row>
    <row r="212" spans="1:20" ht="24" customHeight="1" x14ac:dyDescent="0.2">
      <c r="A212" s="836">
        <v>4237</v>
      </c>
      <c r="B212" s="1433"/>
      <c r="C212" s="709" t="s">
        <v>3970</v>
      </c>
      <c r="D212" s="279">
        <v>8261.8060299999997</v>
      </c>
      <c r="E212" s="791">
        <v>214.1</v>
      </c>
      <c r="F212" s="711">
        <v>0</v>
      </c>
      <c r="G212" s="779">
        <v>834.80588</v>
      </c>
      <c r="H212" s="850">
        <f t="shared" si="29"/>
        <v>7212.9001500000004</v>
      </c>
      <c r="I212" s="776">
        <v>7212.9001500000004</v>
      </c>
      <c r="J212" s="776">
        <v>0</v>
      </c>
      <c r="K212" s="777">
        <v>0</v>
      </c>
      <c r="L212" s="852">
        <f t="shared" si="30"/>
        <v>0</v>
      </c>
      <c r="M212" s="786">
        <v>0</v>
      </c>
      <c r="N212" s="786">
        <v>0</v>
      </c>
      <c r="O212" s="779">
        <v>0</v>
      </c>
      <c r="P212" s="715">
        <v>0</v>
      </c>
      <c r="Q212" s="788">
        <v>0</v>
      </c>
      <c r="R212" s="788">
        <v>0</v>
      </c>
      <c r="S212" s="785">
        <v>0</v>
      </c>
      <c r="T212" s="731" t="s">
        <v>63</v>
      </c>
    </row>
    <row r="213" spans="1:20" ht="24" customHeight="1" x14ac:dyDescent="0.2">
      <c r="A213" s="819">
        <v>4239</v>
      </c>
      <c r="B213" s="1433"/>
      <c r="C213" s="709" t="s">
        <v>3336</v>
      </c>
      <c r="D213" s="279">
        <v>11216.48</v>
      </c>
      <c r="E213" s="791">
        <v>2485.48</v>
      </c>
      <c r="F213" s="711">
        <v>0</v>
      </c>
      <c r="G213" s="779">
        <v>1948.1184900000001</v>
      </c>
      <c r="H213" s="850">
        <f t="shared" si="29"/>
        <v>6782.8815100000002</v>
      </c>
      <c r="I213" s="776">
        <v>6782.8815100000002</v>
      </c>
      <c r="J213" s="776">
        <v>0</v>
      </c>
      <c r="K213" s="777">
        <v>0</v>
      </c>
      <c r="L213" s="852">
        <f t="shared" si="30"/>
        <v>0</v>
      </c>
      <c r="M213" s="786">
        <v>0</v>
      </c>
      <c r="N213" s="786">
        <v>0</v>
      </c>
      <c r="O213" s="779">
        <v>0</v>
      </c>
      <c r="P213" s="715">
        <v>0</v>
      </c>
      <c r="Q213" s="788">
        <v>0</v>
      </c>
      <c r="R213" s="788">
        <v>0</v>
      </c>
      <c r="S213" s="785">
        <v>0</v>
      </c>
      <c r="T213" s="731" t="s">
        <v>63</v>
      </c>
    </row>
    <row r="214" spans="1:20" ht="24" customHeight="1" x14ac:dyDescent="0.2">
      <c r="A214" s="836">
        <v>4243</v>
      </c>
      <c r="B214" s="1433"/>
      <c r="C214" s="709" t="s">
        <v>3337</v>
      </c>
      <c r="D214" s="279">
        <v>10916.44</v>
      </c>
      <c r="E214" s="791">
        <v>3916.44</v>
      </c>
      <c r="F214" s="711">
        <v>0</v>
      </c>
      <c r="G214" s="779">
        <v>247.15982</v>
      </c>
      <c r="H214" s="850">
        <f t="shared" si="29"/>
        <v>6752.8401800000001</v>
      </c>
      <c r="I214" s="776">
        <v>6752.8401800000001</v>
      </c>
      <c r="J214" s="776">
        <v>0</v>
      </c>
      <c r="K214" s="777">
        <v>0</v>
      </c>
      <c r="L214" s="852">
        <f t="shared" si="30"/>
        <v>0</v>
      </c>
      <c r="M214" s="786">
        <v>0</v>
      </c>
      <c r="N214" s="786">
        <v>0</v>
      </c>
      <c r="O214" s="779">
        <v>0</v>
      </c>
      <c r="P214" s="715">
        <v>0</v>
      </c>
      <c r="Q214" s="788">
        <v>0</v>
      </c>
      <c r="R214" s="788">
        <v>0</v>
      </c>
      <c r="S214" s="785">
        <v>0</v>
      </c>
      <c r="T214" s="731" t="s">
        <v>63</v>
      </c>
    </row>
    <row r="215" spans="1:20" ht="42" x14ac:dyDescent="0.2">
      <c r="A215" s="819">
        <v>4298</v>
      </c>
      <c r="B215" s="1433"/>
      <c r="C215" s="709" t="s">
        <v>2771</v>
      </c>
      <c r="D215" s="279">
        <v>50007.72</v>
      </c>
      <c r="E215" s="791">
        <v>1007.72</v>
      </c>
      <c r="F215" s="711">
        <v>196.625</v>
      </c>
      <c r="G215" s="779">
        <v>1467.6089999999999</v>
      </c>
      <c r="H215" s="850">
        <f t="shared" si="29"/>
        <v>1947.616</v>
      </c>
      <c r="I215" s="776">
        <v>1947.616</v>
      </c>
      <c r="J215" s="776">
        <v>0</v>
      </c>
      <c r="K215" s="777">
        <v>0</v>
      </c>
      <c r="L215" s="852">
        <f t="shared" si="30"/>
        <v>42388.15</v>
      </c>
      <c r="M215" s="786">
        <v>42388.15</v>
      </c>
      <c r="N215" s="786">
        <v>0</v>
      </c>
      <c r="O215" s="779">
        <v>0</v>
      </c>
      <c r="P215" s="715">
        <v>3000</v>
      </c>
      <c r="Q215" s="788">
        <v>0</v>
      </c>
      <c r="R215" s="788">
        <v>0</v>
      </c>
      <c r="S215" s="785">
        <v>0</v>
      </c>
      <c r="T215" s="815" t="s">
        <v>4304</v>
      </c>
    </row>
    <row r="216" spans="1:20" ht="34.5" customHeight="1" x14ac:dyDescent="0.2">
      <c r="A216" s="773">
        <v>4349</v>
      </c>
      <c r="B216" s="1433"/>
      <c r="C216" s="709" t="s">
        <v>3338</v>
      </c>
      <c r="D216" s="279">
        <v>140061.20000000001</v>
      </c>
      <c r="E216" s="775">
        <v>3811.2</v>
      </c>
      <c r="F216" s="711">
        <v>0</v>
      </c>
      <c r="G216" s="124">
        <v>1300</v>
      </c>
      <c r="H216" s="850">
        <f t="shared" si="29"/>
        <v>2069.1</v>
      </c>
      <c r="I216" s="776">
        <v>2069.1</v>
      </c>
      <c r="J216" s="776">
        <v>0</v>
      </c>
      <c r="K216" s="777">
        <v>0</v>
      </c>
      <c r="L216" s="852">
        <f t="shared" si="30"/>
        <v>62880.9</v>
      </c>
      <c r="M216" s="768">
        <v>62880.9</v>
      </c>
      <c r="N216" s="768">
        <v>0</v>
      </c>
      <c r="O216" s="124">
        <v>0</v>
      </c>
      <c r="P216" s="715">
        <v>70000</v>
      </c>
      <c r="Q216" s="116">
        <v>0</v>
      </c>
      <c r="R216" s="116">
        <v>0</v>
      </c>
      <c r="S216" s="717">
        <v>0</v>
      </c>
      <c r="T216" s="815" t="s">
        <v>63</v>
      </c>
    </row>
    <row r="217" spans="1:20" ht="34.5" customHeight="1" x14ac:dyDescent="0.2">
      <c r="A217" s="773">
        <v>4353</v>
      </c>
      <c r="B217" s="1433"/>
      <c r="C217" s="709" t="s">
        <v>4305</v>
      </c>
      <c r="D217" s="279">
        <v>10393.670380000001</v>
      </c>
      <c r="E217" s="775">
        <v>0</v>
      </c>
      <c r="F217" s="711">
        <v>0</v>
      </c>
      <c r="G217" s="124">
        <v>4727.1499999999996</v>
      </c>
      <c r="H217" s="850">
        <f t="shared" si="29"/>
        <v>10393.670380000001</v>
      </c>
      <c r="I217" s="776">
        <v>10393.670380000001</v>
      </c>
      <c r="J217" s="776">
        <v>0</v>
      </c>
      <c r="K217" s="777">
        <v>0</v>
      </c>
      <c r="L217" s="852">
        <f t="shared" si="30"/>
        <v>8379.18</v>
      </c>
      <c r="M217" s="786">
        <v>8379.18</v>
      </c>
      <c r="N217" s="786">
        <v>0</v>
      </c>
      <c r="O217" s="779">
        <v>0</v>
      </c>
      <c r="P217" s="715">
        <v>0</v>
      </c>
      <c r="Q217" s="788">
        <v>0</v>
      </c>
      <c r="R217" s="788">
        <v>0</v>
      </c>
      <c r="S217" s="785">
        <v>0</v>
      </c>
      <c r="T217" s="731" t="s">
        <v>4233</v>
      </c>
    </row>
    <row r="218" spans="1:20" ht="34.5" customHeight="1" x14ac:dyDescent="0.2">
      <c r="A218" s="790">
        <v>4365</v>
      </c>
      <c r="B218" s="1433"/>
      <c r="C218" s="709" t="s">
        <v>3971</v>
      </c>
      <c r="D218" s="279">
        <v>5281.0221999999994</v>
      </c>
      <c r="E218" s="892">
        <v>3982.63</v>
      </c>
      <c r="F218" s="711">
        <v>0</v>
      </c>
      <c r="G218" s="835">
        <v>0</v>
      </c>
      <c r="H218" s="847">
        <f t="shared" si="29"/>
        <v>228.24220000000003</v>
      </c>
      <c r="I218" s="800">
        <v>228.24220000000003</v>
      </c>
      <c r="J218" s="800">
        <v>0</v>
      </c>
      <c r="K218" s="801">
        <v>0</v>
      </c>
      <c r="L218" s="714">
        <f t="shared" si="30"/>
        <v>1070.1500000000001</v>
      </c>
      <c r="M218" s="834">
        <v>1070.1500000000001</v>
      </c>
      <c r="N218" s="834">
        <v>0</v>
      </c>
      <c r="O218" s="835">
        <v>0</v>
      </c>
      <c r="P218" s="715">
        <v>0</v>
      </c>
      <c r="Q218" s="887">
        <v>0</v>
      </c>
      <c r="R218" s="887">
        <v>0</v>
      </c>
      <c r="S218" s="888">
        <v>0</v>
      </c>
      <c r="T218" s="831" t="s">
        <v>63</v>
      </c>
    </row>
    <row r="219" spans="1:20" ht="34.5" customHeight="1" x14ac:dyDescent="0.2">
      <c r="A219" s="790">
        <v>4372</v>
      </c>
      <c r="B219" s="1433"/>
      <c r="C219" s="709" t="s">
        <v>3339</v>
      </c>
      <c r="D219" s="279">
        <v>35614.69184</v>
      </c>
      <c r="E219" s="791">
        <v>1042</v>
      </c>
      <c r="F219" s="711">
        <v>0</v>
      </c>
      <c r="G219" s="779">
        <v>1073.91875</v>
      </c>
      <c r="H219" s="850">
        <f t="shared" si="29"/>
        <v>33498.773090000002</v>
      </c>
      <c r="I219" s="776">
        <v>33498.773090000002</v>
      </c>
      <c r="J219" s="776">
        <v>0</v>
      </c>
      <c r="K219" s="777">
        <v>0</v>
      </c>
      <c r="L219" s="852">
        <f t="shared" si="30"/>
        <v>0</v>
      </c>
      <c r="M219" s="786">
        <v>0</v>
      </c>
      <c r="N219" s="786">
        <v>0</v>
      </c>
      <c r="O219" s="779">
        <v>0</v>
      </c>
      <c r="P219" s="715">
        <v>0</v>
      </c>
      <c r="Q219" s="788">
        <v>0</v>
      </c>
      <c r="R219" s="788">
        <v>0</v>
      </c>
      <c r="S219" s="785">
        <v>0</v>
      </c>
      <c r="T219" s="731" t="s">
        <v>63</v>
      </c>
    </row>
    <row r="220" spans="1:20" ht="24" customHeight="1" x14ac:dyDescent="0.2">
      <c r="A220" s="790">
        <v>4408</v>
      </c>
      <c r="B220" s="1433"/>
      <c r="C220" s="709" t="s">
        <v>3973</v>
      </c>
      <c r="D220" s="279">
        <v>67000</v>
      </c>
      <c r="E220" s="791">
        <v>0</v>
      </c>
      <c r="F220" s="711">
        <v>0</v>
      </c>
      <c r="G220" s="779">
        <v>0</v>
      </c>
      <c r="H220" s="850">
        <f t="shared" si="29"/>
        <v>2000</v>
      </c>
      <c r="I220" s="776">
        <v>2000</v>
      </c>
      <c r="J220" s="776">
        <v>0</v>
      </c>
      <c r="K220" s="777">
        <v>0</v>
      </c>
      <c r="L220" s="852">
        <f t="shared" si="30"/>
        <v>30000</v>
      </c>
      <c r="M220" s="786">
        <v>30000</v>
      </c>
      <c r="N220" s="786">
        <v>0</v>
      </c>
      <c r="O220" s="779">
        <v>0</v>
      </c>
      <c r="P220" s="715">
        <v>35000</v>
      </c>
      <c r="Q220" s="788">
        <v>0</v>
      </c>
      <c r="R220" s="788">
        <v>0</v>
      </c>
      <c r="S220" s="785">
        <v>0</v>
      </c>
      <c r="T220" s="731" t="s">
        <v>63</v>
      </c>
    </row>
    <row r="221" spans="1:20" ht="24" customHeight="1" x14ac:dyDescent="0.2">
      <c r="A221" s="790">
        <v>4411</v>
      </c>
      <c r="B221" s="1433"/>
      <c r="C221" s="709" t="s">
        <v>3340</v>
      </c>
      <c r="D221" s="279">
        <v>4999.9999999999991</v>
      </c>
      <c r="E221" s="791">
        <v>0</v>
      </c>
      <c r="F221" s="711">
        <v>0</v>
      </c>
      <c r="G221" s="779">
        <v>4296.1727599999995</v>
      </c>
      <c r="H221" s="850">
        <f t="shared" si="29"/>
        <v>703.82723999999996</v>
      </c>
      <c r="I221" s="776">
        <v>703.82723999999996</v>
      </c>
      <c r="J221" s="776">
        <v>0</v>
      </c>
      <c r="K221" s="777">
        <v>0</v>
      </c>
      <c r="L221" s="852">
        <f t="shared" si="30"/>
        <v>0</v>
      </c>
      <c r="M221" s="786">
        <v>0</v>
      </c>
      <c r="N221" s="786">
        <v>0</v>
      </c>
      <c r="O221" s="779">
        <v>0</v>
      </c>
      <c r="P221" s="715">
        <v>0</v>
      </c>
      <c r="Q221" s="788">
        <v>0</v>
      </c>
      <c r="R221" s="788">
        <v>0</v>
      </c>
      <c r="S221" s="785">
        <v>0</v>
      </c>
      <c r="T221" s="731" t="s">
        <v>63</v>
      </c>
    </row>
    <row r="222" spans="1:20" ht="15" customHeight="1" x14ac:dyDescent="0.2">
      <c r="A222" s="790">
        <v>4423</v>
      </c>
      <c r="B222" s="1433"/>
      <c r="C222" s="709" t="s">
        <v>3974</v>
      </c>
      <c r="D222" s="279">
        <v>101079.96313</v>
      </c>
      <c r="E222" s="791">
        <v>0</v>
      </c>
      <c r="F222" s="711">
        <v>0</v>
      </c>
      <c r="G222" s="779">
        <v>0</v>
      </c>
      <c r="H222" s="850">
        <f t="shared" si="29"/>
        <v>5992.8431299999993</v>
      </c>
      <c r="I222" s="776">
        <v>5992.8431299999993</v>
      </c>
      <c r="J222" s="776">
        <v>0</v>
      </c>
      <c r="K222" s="777">
        <v>0</v>
      </c>
      <c r="L222" s="852">
        <f t="shared" si="30"/>
        <v>39153.120000000003</v>
      </c>
      <c r="M222" s="786">
        <v>39153.120000000003</v>
      </c>
      <c r="N222" s="786">
        <v>0</v>
      </c>
      <c r="O222" s="779">
        <v>0</v>
      </c>
      <c r="P222" s="715">
        <v>27967</v>
      </c>
      <c r="Q222" s="788">
        <v>27967</v>
      </c>
      <c r="R222" s="788">
        <v>0</v>
      </c>
      <c r="S222" s="785">
        <v>0</v>
      </c>
      <c r="T222" s="731" t="s">
        <v>63</v>
      </c>
    </row>
    <row r="223" spans="1:20" ht="24" customHeight="1" x14ac:dyDescent="0.2">
      <c r="A223" s="819">
        <v>4483</v>
      </c>
      <c r="B223" s="1433"/>
      <c r="C223" s="709" t="s">
        <v>4306</v>
      </c>
      <c r="D223" s="279">
        <v>4453.9705300000005</v>
      </c>
      <c r="E223" s="791">
        <v>200.26</v>
      </c>
      <c r="F223" s="711">
        <v>0</v>
      </c>
      <c r="G223" s="779">
        <v>0</v>
      </c>
      <c r="H223" s="850">
        <f t="shared" si="29"/>
        <v>4253.7105300000003</v>
      </c>
      <c r="I223" s="776">
        <v>4253.7105300000003</v>
      </c>
      <c r="J223" s="776">
        <v>0</v>
      </c>
      <c r="K223" s="777">
        <v>0</v>
      </c>
      <c r="L223" s="852">
        <f t="shared" si="30"/>
        <v>0</v>
      </c>
      <c r="M223" s="786">
        <v>0</v>
      </c>
      <c r="N223" s="786">
        <v>0</v>
      </c>
      <c r="O223" s="779">
        <v>0</v>
      </c>
      <c r="P223" s="715">
        <v>0</v>
      </c>
      <c r="Q223" s="788">
        <v>0</v>
      </c>
      <c r="R223" s="788">
        <v>0</v>
      </c>
      <c r="S223" s="785">
        <v>0</v>
      </c>
      <c r="T223" s="731" t="s">
        <v>63</v>
      </c>
    </row>
    <row r="224" spans="1:20" ht="34.5" customHeight="1" x14ac:dyDescent="0.2">
      <c r="A224" s="819">
        <v>4484</v>
      </c>
      <c r="B224" s="1433"/>
      <c r="C224" s="709" t="s">
        <v>4307</v>
      </c>
      <c r="D224" s="279">
        <v>1474.6439399999999</v>
      </c>
      <c r="E224" s="791">
        <v>59.29</v>
      </c>
      <c r="F224" s="711">
        <v>0</v>
      </c>
      <c r="G224" s="779">
        <v>0</v>
      </c>
      <c r="H224" s="850">
        <f t="shared" si="29"/>
        <v>1415.35394</v>
      </c>
      <c r="I224" s="776">
        <v>1415.35394</v>
      </c>
      <c r="J224" s="776">
        <v>0</v>
      </c>
      <c r="K224" s="777">
        <v>0</v>
      </c>
      <c r="L224" s="852">
        <f t="shared" si="30"/>
        <v>0</v>
      </c>
      <c r="M224" s="786">
        <v>0</v>
      </c>
      <c r="N224" s="786">
        <v>0</v>
      </c>
      <c r="O224" s="779">
        <v>0</v>
      </c>
      <c r="P224" s="715">
        <v>0</v>
      </c>
      <c r="Q224" s="788">
        <v>0</v>
      </c>
      <c r="R224" s="788">
        <v>0</v>
      </c>
      <c r="S224" s="785">
        <v>0</v>
      </c>
      <c r="T224" s="731" t="s">
        <v>63</v>
      </c>
    </row>
    <row r="225" spans="1:20" ht="24" customHeight="1" x14ac:dyDescent="0.2">
      <c r="A225" s="819">
        <v>4485</v>
      </c>
      <c r="B225" s="1433"/>
      <c r="C225" s="709" t="s">
        <v>4308</v>
      </c>
      <c r="D225" s="279">
        <v>50086.77</v>
      </c>
      <c r="E225" s="791">
        <v>4316.7700000000004</v>
      </c>
      <c r="F225" s="711">
        <v>0</v>
      </c>
      <c r="G225" s="779">
        <v>0</v>
      </c>
      <c r="H225" s="850">
        <f t="shared" si="29"/>
        <v>2387.33</v>
      </c>
      <c r="I225" s="776">
        <v>2387.33</v>
      </c>
      <c r="J225" s="776">
        <v>0</v>
      </c>
      <c r="K225" s="777">
        <v>0</v>
      </c>
      <c r="L225" s="852">
        <f t="shared" si="30"/>
        <v>43382.67</v>
      </c>
      <c r="M225" s="786">
        <v>43382.67</v>
      </c>
      <c r="N225" s="786">
        <v>0</v>
      </c>
      <c r="O225" s="779">
        <v>0</v>
      </c>
      <c r="P225" s="715">
        <v>0</v>
      </c>
      <c r="Q225" s="788">
        <v>0</v>
      </c>
      <c r="R225" s="788">
        <v>0</v>
      </c>
      <c r="S225" s="785">
        <v>0</v>
      </c>
      <c r="T225" s="731" t="s">
        <v>63</v>
      </c>
    </row>
    <row r="226" spans="1:20" ht="24" customHeight="1" x14ac:dyDescent="0.2">
      <c r="A226" s="819">
        <v>4486</v>
      </c>
      <c r="B226" s="1433"/>
      <c r="C226" s="709" t="s">
        <v>4309</v>
      </c>
      <c r="D226" s="279">
        <v>2931.1</v>
      </c>
      <c r="E226" s="791">
        <v>431.1</v>
      </c>
      <c r="F226" s="711">
        <v>0</v>
      </c>
      <c r="G226" s="779">
        <v>0</v>
      </c>
      <c r="H226" s="850">
        <f t="shared" si="29"/>
        <v>2500</v>
      </c>
      <c r="I226" s="776">
        <v>2500</v>
      </c>
      <c r="J226" s="776">
        <v>0</v>
      </c>
      <c r="K226" s="777">
        <v>0</v>
      </c>
      <c r="L226" s="852">
        <f t="shared" si="30"/>
        <v>0</v>
      </c>
      <c r="M226" s="786">
        <v>0</v>
      </c>
      <c r="N226" s="786">
        <v>0</v>
      </c>
      <c r="O226" s="779">
        <v>0</v>
      </c>
      <c r="P226" s="715">
        <v>0</v>
      </c>
      <c r="Q226" s="788">
        <v>0</v>
      </c>
      <c r="R226" s="788">
        <v>0</v>
      </c>
      <c r="S226" s="785">
        <v>0</v>
      </c>
      <c r="T226" s="731" t="s">
        <v>63</v>
      </c>
    </row>
    <row r="227" spans="1:20" ht="24" customHeight="1" x14ac:dyDescent="0.2">
      <c r="A227" s="819">
        <v>4488</v>
      </c>
      <c r="B227" s="1433"/>
      <c r="C227" s="709" t="s">
        <v>4310</v>
      </c>
      <c r="D227" s="279">
        <v>5020.0060300000005</v>
      </c>
      <c r="E227" s="791">
        <v>0</v>
      </c>
      <c r="F227" s="711">
        <v>0</v>
      </c>
      <c r="G227" s="779">
        <v>0</v>
      </c>
      <c r="H227" s="850">
        <f t="shared" si="29"/>
        <v>1112.1560300000001</v>
      </c>
      <c r="I227" s="776">
        <v>1112.1560300000001</v>
      </c>
      <c r="J227" s="776">
        <v>0</v>
      </c>
      <c r="K227" s="777">
        <v>0</v>
      </c>
      <c r="L227" s="852">
        <f t="shared" si="30"/>
        <v>3907.85</v>
      </c>
      <c r="M227" s="786">
        <v>3907.85</v>
      </c>
      <c r="N227" s="786">
        <v>0</v>
      </c>
      <c r="O227" s="779">
        <v>0</v>
      </c>
      <c r="P227" s="715">
        <v>0</v>
      </c>
      <c r="Q227" s="788">
        <v>0</v>
      </c>
      <c r="R227" s="788">
        <v>0</v>
      </c>
      <c r="S227" s="785">
        <v>0</v>
      </c>
      <c r="T227" s="731" t="s">
        <v>63</v>
      </c>
    </row>
    <row r="228" spans="1:20" ht="24" customHeight="1" x14ac:dyDescent="0.2">
      <c r="A228" s="819">
        <v>4489</v>
      </c>
      <c r="B228" s="1433"/>
      <c r="C228" s="709" t="s">
        <v>4311</v>
      </c>
      <c r="D228" s="279">
        <v>3012.6570499999998</v>
      </c>
      <c r="E228" s="791">
        <v>84.1</v>
      </c>
      <c r="F228" s="711">
        <v>0</v>
      </c>
      <c r="G228" s="779">
        <v>0</v>
      </c>
      <c r="H228" s="850">
        <f t="shared" si="29"/>
        <v>2928.5570499999999</v>
      </c>
      <c r="I228" s="776">
        <v>2928.5570499999999</v>
      </c>
      <c r="J228" s="776">
        <v>0</v>
      </c>
      <c r="K228" s="777">
        <v>0</v>
      </c>
      <c r="L228" s="852">
        <f t="shared" si="30"/>
        <v>0</v>
      </c>
      <c r="M228" s="786">
        <v>0</v>
      </c>
      <c r="N228" s="786">
        <v>0</v>
      </c>
      <c r="O228" s="779">
        <v>0</v>
      </c>
      <c r="P228" s="715">
        <v>0</v>
      </c>
      <c r="Q228" s="788">
        <v>0</v>
      </c>
      <c r="R228" s="788">
        <v>0</v>
      </c>
      <c r="S228" s="785">
        <v>0</v>
      </c>
      <c r="T228" s="731" t="s">
        <v>63</v>
      </c>
    </row>
    <row r="229" spans="1:20" ht="34.5" customHeight="1" x14ac:dyDescent="0.15">
      <c r="A229" s="812">
        <v>4493</v>
      </c>
      <c r="B229" s="1433"/>
      <c r="C229" s="709" t="s">
        <v>4312</v>
      </c>
      <c r="D229" s="279">
        <v>1265.2243999999998</v>
      </c>
      <c r="E229" s="791">
        <v>0</v>
      </c>
      <c r="F229" s="714">
        <v>0</v>
      </c>
      <c r="G229" s="779">
        <v>0</v>
      </c>
      <c r="H229" s="850">
        <f t="shared" si="29"/>
        <v>1265.2243999999998</v>
      </c>
      <c r="I229" s="776">
        <v>1265.2243999999998</v>
      </c>
      <c r="J229" s="776">
        <v>0</v>
      </c>
      <c r="K229" s="777">
        <v>0</v>
      </c>
      <c r="L229" s="852">
        <f t="shared" si="30"/>
        <v>0</v>
      </c>
      <c r="M229" s="786">
        <v>0</v>
      </c>
      <c r="N229" s="786">
        <v>0</v>
      </c>
      <c r="O229" s="779">
        <v>0</v>
      </c>
      <c r="P229" s="715">
        <v>0</v>
      </c>
      <c r="Q229" s="788">
        <v>0</v>
      </c>
      <c r="R229" s="788">
        <v>0</v>
      </c>
      <c r="S229" s="785">
        <v>0</v>
      </c>
      <c r="T229" s="731" t="s">
        <v>63</v>
      </c>
    </row>
    <row r="230" spans="1:20" ht="34.5" customHeight="1" x14ac:dyDescent="0.15">
      <c r="A230" s="812">
        <v>4494</v>
      </c>
      <c r="B230" s="1433"/>
      <c r="C230" s="709" t="s">
        <v>4313</v>
      </c>
      <c r="D230" s="279">
        <v>13000.00891</v>
      </c>
      <c r="E230" s="791">
        <v>0</v>
      </c>
      <c r="F230" s="714">
        <v>0</v>
      </c>
      <c r="G230" s="779">
        <v>0</v>
      </c>
      <c r="H230" s="850">
        <f t="shared" si="29"/>
        <v>4171.9789099999998</v>
      </c>
      <c r="I230" s="776">
        <v>4171.9789099999998</v>
      </c>
      <c r="J230" s="776">
        <v>0</v>
      </c>
      <c r="K230" s="777">
        <v>0</v>
      </c>
      <c r="L230" s="852">
        <f t="shared" si="30"/>
        <v>8828.0300000000007</v>
      </c>
      <c r="M230" s="786">
        <v>8828.0300000000007</v>
      </c>
      <c r="N230" s="786">
        <v>0</v>
      </c>
      <c r="O230" s="779">
        <v>0</v>
      </c>
      <c r="P230" s="715">
        <v>0</v>
      </c>
      <c r="Q230" s="116">
        <v>0</v>
      </c>
      <c r="R230" s="116">
        <v>0</v>
      </c>
      <c r="S230" s="717">
        <v>0</v>
      </c>
      <c r="T230" s="731" t="s">
        <v>63</v>
      </c>
    </row>
    <row r="231" spans="1:20" ht="24" customHeight="1" x14ac:dyDescent="0.2">
      <c r="A231" s="837">
        <v>4495</v>
      </c>
      <c r="B231" s="1433"/>
      <c r="C231" s="709" t="s">
        <v>4314</v>
      </c>
      <c r="D231" s="279">
        <v>20670.669999999998</v>
      </c>
      <c r="E231" s="775">
        <v>0</v>
      </c>
      <c r="F231" s="714">
        <v>0</v>
      </c>
      <c r="G231" s="124">
        <v>0</v>
      </c>
      <c r="H231" s="850">
        <f t="shared" si="29"/>
        <v>20670.669999999998</v>
      </c>
      <c r="I231" s="776">
        <v>20670.669999999998</v>
      </c>
      <c r="J231" s="776">
        <v>0</v>
      </c>
      <c r="K231" s="777">
        <v>0</v>
      </c>
      <c r="L231" s="852">
        <f t="shared" si="30"/>
        <v>0</v>
      </c>
      <c r="M231" s="786">
        <v>0</v>
      </c>
      <c r="N231" s="786">
        <v>0</v>
      </c>
      <c r="O231" s="779">
        <v>0</v>
      </c>
      <c r="P231" s="715">
        <v>0</v>
      </c>
      <c r="Q231" s="116">
        <v>0</v>
      </c>
      <c r="R231" s="116">
        <v>0</v>
      </c>
      <c r="S231" s="717">
        <v>0</v>
      </c>
      <c r="T231" s="731" t="s">
        <v>63</v>
      </c>
    </row>
    <row r="232" spans="1:20" ht="24" customHeight="1" x14ac:dyDescent="0.2">
      <c r="A232" s="819">
        <v>4496</v>
      </c>
      <c r="B232" s="1433"/>
      <c r="C232" s="709" t="s">
        <v>3015</v>
      </c>
      <c r="D232" s="279">
        <v>107521.59405</v>
      </c>
      <c r="E232" s="775">
        <v>0</v>
      </c>
      <c r="F232" s="711">
        <v>2550.6304999999998</v>
      </c>
      <c r="G232" s="124">
        <v>262.20699999999999</v>
      </c>
      <c r="H232" s="850">
        <f t="shared" si="29"/>
        <v>62388.506549999998</v>
      </c>
      <c r="I232" s="776">
        <v>62388.506549999998</v>
      </c>
      <c r="J232" s="776">
        <v>0</v>
      </c>
      <c r="K232" s="777">
        <v>0</v>
      </c>
      <c r="L232" s="852">
        <f t="shared" si="30"/>
        <v>42320.25</v>
      </c>
      <c r="M232" s="768">
        <v>42320.25</v>
      </c>
      <c r="N232" s="768">
        <v>0</v>
      </c>
      <c r="O232" s="124">
        <v>0</v>
      </c>
      <c r="P232" s="715">
        <v>0</v>
      </c>
      <c r="Q232" s="116">
        <v>0</v>
      </c>
      <c r="R232" s="116">
        <v>0</v>
      </c>
      <c r="S232" s="717">
        <v>0</v>
      </c>
      <c r="T232" s="731" t="s">
        <v>63</v>
      </c>
    </row>
    <row r="233" spans="1:20" ht="34.5" customHeight="1" x14ac:dyDescent="0.2">
      <c r="A233" s="837">
        <v>4566</v>
      </c>
      <c r="B233" s="1433"/>
      <c r="C233" s="709" t="s">
        <v>4315</v>
      </c>
      <c r="D233" s="279">
        <v>7785.3710000000001</v>
      </c>
      <c r="E233" s="775">
        <v>591.92999999999995</v>
      </c>
      <c r="F233" s="714">
        <v>0</v>
      </c>
      <c r="G233" s="124">
        <v>0</v>
      </c>
      <c r="H233" s="850">
        <f t="shared" si="29"/>
        <v>7193.4409999999998</v>
      </c>
      <c r="I233" s="776">
        <v>7193.4409999999998</v>
      </c>
      <c r="J233" s="776">
        <v>0</v>
      </c>
      <c r="K233" s="777">
        <v>0</v>
      </c>
      <c r="L233" s="852">
        <f t="shared" si="30"/>
        <v>0</v>
      </c>
      <c r="M233" s="768">
        <v>0</v>
      </c>
      <c r="N233" s="768">
        <v>0</v>
      </c>
      <c r="O233" s="124">
        <v>0</v>
      </c>
      <c r="P233" s="715">
        <v>0</v>
      </c>
      <c r="Q233" s="116">
        <v>0</v>
      </c>
      <c r="R233" s="116">
        <v>0</v>
      </c>
      <c r="S233" s="717">
        <v>0</v>
      </c>
      <c r="T233" s="731" t="s">
        <v>63</v>
      </c>
    </row>
    <row r="234" spans="1:20" ht="24" customHeight="1" x14ac:dyDescent="0.2">
      <c r="A234" s="837">
        <v>4567</v>
      </c>
      <c r="B234" s="1433"/>
      <c r="C234" s="709" t="s">
        <v>4316</v>
      </c>
      <c r="D234" s="279">
        <v>2267.549</v>
      </c>
      <c r="E234" s="775">
        <v>10.99</v>
      </c>
      <c r="F234" s="714">
        <v>0</v>
      </c>
      <c r="G234" s="124">
        <v>0</v>
      </c>
      <c r="H234" s="850">
        <f t="shared" si="29"/>
        <v>2256.5590000000002</v>
      </c>
      <c r="I234" s="776">
        <v>2256.5590000000002</v>
      </c>
      <c r="J234" s="776">
        <v>0</v>
      </c>
      <c r="K234" s="777">
        <v>0</v>
      </c>
      <c r="L234" s="852">
        <f t="shared" si="30"/>
        <v>0</v>
      </c>
      <c r="M234" s="768">
        <v>0</v>
      </c>
      <c r="N234" s="768">
        <v>0</v>
      </c>
      <c r="O234" s="124">
        <v>0</v>
      </c>
      <c r="P234" s="715">
        <v>0</v>
      </c>
      <c r="Q234" s="116">
        <v>0</v>
      </c>
      <c r="R234" s="116">
        <v>0</v>
      </c>
      <c r="S234" s="717">
        <v>0</v>
      </c>
      <c r="T234" s="731" t="s">
        <v>63</v>
      </c>
    </row>
    <row r="235" spans="1:20" ht="34.5" customHeight="1" x14ac:dyDescent="0.2">
      <c r="A235" s="837">
        <v>4673</v>
      </c>
      <c r="B235" s="1433"/>
      <c r="C235" s="709" t="s">
        <v>4317</v>
      </c>
      <c r="D235" s="279">
        <v>1729.6949999999999</v>
      </c>
      <c r="E235" s="775">
        <v>0</v>
      </c>
      <c r="F235" s="714">
        <v>0</v>
      </c>
      <c r="G235" s="124">
        <v>0</v>
      </c>
      <c r="H235" s="850">
        <f t="shared" si="29"/>
        <v>1729.6949999999999</v>
      </c>
      <c r="I235" s="776">
        <v>1729.6949999999999</v>
      </c>
      <c r="J235" s="776">
        <v>0</v>
      </c>
      <c r="K235" s="777">
        <v>0</v>
      </c>
      <c r="L235" s="852">
        <f t="shared" si="30"/>
        <v>0</v>
      </c>
      <c r="M235" s="768">
        <v>0</v>
      </c>
      <c r="N235" s="768">
        <v>0</v>
      </c>
      <c r="O235" s="124">
        <v>0</v>
      </c>
      <c r="P235" s="715">
        <v>0</v>
      </c>
      <c r="Q235" s="116">
        <v>0</v>
      </c>
      <c r="R235" s="116">
        <v>0</v>
      </c>
      <c r="S235" s="717">
        <v>0</v>
      </c>
      <c r="T235" s="731" t="s">
        <v>63</v>
      </c>
    </row>
    <row r="236" spans="1:20" ht="24" customHeight="1" x14ac:dyDescent="0.2">
      <c r="A236" s="833">
        <v>5100</v>
      </c>
      <c r="B236" s="1433"/>
      <c r="C236" s="709" t="s">
        <v>3341</v>
      </c>
      <c r="D236" s="279">
        <v>364156.05152000004</v>
      </c>
      <c r="E236" s="775">
        <v>0</v>
      </c>
      <c r="F236" s="711">
        <v>120726</v>
      </c>
      <c r="G236" s="124">
        <v>13113.02003</v>
      </c>
      <c r="H236" s="850">
        <f t="shared" si="29"/>
        <v>16771.021489999999</v>
      </c>
      <c r="I236" s="776">
        <v>16771.021489999999</v>
      </c>
      <c r="J236" s="776">
        <v>0</v>
      </c>
      <c r="K236" s="777">
        <v>0</v>
      </c>
      <c r="L236" s="852">
        <f t="shared" si="30"/>
        <v>54504.01</v>
      </c>
      <c r="M236" s="786">
        <v>54504.01</v>
      </c>
      <c r="N236" s="786">
        <v>0</v>
      </c>
      <c r="O236" s="779">
        <v>0</v>
      </c>
      <c r="P236" s="715">
        <v>19330</v>
      </c>
      <c r="Q236" s="116">
        <v>19485</v>
      </c>
      <c r="R236" s="116">
        <v>19641</v>
      </c>
      <c r="S236" s="717">
        <v>100586</v>
      </c>
      <c r="T236" s="731" t="s">
        <v>570</v>
      </c>
    </row>
    <row r="237" spans="1:20" ht="34.5" customHeight="1" x14ac:dyDescent="0.2">
      <c r="A237" s="833">
        <v>5162</v>
      </c>
      <c r="B237" s="1433"/>
      <c r="C237" s="709" t="s">
        <v>578</v>
      </c>
      <c r="D237" s="279">
        <v>17948.8207</v>
      </c>
      <c r="E237" s="775">
        <v>1130</v>
      </c>
      <c r="F237" s="711">
        <v>18416.98633</v>
      </c>
      <c r="G237" s="124">
        <v>11064.755800000001</v>
      </c>
      <c r="H237" s="850">
        <f t="shared" si="29"/>
        <v>17948.8207</v>
      </c>
      <c r="I237" s="776">
        <v>17948.8207</v>
      </c>
      <c r="J237" s="776">
        <v>0</v>
      </c>
      <c r="K237" s="777">
        <v>0</v>
      </c>
      <c r="L237" s="852">
        <f t="shared" si="30"/>
        <v>39619.279999999999</v>
      </c>
      <c r="M237" s="768">
        <v>39619.279999999999</v>
      </c>
      <c r="N237" s="768">
        <v>0</v>
      </c>
      <c r="O237" s="124">
        <v>0</v>
      </c>
      <c r="P237" s="715">
        <v>0</v>
      </c>
      <c r="Q237" s="116">
        <v>0</v>
      </c>
      <c r="R237" s="116">
        <v>0</v>
      </c>
      <c r="S237" s="717">
        <v>0</v>
      </c>
      <c r="T237" s="731" t="s">
        <v>4233</v>
      </c>
    </row>
    <row r="238" spans="1:20" ht="24" customHeight="1" x14ac:dyDescent="0.2">
      <c r="A238" s="819">
        <v>5482</v>
      </c>
      <c r="B238" s="1433"/>
      <c r="C238" s="709" t="s">
        <v>3016</v>
      </c>
      <c r="D238" s="279">
        <v>151375.87962000002</v>
      </c>
      <c r="E238" s="775">
        <v>646.96</v>
      </c>
      <c r="F238" s="711">
        <v>1408.864</v>
      </c>
      <c r="G238" s="124">
        <v>1110.57</v>
      </c>
      <c r="H238" s="850">
        <f t="shared" si="29"/>
        <v>7886.9156199999998</v>
      </c>
      <c r="I238" s="776">
        <v>7886.9156199999998</v>
      </c>
      <c r="J238" s="776">
        <v>0</v>
      </c>
      <c r="K238" s="777">
        <v>0</v>
      </c>
      <c r="L238" s="852">
        <f t="shared" si="30"/>
        <v>140322.57</v>
      </c>
      <c r="M238" s="768">
        <v>140322.57</v>
      </c>
      <c r="N238" s="768">
        <v>0</v>
      </c>
      <c r="O238" s="124">
        <v>0</v>
      </c>
      <c r="P238" s="715">
        <v>0</v>
      </c>
      <c r="Q238" s="116">
        <v>0</v>
      </c>
      <c r="R238" s="116">
        <v>0</v>
      </c>
      <c r="S238" s="717">
        <v>0</v>
      </c>
      <c r="T238" s="731" t="s">
        <v>63</v>
      </c>
    </row>
    <row r="239" spans="1:20" ht="24" customHeight="1" x14ac:dyDescent="0.2">
      <c r="A239" s="819">
        <v>5690</v>
      </c>
      <c r="B239" s="1433"/>
      <c r="C239" s="709" t="s">
        <v>579</v>
      </c>
      <c r="D239" s="279">
        <v>248463.75</v>
      </c>
      <c r="E239" s="775">
        <v>9963.64</v>
      </c>
      <c r="F239" s="711">
        <v>4018.11</v>
      </c>
      <c r="G239" s="124">
        <v>134382</v>
      </c>
      <c r="H239" s="850">
        <f t="shared" si="29"/>
        <v>100100</v>
      </c>
      <c r="I239" s="776">
        <v>100100</v>
      </c>
      <c r="J239" s="776">
        <v>0</v>
      </c>
      <c r="K239" s="777">
        <v>0</v>
      </c>
      <c r="L239" s="852">
        <f t="shared" si="30"/>
        <v>0</v>
      </c>
      <c r="M239" s="768">
        <v>0</v>
      </c>
      <c r="N239" s="768">
        <v>0</v>
      </c>
      <c r="O239" s="124">
        <v>0</v>
      </c>
      <c r="P239" s="715">
        <v>0</v>
      </c>
      <c r="Q239" s="116">
        <v>0</v>
      </c>
      <c r="R239" s="116">
        <v>0</v>
      </c>
      <c r="S239" s="717">
        <v>0</v>
      </c>
      <c r="T239" s="731" t="s">
        <v>63</v>
      </c>
    </row>
    <row r="240" spans="1:20" ht="34.5" customHeight="1" x14ac:dyDescent="0.2">
      <c r="A240" s="773">
        <v>5693</v>
      </c>
      <c r="B240" s="1433"/>
      <c r="C240" s="709" t="s">
        <v>3343</v>
      </c>
      <c r="D240" s="279">
        <v>82010.727989999985</v>
      </c>
      <c r="E240" s="775">
        <v>6016.7600000000011</v>
      </c>
      <c r="F240" s="711">
        <v>157466.13503999999</v>
      </c>
      <c r="G240" s="124">
        <v>44651.924720000003</v>
      </c>
      <c r="H240" s="850">
        <f t="shared" si="29"/>
        <v>82010.727989999985</v>
      </c>
      <c r="I240" s="776">
        <v>82010.727989999985</v>
      </c>
      <c r="J240" s="776">
        <v>0</v>
      </c>
      <c r="K240" s="777">
        <v>0</v>
      </c>
      <c r="L240" s="852">
        <f t="shared" si="30"/>
        <v>52159.6</v>
      </c>
      <c r="M240" s="786">
        <v>51099.6</v>
      </c>
      <c r="N240" s="786">
        <v>1060</v>
      </c>
      <c r="O240" s="779">
        <v>0</v>
      </c>
      <c r="P240" s="715">
        <v>0</v>
      </c>
      <c r="Q240" s="788">
        <v>0</v>
      </c>
      <c r="R240" s="788">
        <v>0</v>
      </c>
      <c r="S240" s="785">
        <v>0</v>
      </c>
      <c r="T240" s="731" t="s">
        <v>4233</v>
      </c>
    </row>
    <row r="241" spans="1:20" ht="24" customHeight="1" x14ac:dyDescent="0.2">
      <c r="A241" s="836">
        <v>5761</v>
      </c>
      <c r="B241" s="1433"/>
      <c r="C241" s="709" t="s">
        <v>3975</v>
      </c>
      <c r="D241" s="279">
        <v>34551.217390000005</v>
      </c>
      <c r="E241" s="791">
        <v>0</v>
      </c>
      <c r="F241" s="711">
        <v>1576.4160000000002</v>
      </c>
      <c r="G241" s="779">
        <v>0</v>
      </c>
      <c r="H241" s="850">
        <f t="shared" si="29"/>
        <v>29264.611390000005</v>
      </c>
      <c r="I241" s="776">
        <v>29264.611390000005</v>
      </c>
      <c r="J241" s="776">
        <v>0</v>
      </c>
      <c r="K241" s="777">
        <v>0</v>
      </c>
      <c r="L241" s="852">
        <f t="shared" si="30"/>
        <v>3710.19</v>
      </c>
      <c r="M241" s="786">
        <v>3710.19</v>
      </c>
      <c r="N241" s="786">
        <v>0</v>
      </c>
      <c r="O241" s="779">
        <v>0</v>
      </c>
      <c r="P241" s="715">
        <v>0</v>
      </c>
      <c r="Q241" s="788">
        <v>0</v>
      </c>
      <c r="R241" s="788">
        <v>0</v>
      </c>
      <c r="S241" s="785">
        <v>0</v>
      </c>
      <c r="T241" s="731" t="s">
        <v>63</v>
      </c>
    </row>
    <row r="242" spans="1:20" ht="24" customHeight="1" x14ac:dyDescent="0.2">
      <c r="A242" s="836">
        <v>5872</v>
      </c>
      <c r="B242" s="1433"/>
      <c r="C242" s="709" t="s">
        <v>4318</v>
      </c>
      <c r="D242" s="279">
        <v>66225.75</v>
      </c>
      <c r="E242" s="791">
        <v>937.75</v>
      </c>
      <c r="F242" s="711">
        <v>288</v>
      </c>
      <c r="G242" s="779">
        <v>0</v>
      </c>
      <c r="H242" s="850">
        <f t="shared" si="29"/>
        <v>27800</v>
      </c>
      <c r="I242" s="776">
        <v>27800</v>
      </c>
      <c r="J242" s="776">
        <v>0</v>
      </c>
      <c r="K242" s="777">
        <v>0</v>
      </c>
      <c r="L242" s="852">
        <f t="shared" si="30"/>
        <v>37200</v>
      </c>
      <c r="M242" s="786">
        <v>37200</v>
      </c>
      <c r="N242" s="786">
        <v>0</v>
      </c>
      <c r="O242" s="779">
        <v>0</v>
      </c>
      <c r="P242" s="715">
        <v>0</v>
      </c>
      <c r="Q242" s="788">
        <v>0</v>
      </c>
      <c r="R242" s="788">
        <v>0</v>
      </c>
      <c r="S242" s="785">
        <v>0</v>
      </c>
      <c r="T242" s="731" t="s">
        <v>63</v>
      </c>
    </row>
    <row r="243" spans="1:20" ht="34.5" customHeight="1" x14ac:dyDescent="0.2">
      <c r="A243" s="838">
        <v>5912</v>
      </c>
      <c r="B243" s="1433"/>
      <c r="C243" s="709" t="s">
        <v>4037</v>
      </c>
      <c r="D243" s="279">
        <v>7157.3919999999998</v>
      </c>
      <c r="E243" s="791"/>
      <c r="F243" s="714">
        <v>117331.18400000001</v>
      </c>
      <c r="G243" s="779">
        <v>7331.8089</v>
      </c>
      <c r="H243" s="850">
        <f t="shared" si="29"/>
        <v>7157.3919999999998</v>
      </c>
      <c r="I243" s="776">
        <v>1357.8620000000001</v>
      </c>
      <c r="J243" s="776">
        <v>5799.53</v>
      </c>
      <c r="K243" s="777">
        <v>0</v>
      </c>
      <c r="L243" s="852">
        <f t="shared" si="30"/>
        <v>69988.289999999994</v>
      </c>
      <c r="M243" s="786">
        <v>64000.289999999994</v>
      </c>
      <c r="N243" s="786">
        <v>5988</v>
      </c>
      <c r="O243" s="779">
        <v>0</v>
      </c>
      <c r="P243" s="715">
        <v>0</v>
      </c>
      <c r="Q243" s="116">
        <v>0</v>
      </c>
      <c r="R243" s="116">
        <v>0</v>
      </c>
      <c r="S243" s="717">
        <v>0</v>
      </c>
      <c r="T243" s="731" t="s">
        <v>4233</v>
      </c>
    </row>
    <row r="244" spans="1:20" ht="35.25" customHeight="1" thickBot="1" x14ac:dyDescent="0.25">
      <c r="A244" s="773">
        <v>5987</v>
      </c>
      <c r="B244" s="1434"/>
      <c r="C244" s="709" t="s">
        <v>3976</v>
      </c>
      <c r="D244" s="279">
        <v>54734.705309999998</v>
      </c>
      <c r="E244" s="775">
        <v>3480</v>
      </c>
      <c r="F244" s="760">
        <v>380</v>
      </c>
      <c r="G244" s="739">
        <v>46710.629419999997</v>
      </c>
      <c r="H244" s="850">
        <f t="shared" si="29"/>
        <v>4164.0758900000001</v>
      </c>
      <c r="I244" s="776">
        <v>4164.0758900000001</v>
      </c>
      <c r="J244" s="776">
        <v>0</v>
      </c>
      <c r="K244" s="777">
        <v>0</v>
      </c>
      <c r="L244" s="852">
        <f t="shared" si="30"/>
        <v>0</v>
      </c>
      <c r="M244" s="768">
        <v>0</v>
      </c>
      <c r="N244" s="768">
        <v>0</v>
      </c>
      <c r="O244" s="124">
        <v>0</v>
      </c>
      <c r="P244" s="715">
        <v>0</v>
      </c>
      <c r="Q244" s="116">
        <v>0</v>
      </c>
      <c r="R244" s="116">
        <v>0</v>
      </c>
      <c r="S244" s="717">
        <v>0</v>
      </c>
      <c r="T244" s="731" t="s">
        <v>63</v>
      </c>
    </row>
    <row r="245" spans="1:20" s="699" customFormat="1" ht="15.75" customHeight="1" thickBot="1" x14ac:dyDescent="0.25">
      <c r="A245" s="839"/>
      <c r="B245" s="1426" t="s">
        <v>580</v>
      </c>
      <c r="C245" s="1427"/>
      <c r="D245" s="723">
        <f>SUM(D199:D244)</f>
        <v>2089306.0947900005</v>
      </c>
      <c r="E245" s="723">
        <f t="shared" ref="E245:S245" si="31">SUM(E199:E244)</f>
        <v>69165.2</v>
      </c>
      <c r="F245" s="860">
        <f t="shared" si="31"/>
        <v>427779.01087000006</v>
      </c>
      <c r="G245" s="861">
        <f t="shared" si="31"/>
        <v>322099.19245000003</v>
      </c>
      <c r="H245" s="860">
        <f t="shared" si="31"/>
        <v>656031.89205999998</v>
      </c>
      <c r="I245" s="862">
        <f t="shared" si="31"/>
        <v>650232.36205999996</v>
      </c>
      <c r="J245" s="862">
        <f t="shared" si="31"/>
        <v>5799.53</v>
      </c>
      <c r="K245" s="861">
        <f t="shared" si="31"/>
        <v>0</v>
      </c>
      <c r="L245" s="860">
        <f t="shared" si="31"/>
        <v>798718.30999999994</v>
      </c>
      <c r="M245" s="862">
        <f t="shared" si="31"/>
        <v>791670.30999999994</v>
      </c>
      <c r="N245" s="862">
        <f t="shared" si="31"/>
        <v>7048</v>
      </c>
      <c r="O245" s="861">
        <f t="shared" si="31"/>
        <v>0</v>
      </c>
      <c r="P245" s="860">
        <f t="shared" si="31"/>
        <v>189297</v>
      </c>
      <c r="Q245" s="862">
        <f t="shared" si="31"/>
        <v>47452</v>
      </c>
      <c r="R245" s="862">
        <f t="shared" si="31"/>
        <v>19641</v>
      </c>
      <c r="S245" s="861">
        <f t="shared" si="31"/>
        <v>100586</v>
      </c>
      <c r="T245" s="724"/>
    </row>
    <row r="246" spans="1:20" s="856" customFormat="1" ht="18" customHeight="1" thickBot="1" x14ac:dyDescent="0.25">
      <c r="A246" s="855"/>
      <c r="B246" s="1420" t="s">
        <v>605</v>
      </c>
      <c r="C246" s="1421"/>
      <c r="D246" s="1421"/>
      <c r="E246" s="1421"/>
      <c r="F246" s="1421"/>
      <c r="G246" s="1421"/>
      <c r="H246" s="1421"/>
      <c r="I246" s="1421"/>
      <c r="J246" s="1421"/>
      <c r="K246" s="1421"/>
      <c r="L246" s="1421"/>
      <c r="M246" s="1421"/>
      <c r="N246" s="1421"/>
      <c r="O246" s="1421"/>
      <c r="P246" s="1421"/>
      <c r="Q246" s="1421"/>
      <c r="R246" s="1421"/>
      <c r="S246" s="1421"/>
      <c r="T246" s="1422"/>
    </row>
    <row r="247" spans="1:20" ht="24" customHeight="1" x14ac:dyDescent="0.2">
      <c r="A247" s="818">
        <v>5349</v>
      </c>
      <c r="B247" s="1430"/>
      <c r="C247" s="709" t="s">
        <v>2775</v>
      </c>
      <c r="D247" s="279">
        <v>4660.2369699999999</v>
      </c>
      <c r="E247" s="775">
        <v>0</v>
      </c>
      <c r="F247" s="703">
        <v>694.05600000000004</v>
      </c>
      <c r="G247" s="123">
        <v>57.180970000000002</v>
      </c>
      <c r="H247" s="850">
        <f t="shared" ref="H247:H248" si="32">SUM(I247:K247)</f>
        <v>121</v>
      </c>
      <c r="I247" s="776">
        <v>121</v>
      </c>
      <c r="J247" s="776">
        <v>0</v>
      </c>
      <c r="K247" s="777">
        <v>0</v>
      </c>
      <c r="L247" s="852">
        <f t="shared" ref="L247:L248" si="33">SUM(M247:O247)</f>
        <v>3488</v>
      </c>
      <c r="M247" s="768">
        <v>3488</v>
      </c>
      <c r="N247" s="768">
        <v>0</v>
      </c>
      <c r="O247" s="124">
        <v>0</v>
      </c>
      <c r="P247" s="705">
        <v>100</v>
      </c>
      <c r="Q247" s="125">
        <v>100</v>
      </c>
      <c r="R247" s="125">
        <v>100</v>
      </c>
      <c r="S247" s="316">
        <v>0</v>
      </c>
      <c r="T247" s="731" t="s">
        <v>63</v>
      </c>
    </row>
    <row r="248" spans="1:20" ht="24.75" customHeight="1" thickBot="1" x14ac:dyDescent="0.25">
      <c r="A248" s="818">
        <v>5484</v>
      </c>
      <c r="B248" s="1394"/>
      <c r="C248" s="709" t="s">
        <v>3592</v>
      </c>
      <c r="D248" s="279">
        <v>120</v>
      </c>
      <c r="E248" s="775">
        <v>0</v>
      </c>
      <c r="F248" s="760">
        <v>0</v>
      </c>
      <c r="G248" s="739">
        <v>0</v>
      </c>
      <c r="H248" s="850">
        <f t="shared" si="32"/>
        <v>120</v>
      </c>
      <c r="I248" s="776">
        <v>120</v>
      </c>
      <c r="J248" s="776">
        <v>0</v>
      </c>
      <c r="K248" s="777">
        <v>0</v>
      </c>
      <c r="L248" s="852">
        <f t="shared" si="33"/>
        <v>0</v>
      </c>
      <c r="M248" s="768">
        <v>0</v>
      </c>
      <c r="N248" s="768">
        <v>0</v>
      </c>
      <c r="O248" s="124">
        <v>0</v>
      </c>
      <c r="P248" s="738">
        <v>0</v>
      </c>
      <c r="Q248" s="761">
        <v>0</v>
      </c>
      <c r="R248" s="761">
        <v>0</v>
      </c>
      <c r="S248" s="317">
        <v>0</v>
      </c>
      <c r="T248" s="731" t="s">
        <v>63</v>
      </c>
    </row>
    <row r="249" spans="1:20" s="699" customFormat="1" ht="15.75" customHeight="1" thickBot="1" x14ac:dyDescent="0.25">
      <c r="A249" s="839"/>
      <c r="B249" s="1426" t="s">
        <v>3017</v>
      </c>
      <c r="C249" s="1427"/>
      <c r="D249" s="723">
        <f>SUM(D247:D248)</f>
        <v>4780.2369699999999</v>
      </c>
      <c r="E249" s="723">
        <f t="shared" ref="E249:S249" si="34">SUM(E247:E248)</f>
        <v>0</v>
      </c>
      <c r="F249" s="860">
        <f t="shared" si="34"/>
        <v>694.05600000000004</v>
      </c>
      <c r="G249" s="861">
        <f t="shared" si="34"/>
        <v>57.180970000000002</v>
      </c>
      <c r="H249" s="860">
        <f t="shared" si="34"/>
        <v>241</v>
      </c>
      <c r="I249" s="862">
        <f t="shared" si="34"/>
        <v>241</v>
      </c>
      <c r="J249" s="862">
        <f t="shared" si="34"/>
        <v>0</v>
      </c>
      <c r="K249" s="861">
        <f t="shared" si="34"/>
        <v>0</v>
      </c>
      <c r="L249" s="860">
        <f t="shared" si="34"/>
        <v>3488</v>
      </c>
      <c r="M249" s="862">
        <f t="shared" si="34"/>
        <v>3488</v>
      </c>
      <c r="N249" s="862">
        <f t="shared" si="34"/>
        <v>0</v>
      </c>
      <c r="O249" s="861">
        <f t="shared" si="34"/>
        <v>0</v>
      </c>
      <c r="P249" s="860">
        <f t="shared" si="34"/>
        <v>100</v>
      </c>
      <c r="Q249" s="862">
        <f t="shared" si="34"/>
        <v>100</v>
      </c>
      <c r="R249" s="862">
        <f t="shared" si="34"/>
        <v>100</v>
      </c>
      <c r="S249" s="861">
        <f t="shared" si="34"/>
        <v>0</v>
      </c>
      <c r="T249" s="724"/>
    </row>
    <row r="250" spans="1:20" ht="9" customHeight="1" thickBot="1" x14ac:dyDescent="0.25">
      <c r="A250" s="807"/>
      <c r="B250" s="900"/>
      <c r="C250" s="693"/>
      <c r="D250" s="901"/>
      <c r="E250" s="901"/>
      <c r="F250" s="901"/>
      <c r="G250" s="901"/>
      <c r="H250" s="901"/>
      <c r="I250" s="901"/>
      <c r="J250" s="901"/>
      <c r="K250" s="901"/>
      <c r="L250" s="901"/>
      <c r="M250" s="901"/>
      <c r="N250" s="901"/>
      <c r="O250" s="901"/>
      <c r="P250" s="901"/>
      <c r="Q250" s="901"/>
      <c r="R250" s="901"/>
      <c r="S250" s="901"/>
      <c r="T250" s="840"/>
    </row>
    <row r="251" spans="1:20" s="699" customFormat="1" ht="18" customHeight="1" thickBot="1" x14ac:dyDescent="0.25">
      <c r="A251" s="839"/>
      <c r="B251" s="1426" t="s">
        <v>299</v>
      </c>
      <c r="C251" s="1427"/>
      <c r="D251" s="723">
        <f>D11+D17+D44+D51+D55+D71+D76+D91+D197+D245+D249</f>
        <v>11583249.927010002</v>
      </c>
      <c r="E251" s="723">
        <f t="shared" ref="E251:S251" si="35">E11+E17+E44+E51+E55+E71+E76+E91+E197+E245+E249</f>
        <v>116846.89</v>
      </c>
      <c r="F251" s="860">
        <f t="shared" si="35"/>
        <v>8808399.3330799993</v>
      </c>
      <c r="G251" s="861">
        <f t="shared" si="35"/>
        <v>1090192.4952400001</v>
      </c>
      <c r="H251" s="860">
        <f t="shared" si="35"/>
        <v>2684130.6006200002</v>
      </c>
      <c r="I251" s="862">
        <f t="shared" si="35"/>
        <v>2256008.88062</v>
      </c>
      <c r="J251" s="862">
        <f t="shared" si="35"/>
        <v>428121.72000000003</v>
      </c>
      <c r="K251" s="861">
        <f t="shared" si="35"/>
        <v>0</v>
      </c>
      <c r="L251" s="860">
        <f t="shared" si="35"/>
        <v>3137204.6</v>
      </c>
      <c r="M251" s="862">
        <f t="shared" si="35"/>
        <v>3091184.6</v>
      </c>
      <c r="N251" s="862">
        <f t="shared" si="35"/>
        <v>46020</v>
      </c>
      <c r="O251" s="861">
        <f t="shared" si="35"/>
        <v>0</v>
      </c>
      <c r="P251" s="860">
        <f t="shared" si="35"/>
        <v>862517</v>
      </c>
      <c r="Q251" s="862">
        <f t="shared" si="35"/>
        <v>773145</v>
      </c>
      <c r="R251" s="862">
        <f t="shared" si="35"/>
        <v>182636</v>
      </c>
      <c r="S251" s="861">
        <f t="shared" si="35"/>
        <v>100586</v>
      </c>
      <c r="T251" s="724"/>
    </row>
    <row r="252" spans="1:20" x14ac:dyDescent="0.2">
      <c r="A252" s="841"/>
      <c r="B252" s="841"/>
      <c r="D252" s="842"/>
      <c r="E252" s="843"/>
      <c r="F252" s="843"/>
      <c r="G252" s="843"/>
      <c r="H252" s="843"/>
      <c r="I252" s="843"/>
      <c r="J252" s="843"/>
      <c r="K252" s="843"/>
      <c r="L252" s="843"/>
      <c r="M252" s="843"/>
      <c r="N252" s="843"/>
      <c r="O252" s="843"/>
      <c r="P252" s="843"/>
      <c r="Q252" s="843"/>
      <c r="R252" s="843"/>
      <c r="S252" s="843"/>
      <c r="T252" s="844"/>
    </row>
    <row r="253" spans="1:20" x14ac:dyDescent="0.2">
      <c r="H253" s="817"/>
    </row>
    <row r="255" spans="1:20" x14ac:dyDescent="0.2">
      <c r="H255" s="817"/>
    </row>
    <row r="257" spans="8:12" x14ac:dyDescent="0.2">
      <c r="H257" s="817"/>
      <c r="L257" s="817"/>
    </row>
  </sheetData>
  <mergeCells count="45">
    <mergeCell ref="B245:C245"/>
    <mergeCell ref="B246:T246"/>
    <mergeCell ref="B247:B248"/>
    <mergeCell ref="B249:C249"/>
    <mergeCell ref="B251:C251"/>
    <mergeCell ref="B199:B244"/>
    <mergeCell ref="B71:C71"/>
    <mergeCell ref="B72:T72"/>
    <mergeCell ref="B73:B75"/>
    <mergeCell ref="B76:C76"/>
    <mergeCell ref="B77:T77"/>
    <mergeCell ref="B78:B90"/>
    <mergeCell ref="B91:C91"/>
    <mergeCell ref="B92:T92"/>
    <mergeCell ref="B93:B196"/>
    <mergeCell ref="B197:C197"/>
    <mergeCell ref="B198:T198"/>
    <mergeCell ref="B57:B70"/>
    <mergeCell ref="B17:C17"/>
    <mergeCell ref="B18:T18"/>
    <mergeCell ref="B19:B43"/>
    <mergeCell ref="B44:C44"/>
    <mergeCell ref="B45:T45"/>
    <mergeCell ref="B46:B50"/>
    <mergeCell ref="B51:C51"/>
    <mergeCell ref="B52:T52"/>
    <mergeCell ref="B53:B54"/>
    <mergeCell ref="B55:C55"/>
    <mergeCell ref="B56:T56"/>
    <mergeCell ref="B13:B16"/>
    <mergeCell ref="C2:T2"/>
    <mergeCell ref="A4:A6"/>
    <mergeCell ref="B4:B6"/>
    <mergeCell ref="C4:C6"/>
    <mergeCell ref="D4:D6"/>
    <mergeCell ref="E4:E6"/>
    <mergeCell ref="F4:G5"/>
    <mergeCell ref="H4:K5"/>
    <mergeCell ref="L4:O5"/>
    <mergeCell ref="P4:S4"/>
    <mergeCell ref="T4:T6"/>
    <mergeCell ref="B7:T7"/>
    <mergeCell ref="B8:B10"/>
    <mergeCell ref="B11:C11"/>
    <mergeCell ref="B12:T12"/>
  </mergeCells>
  <printOptions horizontalCentered="1"/>
  <pageMargins left="0.39370078740157483" right="0.39370078740157483" top="0.59055118110236227" bottom="0.39370078740157483" header="0.31496062992125984" footer="0.11811023622047245"/>
  <pageSetup paperSize="9" scale="65" firstPageNumber="128" fitToHeight="0" orientation="landscape" useFirstPageNumber="1" r:id="rId1"/>
  <headerFooter>
    <oddHeader>&amp;L&amp;"Tahoma,Kurzíva"Závěrečný účet Moravskoslezského kraje za rok 2023&amp;R&amp;"Tahoma,Kurzíva"Tabulka č. 4</oddHeader>
    <oddFooter>&amp;C&amp;"Tahoma,Obyčejné"&amp;P</oddFooter>
  </headerFooter>
  <rowBreaks count="6" manualBreakCount="6">
    <brk id="51" max="16383" man="1"/>
    <brk id="81" max="16383" man="1"/>
    <brk id="152" max="16383" man="1"/>
    <brk id="174" max="16383" man="1"/>
    <brk id="195" max="19" man="1"/>
    <brk id="218" max="19" man="1"/>
  </rowBreaks>
  <ignoredErrors>
    <ignoredError sqref="L247:L249 L199:L244 L93:L196 L78:L90 L73:L75 L57:L70 L53:L54 L46:L50 L19:L43 L13:L16 L8:L10"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EABE1-EC49-45D9-BF65-43DF6405BF50}">
  <sheetPr>
    <pageSetUpPr fitToPage="1"/>
  </sheetPr>
  <dimension ref="A1:L192"/>
  <sheetViews>
    <sheetView showGridLines="0" zoomScaleNormal="100" zoomScaleSheetLayoutView="100" workbookViewId="0">
      <pane ySplit="5" topLeftCell="A6" activePane="bottomLeft" state="frozen"/>
      <selection activeCell="F37" sqref="F37"/>
      <selection pane="bottomLeft" activeCell="F37" sqref="F37"/>
    </sheetView>
  </sheetViews>
  <sheetFormatPr defaultRowHeight="12.75" x14ac:dyDescent="0.2"/>
  <cols>
    <col min="1" max="1" width="11.7109375" style="902" customWidth="1"/>
    <col min="2" max="2" width="55.7109375" style="902" customWidth="1"/>
    <col min="3" max="3" width="10.85546875" style="902" bestFit="1" customWidth="1"/>
    <col min="4" max="4" width="9.7109375" style="903" customWidth="1"/>
    <col min="5" max="6" width="14.28515625" style="903" bestFit="1" customWidth="1"/>
    <col min="7" max="7" width="13.28515625" style="903" customWidth="1"/>
    <col min="8" max="9" width="9.140625" style="902"/>
    <col min="10" max="10" width="10" style="902" customWidth="1"/>
    <col min="11" max="16384" width="9.140625" style="902"/>
  </cols>
  <sheetData>
    <row r="1" spans="1:7" ht="12.75" customHeight="1" x14ac:dyDescent="0.2">
      <c r="A1" s="1442"/>
      <c r="B1" s="1442"/>
      <c r="C1" s="1442"/>
      <c r="D1" s="1442"/>
      <c r="E1" s="1442"/>
      <c r="F1" s="1442"/>
      <c r="G1" s="1442"/>
    </row>
    <row r="2" spans="1:7" ht="21" customHeight="1" x14ac:dyDescent="0.2">
      <c r="A2" s="1443" t="s">
        <v>4320</v>
      </c>
      <c r="B2" s="1443"/>
      <c r="C2" s="1443"/>
      <c r="D2" s="1443"/>
      <c r="E2" s="1443"/>
      <c r="F2" s="1443"/>
      <c r="G2" s="1443"/>
    </row>
    <row r="3" spans="1:7" ht="13.5" thickBot="1" x14ac:dyDescent="0.25">
      <c r="G3" s="904" t="s">
        <v>611</v>
      </c>
    </row>
    <row r="4" spans="1:7" s="906" customFormat="1" ht="18" customHeight="1" x14ac:dyDescent="0.2">
      <c r="A4" s="1444" t="s">
        <v>4321</v>
      </c>
      <c r="B4" s="1446" t="s">
        <v>4322</v>
      </c>
      <c r="C4" s="1446" t="s">
        <v>4323</v>
      </c>
      <c r="D4" s="1448" t="s">
        <v>4324</v>
      </c>
      <c r="E4" s="1448"/>
      <c r="F4" s="1448"/>
      <c r="G4" s="1449"/>
    </row>
    <row r="5" spans="1:7" s="906" customFormat="1" ht="27.75" customHeight="1" thickBot="1" x14ac:dyDescent="0.25">
      <c r="A5" s="1445"/>
      <c r="B5" s="1447"/>
      <c r="C5" s="1447"/>
      <c r="D5" s="928" t="s">
        <v>4325</v>
      </c>
      <c r="E5" s="928" t="s">
        <v>4326</v>
      </c>
      <c r="F5" s="928" t="s">
        <v>4327</v>
      </c>
      <c r="G5" s="956" t="s">
        <v>4328</v>
      </c>
    </row>
    <row r="6" spans="1:7" ht="27.75" customHeight="1" x14ac:dyDescent="0.2">
      <c r="A6" s="1438" t="s">
        <v>41</v>
      </c>
      <c r="B6" s="962" t="s">
        <v>4426</v>
      </c>
      <c r="C6" s="958" t="s">
        <v>4329</v>
      </c>
      <c r="D6" s="959">
        <f>SUM(D7:D7)</f>
        <v>141</v>
      </c>
      <c r="E6" s="960">
        <f>SUM(E7:E7)</f>
        <v>9322700</v>
      </c>
      <c r="F6" s="960">
        <f>SUM(F7:F7)</f>
        <v>9242867.7799999993</v>
      </c>
      <c r="G6" s="961">
        <f>SUM(G7:G7)</f>
        <v>79832.22</v>
      </c>
    </row>
    <row r="7" spans="1:7" ht="13.5" thickBot="1" x14ac:dyDescent="0.25">
      <c r="A7" s="1440"/>
      <c r="B7" s="963" t="s">
        <v>4330</v>
      </c>
      <c r="C7" s="963"/>
      <c r="D7" s="921">
        <v>141</v>
      </c>
      <c r="E7" s="922">
        <v>9322700</v>
      </c>
      <c r="F7" s="922">
        <f t="shared" ref="F7" si="0">E7-G7</f>
        <v>9242867.7799999993</v>
      </c>
      <c r="G7" s="923">
        <v>79832.22</v>
      </c>
    </row>
    <row r="8" spans="1:7" ht="41.25" customHeight="1" x14ac:dyDescent="0.2">
      <c r="A8" s="1450" t="s">
        <v>37</v>
      </c>
      <c r="B8" s="962" t="s">
        <v>4425</v>
      </c>
      <c r="C8" s="958" t="s">
        <v>4329</v>
      </c>
      <c r="D8" s="959">
        <f>SUM(D9:D11)</f>
        <v>16</v>
      </c>
      <c r="E8" s="960">
        <f>SUM(E9:E11)</f>
        <v>1240000</v>
      </c>
      <c r="F8" s="960">
        <f>SUM(F9:F11)</f>
        <v>1223400</v>
      </c>
      <c r="G8" s="961">
        <f>SUM(G9:G11)</f>
        <v>16600</v>
      </c>
    </row>
    <row r="9" spans="1:7" x14ac:dyDescent="0.2">
      <c r="A9" s="1451"/>
      <c r="B9" s="964" t="s">
        <v>4330</v>
      </c>
      <c r="C9" s="911"/>
      <c r="D9" s="965">
        <v>14</v>
      </c>
      <c r="E9" s="909">
        <v>1080000</v>
      </c>
      <c r="F9" s="909">
        <f>E9-G9</f>
        <v>1063400</v>
      </c>
      <c r="G9" s="910">
        <v>16600</v>
      </c>
    </row>
    <row r="10" spans="1:7" x14ac:dyDescent="0.2">
      <c r="A10" s="1451"/>
      <c r="B10" s="964" t="s">
        <v>4331</v>
      </c>
      <c r="C10" s="911"/>
      <c r="D10" s="965">
        <v>1</v>
      </c>
      <c r="E10" s="909">
        <v>80000</v>
      </c>
      <c r="F10" s="909">
        <f t="shared" ref="F10:F11" si="1">E10-G10</f>
        <v>80000</v>
      </c>
      <c r="G10" s="910">
        <v>0</v>
      </c>
    </row>
    <row r="11" spans="1:7" x14ac:dyDescent="0.2">
      <c r="A11" s="1451"/>
      <c r="B11" s="966" t="s">
        <v>4332</v>
      </c>
      <c r="C11" s="911"/>
      <c r="D11" s="965">
        <v>1</v>
      </c>
      <c r="E11" s="909">
        <v>80000</v>
      </c>
      <c r="F11" s="909">
        <f t="shared" si="1"/>
        <v>80000</v>
      </c>
      <c r="G11" s="910">
        <v>0</v>
      </c>
    </row>
    <row r="12" spans="1:7" ht="41.25" customHeight="1" x14ac:dyDescent="0.2">
      <c r="A12" s="1451"/>
      <c r="B12" s="955" t="s">
        <v>4427</v>
      </c>
      <c r="C12" s="950" t="s">
        <v>4329</v>
      </c>
      <c r="D12" s="951">
        <f>SUM(D13:D18)</f>
        <v>35</v>
      </c>
      <c r="E12" s="952">
        <f>SUM(E13:E18)</f>
        <v>14186776</v>
      </c>
      <c r="F12" s="952">
        <f>SUM(F13:F18)</f>
        <v>14186776</v>
      </c>
      <c r="G12" s="953">
        <f>SUM(G13:G18)</f>
        <v>0</v>
      </c>
    </row>
    <row r="13" spans="1:7" x14ac:dyDescent="0.2">
      <c r="A13" s="1451"/>
      <c r="B13" s="964" t="s">
        <v>4333</v>
      </c>
      <c r="C13" s="964"/>
      <c r="D13" s="965">
        <v>2</v>
      </c>
      <c r="E13" s="909">
        <v>576600</v>
      </c>
      <c r="F13" s="909">
        <f>E13-G13</f>
        <v>576600</v>
      </c>
      <c r="G13" s="910">
        <v>0</v>
      </c>
    </row>
    <row r="14" spans="1:7" x14ac:dyDescent="0.2">
      <c r="A14" s="1451"/>
      <c r="B14" s="964" t="s">
        <v>4334</v>
      </c>
      <c r="C14" s="964"/>
      <c r="D14" s="965">
        <v>1</v>
      </c>
      <c r="E14" s="909">
        <v>500000</v>
      </c>
      <c r="F14" s="909">
        <f t="shared" ref="F14:F18" si="2">E14-G14</f>
        <v>500000</v>
      </c>
      <c r="G14" s="910">
        <v>0</v>
      </c>
    </row>
    <row r="15" spans="1:7" x14ac:dyDescent="0.2">
      <c r="A15" s="1451"/>
      <c r="B15" s="964" t="s">
        <v>4330</v>
      </c>
      <c r="C15" s="964"/>
      <c r="D15" s="965">
        <v>3</v>
      </c>
      <c r="E15" s="909">
        <v>1371400</v>
      </c>
      <c r="F15" s="909">
        <f t="shared" si="2"/>
        <v>1371400</v>
      </c>
      <c r="G15" s="910">
        <v>0</v>
      </c>
    </row>
    <row r="16" spans="1:7" x14ac:dyDescent="0.2">
      <c r="A16" s="1451"/>
      <c r="B16" s="964" t="s">
        <v>4331</v>
      </c>
      <c r="C16" s="966"/>
      <c r="D16" s="965">
        <v>11</v>
      </c>
      <c r="E16" s="909">
        <v>4422000</v>
      </c>
      <c r="F16" s="909">
        <f t="shared" si="2"/>
        <v>4422000</v>
      </c>
      <c r="G16" s="910">
        <v>0</v>
      </c>
    </row>
    <row r="17" spans="1:7" x14ac:dyDescent="0.2">
      <c r="A17" s="1451"/>
      <c r="B17" s="966" t="s">
        <v>4332</v>
      </c>
      <c r="C17" s="966"/>
      <c r="D17" s="965">
        <v>7</v>
      </c>
      <c r="E17" s="909">
        <v>2521100</v>
      </c>
      <c r="F17" s="909">
        <f t="shared" si="2"/>
        <v>2521100</v>
      </c>
      <c r="G17" s="910">
        <v>0</v>
      </c>
    </row>
    <row r="18" spans="1:7" x14ac:dyDescent="0.2">
      <c r="A18" s="1451"/>
      <c r="B18" s="964" t="s">
        <v>4335</v>
      </c>
      <c r="C18" s="964"/>
      <c r="D18" s="965">
        <v>11</v>
      </c>
      <c r="E18" s="909">
        <v>4795676</v>
      </c>
      <c r="F18" s="909">
        <f t="shared" si="2"/>
        <v>4795676</v>
      </c>
      <c r="G18" s="910">
        <v>0</v>
      </c>
    </row>
    <row r="19" spans="1:7" ht="27.75" customHeight="1" x14ac:dyDescent="0.2">
      <c r="A19" s="1451"/>
      <c r="B19" s="955" t="s">
        <v>4428</v>
      </c>
      <c r="C19" s="950" t="s">
        <v>4329</v>
      </c>
      <c r="D19" s="951">
        <f>SUM(D20:D28)</f>
        <v>66</v>
      </c>
      <c r="E19" s="952">
        <f>SUM(E20:E28)</f>
        <v>13549300</v>
      </c>
      <c r="F19" s="952">
        <f>SUM(F20:F28)</f>
        <v>13356368.1</v>
      </c>
      <c r="G19" s="953">
        <f>SUM(G20:G28)</f>
        <v>192931.9</v>
      </c>
    </row>
    <row r="20" spans="1:7" x14ac:dyDescent="0.2">
      <c r="A20" s="1451"/>
      <c r="B20" s="964" t="s">
        <v>4336</v>
      </c>
      <c r="C20" s="964"/>
      <c r="D20" s="965">
        <v>4</v>
      </c>
      <c r="E20" s="909">
        <v>1050900</v>
      </c>
      <c r="F20" s="909">
        <f>E20-G20</f>
        <v>1050900</v>
      </c>
      <c r="G20" s="910">
        <v>0</v>
      </c>
    </row>
    <row r="21" spans="1:7" x14ac:dyDescent="0.2">
      <c r="A21" s="1451"/>
      <c r="B21" s="964" t="s">
        <v>4333</v>
      </c>
      <c r="C21" s="964"/>
      <c r="D21" s="965">
        <v>5</v>
      </c>
      <c r="E21" s="909">
        <v>1495000</v>
      </c>
      <c r="F21" s="909">
        <f t="shared" ref="F21:F28" si="3">E21-G21</f>
        <v>1495000</v>
      </c>
      <c r="G21" s="910">
        <v>0</v>
      </c>
    </row>
    <row r="22" spans="1:7" x14ac:dyDescent="0.2">
      <c r="A22" s="1451"/>
      <c r="B22" s="964" t="s">
        <v>4337</v>
      </c>
      <c r="C22" s="964"/>
      <c r="D22" s="965">
        <v>3</v>
      </c>
      <c r="E22" s="909">
        <v>749000</v>
      </c>
      <c r="F22" s="909">
        <f t="shared" si="3"/>
        <v>749000</v>
      </c>
      <c r="G22" s="910">
        <v>0</v>
      </c>
    </row>
    <row r="23" spans="1:7" x14ac:dyDescent="0.2">
      <c r="A23" s="1451"/>
      <c r="B23" s="964" t="s">
        <v>4330</v>
      </c>
      <c r="C23" s="964"/>
      <c r="D23" s="965">
        <v>31</v>
      </c>
      <c r="E23" s="909">
        <v>6326700</v>
      </c>
      <c r="F23" s="909">
        <f t="shared" si="3"/>
        <v>6221654</v>
      </c>
      <c r="G23" s="910">
        <v>105046</v>
      </c>
    </row>
    <row r="24" spans="1:7" x14ac:dyDescent="0.2">
      <c r="A24" s="1451"/>
      <c r="B24" s="964" t="s">
        <v>4331</v>
      </c>
      <c r="C24" s="966"/>
      <c r="D24" s="965">
        <v>3</v>
      </c>
      <c r="E24" s="909">
        <v>285000</v>
      </c>
      <c r="F24" s="909">
        <f t="shared" si="3"/>
        <v>285000</v>
      </c>
      <c r="G24" s="910">
        <v>0</v>
      </c>
    </row>
    <row r="25" spans="1:7" x14ac:dyDescent="0.2">
      <c r="A25" s="1451"/>
      <c r="B25" s="966" t="s">
        <v>4338</v>
      </c>
      <c r="C25" s="964"/>
      <c r="D25" s="965">
        <v>17</v>
      </c>
      <c r="E25" s="909">
        <v>3093200</v>
      </c>
      <c r="F25" s="909">
        <f>E25-G25</f>
        <v>3011378.88</v>
      </c>
      <c r="G25" s="910">
        <f>25397+56424.12</f>
        <v>81821.119999999995</v>
      </c>
    </row>
    <row r="26" spans="1:7" x14ac:dyDescent="0.2">
      <c r="A26" s="1451"/>
      <c r="B26" s="966" t="s">
        <v>4339</v>
      </c>
      <c r="C26" s="966"/>
      <c r="D26" s="965">
        <v>1</v>
      </c>
      <c r="E26" s="909">
        <v>100000</v>
      </c>
      <c r="F26" s="909">
        <f t="shared" si="3"/>
        <v>100000</v>
      </c>
      <c r="G26" s="910">
        <v>0</v>
      </c>
    </row>
    <row r="27" spans="1:7" x14ac:dyDescent="0.2">
      <c r="A27" s="1451"/>
      <c r="B27" s="964" t="s">
        <v>4340</v>
      </c>
      <c r="C27" s="964"/>
      <c r="D27" s="965">
        <v>1</v>
      </c>
      <c r="E27" s="909">
        <v>240000</v>
      </c>
      <c r="F27" s="909">
        <f t="shared" si="3"/>
        <v>233935.22</v>
      </c>
      <c r="G27" s="910">
        <v>6064.78</v>
      </c>
    </row>
    <row r="28" spans="1:7" x14ac:dyDescent="0.2">
      <c r="A28" s="1451"/>
      <c r="B28" s="964" t="s">
        <v>4335</v>
      </c>
      <c r="C28" s="964"/>
      <c r="D28" s="965">
        <v>1</v>
      </c>
      <c r="E28" s="909">
        <v>209500</v>
      </c>
      <c r="F28" s="909">
        <f t="shared" si="3"/>
        <v>209500</v>
      </c>
      <c r="G28" s="910">
        <v>0</v>
      </c>
    </row>
    <row r="29" spans="1:7" ht="27.75" customHeight="1" x14ac:dyDescent="0.2">
      <c r="A29" s="1451"/>
      <c r="B29" s="955" t="s">
        <v>4429</v>
      </c>
      <c r="C29" s="950" t="s">
        <v>652</v>
      </c>
      <c r="D29" s="951">
        <f>SUM(D30:D33)</f>
        <v>6</v>
      </c>
      <c r="E29" s="952">
        <f>SUM(E30:E33)</f>
        <v>9329351</v>
      </c>
      <c r="F29" s="952">
        <f>SUM(F30:F33)</f>
        <v>9329351</v>
      </c>
      <c r="G29" s="953">
        <f>SUM(G30:G33)</f>
        <v>0</v>
      </c>
    </row>
    <row r="30" spans="1:7" x14ac:dyDescent="0.2">
      <c r="A30" s="1451"/>
      <c r="B30" s="964" t="s">
        <v>4333</v>
      </c>
      <c r="C30" s="964"/>
      <c r="D30" s="965">
        <v>1</v>
      </c>
      <c r="E30" s="909">
        <v>1125400</v>
      </c>
      <c r="F30" s="909">
        <f>E30-G30</f>
        <v>1125400</v>
      </c>
      <c r="G30" s="910">
        <v>0</v>
      </c>
    </row>
    <row r="31" spans="1:7" x14ac:dyDescent="0.2">
      <c r="A31" s="1451"/>
      <c r="B31" s="964" t="s">
        <v>4330</v>
      </c>
      <c r="C31" s="964"/>
      <c r="D31" s="965">
        <v>1</v>
      </c>
      <c r="E31" s="909">
        <v>4052500</v>
      </c>
      <c r="F31" s="909">
        <f t="shared" ref="F31:F33" si="4">E31-G31</f>
        <v>4052500</v>
      </c>
      <c r="G31" s="910">
        <v>0</v>
      </c>
    </row>
    <row r="32" spans="1:7" x14ac:dyDescent="0.2">
      <c r="A32" s="1451"/>
      <c r="B32" s="964" t="s">
        <v>4331</v>
      </c>
      <c r="C32" s="966"/>
      <c r="D32" s="965">
        <v>2</v>
      </c>
      <c r="E32" s="909">
        <v>3414131</v>
      </c>
      <c r="F32" s="909">
        <f t="shared" si="4"/>
        <v>3414131</v>
      </c>
      <c r="G32" s="910">
        <v>0</v>
      </c>
    </row>
    <row r="33" spans="1:12" ht="13.5" thickBot="1" x14ac:dyDescent="0.25">
      <c r="A33" s="1452"/>
      <c r="B33" s="963" t="s">
        <v>4335</v>
      </c>
      <c r="C33" s="963"/>
      <c r="D33" s="921">
        <v>2</v>
      </c>
      <c r="E33" s="922">
        <v>737320</v>
      </c>
      <c r="F33" s="922">
        <f t="shared" si="4"/>
        <v>737320</v>
      </c>
      <c r="G33" s="923">
        <v>0</v>
      </c>
    </row>
    <row r="34" spans="1:12" ht="27.75" customHeight="1" x14ac:dyDescent="0.2">
      <c r="A34" s="1438" t="s">
        <v>35</v>
      </c>
      <c r="B34" s="957" t="s">
        <v>4341</v>
      </c>
      <c r="C34" s="958" t="s">
        <v>4329</v>
      </c>
      <c r="D34" s="959">
        <f>SUM(D35:D35)</f>
        <v>6</v>
      </c>
      <c r="E34" s="960">
        <f>SUM(E35:E35)</f>
        <v>758800</v>
      </c>
      <c r="F34" s="960">
        <f>SUM(F35:F35)</f>
        <v>690812</v>
      </c>
      <c r="G34" s="961">
        <f>SUM(G35:G35)</f>
        <v>67988</v>
      </c>
    </row>
    <row r="35" spans="1:12" x14ac:dyDescent="0.2">
      <c r="A35" s="1439"/>
      <c r="B35" s="964" t="s">
        <v>4332</v>
      </c>
      <c r="C35" s="911"/>
      <c r="D35" s="965">
        <v>6</v>
      </c>
      <c r="E35" s="909">
        <v>758800</v>
      </c>
      <c r="F35" s="909">
        <f>E35-G35</f>
        <v>690812</v>
      </c>
      <c r="G35" s="910">
        <f>67988</f>
        <v>67988</v>
      </c>
    </row>
    <row r="36" spans="1:12" ht="27.75" customHeight="1" x14ac:dyDescent="0.2">
      <c r="A36" s="1439"/>
      <c r="B36" s="954" t="s">
        <v>4342</v>
      </c>
      <c r="C36" s="967" t="s">
        <v>652</v>
      </c>
      <c r="D36" s="968">
        <f>SUM(D37:D38)</f>
        <v>80</v>
      </c>
      <c r="E36" s="969">
        <f>SUM(E37:E38)</f>
        <v>19284047.27</v>
      </c>
      <c r="F36" s="969">
        <f>SUM(F37:F38)</f>
        <v>19263809.57</v>
      </c>
      <c r="G36" s="970">
        <f>SUM(G37:G38)</f>
        <v>20237.7</v>
      </c>
      <c r="H36" s="912"/>
      <c r="I36" s="912"/>
      <c r="J36" s="912"/>
      <c r="K36" s="912"/>
      <c r="L36" s="912"/>
    </row>
    <row r="37" spans="1:12" x14ac:dyDescent="0.2">
      <c r="A37" s="1439"/>
      <c r="B37" s="971" t="s">
        <v>4332</v>
      </c>
      <c r="C37" s="971"/>
      <c r="D37" s="972">
        <v>64</v>
      </c>
      <c r="E37" s="913">
        <v>17783047.27</v>
      </c>
      <c r="F37" s="913">
        <f t="shared" ref="F37:F38" si="5">E37-G37</f>
        <v>17762809.57</v>
      </c>
      <c r="G37" s="914">
        <v>20237.7</v>
      </c>
      <c r="H37" s="912"/>
      <c r="I37" s="912"/>
      <c r="J37" s="912"/>
      <c r="K37" s="912"/>
      <c r="L37" s="912"/>
    </row>
    <row r="38" spans="1:12" x14ac:dyDescent="0.2">
      <c r="A38" s="1439"/>
      <c r="B38" s="971" t="s">
        <v>4339</v>
      </c>
      <c r="C38" s="971"/>
      <c r="D38" s="972">
        <v>16</v>
      </c>
      <c r="E38" s="913">
        <v>1501000</v>
      </c>
      <c r="F38" s="913">
        <f t="shared" si="5"/>
        <v>1501000</v>
      </c>
      <c r="G38" s="914">
        <v>0</v>
      </c>
      <c r="H38" s="912"/>
      <c r="I38" s="912"/>
      <c r="J38" s="912"/>
      <c r="K38" s="912"/>
      <c r="L38" s="912"/>
    </row>
    <row r="39" spans="1:12" ht="27.75" customHeight="1" x14ac:dyDescent="0.2">
      <c r="A39" s="1439"/>
      <c r="B39" s="954" t="s">
        <v>4343</v>
      </c>
      <c r="C39" s="967" t="s">
        <v>652</v>
      </c>
      <c r="D39" s="968">
        <f>SUM(D40:D40)</f>
        <v>57</v>
      </c>
      <c r="E39" s="969">
        <f>SUM(E40:E40)</f>
        <v>11985518.529999999</v>
      </c>
      <c r="F39" s="969">
        <f>SUM(F40:F40)</f>
        <v>11976133.529999999</v>
      </c>
      <c r="G39" s="970">
        <f>SUM(G40:G40)</f>
        <v>9385</v>
      </c>
      <c r="H39" s="912"/>
      <c r="I39" s="912"/>
      <c r="J39" s="912"/>
      <c r="K39" s="912"/>
      <c r="L39" s="912"/>
    </row>
    <row r="40" spans="1:12" x14ac:dyDescent="0.2">
      <c r="A40" s="1439"/>
      <c r="B40" s="971" t="s">
        <v>4332</v>
      </c>
      <c r="C40" s="971"/>
      <c r="D40" s="972">
        <v>57</v>
      </c>
      <c r="E40" s="913">
        <v>11985518.529999999</v>
      </c>
      <c r="F40" s="913">
        <f t="shared" ref="F40" si="6">E40-G40</f>
        <v>11976133.529999999</v>
      </c>
      <c r="G40" s="914">
        <v>9385</v>
      </c>
      <c r="H40" s="912"/>
      <c r="I40" s="912"/>
      <c r="J40" s="912"/>
      <c r="K40" s="912"/>
      <c r="L40" s="912"/>
    </row>
    <row r="41" spans="1:12" ht="27.75" customHeight="1" x14ac:dyDescent="0.2">
      <c r="A41" s="1439"/>
      <c r="B41" s="954" t="s">
        <v>4344</v>
      </c>
      <c r="C41" s="967" t="s">
        <v>652</v>
      </c>
      <c r="D41" s="968">
        <f>SUM(D42:D45)</f>
        <v>18</v>
      </c>
      <c r="E41" s="969">
        <f>SUM(E42:E45)</f>
        <v>1486700</v>
      </c>
      <c r="F41" s="969">
        <f>SUM(F42:F45)</f>
        <v>1444430</v>
      </c>
      <c r="G41" s="970">
        <f>SUM(G42:G45)</f>
        <v>42270</v>
      </c>
      <c r="H41" s="912"/>
      <c r="I41" s="912"/>
      <c r="J41" s="912"/>
      <c r="K41" s="912"/>
      <c r="L41" s="912"/>
    </row>
    <row r="42" spans="1:12" x14ac:dyDescent="0.2">
      <c r="A42" s="1439"/>
      <c r="B42" s="973" t="s">
        <v>4336</v>
      </c>
      <c r="C42" s="973"/>
      <c r="D42" s="972">
        <v>1</v>
      </c>
      <c r="E42" s="913">
        <v>96000</v>
      </c>
      <c r="F42" s="913">
        <f t="shared" ref="F42:F45" si="7">E42-G42</f>
        <v>96000</v>
      </c>
      <c r="G42" s="914">
        <v>0</v>
      </c>
      <c r="H42" s="912"/>
      <c r="I42" s="912"/>
      <c r="J42" s="912"/>
      <c r="K42" s="912"/>
      <c r="L42" s="912"/>
    </row>
    <row r="43" spans="1:12" x14ac:dyDescent="0.2">
      <c r="A43" s="1439"/>
      <c r="B43" s="973" t="s">
        <v>4333</v>
      </c>
      <c r="C43" s="973"/>
      <c r="D43" s="972">
        <v>15</v>
      </c>
      <c r="E43" s="913">
        <v>1192050</v>
      </c>
      <c r="F43" s="913">
        <f t="shared" si="7"/>
        <v>1149780</v>
      </c>
      <c r="G43" s="914">
        <v>42270</v>
      </c>
      <c r="H43" s="912"/>
      <c r="I43" s="912"/>
      <c r="J43" s="912"/>
      <c r="K43" s="912"/>
      <c r="L43" s="912"/>
    </row>
    <row r="44" spans="1:12" x14ac:dyDescent="0.2">
      <c r="A44" s="1439"/>
      <c r="B44" s="973" t="s">
        <v>4345</v>
      </c>
      <c r="C44" s="973"/>
      <c r="D44" s="972">
        <v>1</v>
      </c>
      <c r="E44" s="913">
        <v>99950</v>
      </c>
      <c r="F44" s="913">
        <f t="shared" si="7"/>
        <v>99950</v>
      </c>
      <c r="G44" s="914">
        <v>0</v>
      </c>
      <c r="H44" s="912"/>
      <c r="I44" s="912"/>
      <c r="J44" s="912"/>
      <c r="K44" s="912"/>
      <c r="L44" s="912"/>
    </row>
    <row r="45" spans="1:12" x14ac:dyDescent="0.2">
      <c r="A45" s="1439"/>
      <c r="B45" s="973" t="s">
        <v>4330</v>
      </c>
      <c r="C45" s="973"/>
      <c r="D45" s="972">
        <v>1</v>
      </c>
      <c r="E45" s="913">
        <v>98700</v>
      </c>
      <c r="F45" s="913">
        <f t="shared" si="7"/>
        <v>98700</v>
      </c>
      <c r="G45" s="914">
        <v>0</v>
      </c>
      <c r="H45" s="912"/>
      <c r="I45" s="912"/>
      <c r="J45" s="912"/>
      <c r="K45" s="912"/>
      <c r="L45" s="912"/>
    </row>
    <row r="46" spans="1:12" ht="27.75" customHeight="1" x14ac:dyDescent="0.2">
      <c r="A46" s="1439"/>
      <c r="B46" s="954" t="s">
        <v>4346</v>
      </c>
      <c r="C46" s="967" t="s">
        <v>652</v>
      </c>
      <c r="D46" s="968">
        <f>SUM(D47:D47)</f>
        <v>16</v>
      </c>
      <c r="E46" s="969">
        <f>SUM(E47:E47)</f>
        <v>20792000</v>
      </c>
      <c r="F46" s="969">
        <f>SUM(F47:F47)</f>
        <v>20792000</v>
      </c>
      <c r="G46" s="970">
        <f>SUM(G47:G47)</f>
        <v>0</v>
      </c>
      <c r="H46" s="912"/>
      <c r="I46" s="912"/>
      <c r="J46" s="912"/>
      <c r="K46" s="912"/>
      <c r="L46" s="912"/>
    </row>
    <row r="47" spans="1:12" x14ac:dyDescent="0.2">
      <c r="A47" s="1439"/>
      <c r="B47" s="971" t="s">
        <v>4332</v>
      </c>
      <c r="C47" s="971"/>
      <c r="D47" s="972">
        <v>16</v>
      </c>
      <c r="E47" s="913">
        <v>20792000</v>
      </c>
      <c r="F47" s="913">
        <f t="shared" ref="F47" si="8">E47-G47</f>
        <v>20792000</v>
      </c>
      <c r="G47" s="914">
        <v>0</v>
      </c>
      <c r="H47" s="912"/>
      <c r="I47" s="912"/>
      <c r="J47" s="912"/>
      <c r="K47" s="912"/>
      <c r="L47" s="912"/>
    </row>
    <row r="48" spans="1:12" ht="27.75" customHeight="1" x14ac:dyDescent="0.2">
      <c r="A48" s="1439"/>
      <c r="B48" s="954" t="s">
        <v>4347</v>
      </c>
      <c r="C48" s="967" t="s">
        <v>652</v>
      </c>
      <c r="D48" s="968">
        <f>SUM(D49:D49)</f>
        <v>0</v>
      </c>
      <c r="E48" s="969">
        <f>SUM(E49:E49)</f>
        <v>0</v>
      </c>
      <c r="F48" s="969">
        <f>SUM(F49:F49)</f>
        <v>0</v>
      </c>
      <c r="G48" s="970">
        <f>SUM(G49:G49)</f>
        <v>0</v>
      </c>
      <c r="H48" s="912"/>
      <c r="I48" s="912"/>
      <c r="J48" s="912"/>
      <c r="K48" s="912"/>
      <c r="L48" s="912"/>
    </row>
    <row r="49" spans="1:12" x14ac:dyDescent="0.2">
      <c r="A49" s="1439"/>
      <c r="B49" s="973" t="s">
        <v>4340</v>
      </c>
      <c r="C49" s="973"/>
      <c r="D49" s="972">
        <v>0</v>
      </c>
      <c r="E49" s="913">
        <v>0</v>
      </c>
      <c r="F49" s="913">
        <f t="shared" ref="F49" si="9">E49-G49</f>
        <v>0</v>
      </c>
      <c r="G49" s="914">
        <v>0</v>
      </c>
      <c r="H49" s="912"/>
      <c r="I49" s="912"/>
      <c r="J49" s="912"/>
      <c r="K49" s="912"/>
      <c r="L49" s="912"/>
    </row>
    <row r="50" spans="1:12" ht="27.75" customHeight="1" x14ac:dyDescent="0.2">
      <c r="A50" s="1439"/>
      <c r="B50" s="954" t="s">
        <v>4348</v>
      </c>
      <c r="C50" s="967" t="s">
        <v>652</v>
      </c>
      <c r="D50" s="968">
        <f>SUM(D51:D53)</f>
        <v>0</v>
      </c>
      <c r="E50" s="969">
        <f>SUM(E51:E53)</f>
        <v>0</v>
      </c>
      <c r="F50" s="969">
        <f>SUM(F51:F53)</f>
        <v>0</v>
      </c>
      <c r="G50" s="970">
        <f>SUM(G51:G53)</f>
        <v>0</v>
      </c>
      <c r="H50" s="912"/>
      <c r="I50" s="912"/>
      <c r="J50" s="912"/>
      <c r="K50" s="912"/>
      <c r="L50" s="912"/>
    </row>
    <row r="51" spans="1:12" x14ac:dyDescent="0.2">
      <c r="A51" s="1439"/>
      <c r="B51" s="973" t="s">
        <v>4336</v>
      </c>
      <c r="C51" s="973"/>
      <c r="D51" s="972">
        <v>0</v>
      </c>
      <c r="E51" s="913">
        <v>0</v>
      </c>
      <c r="F51" s="913">
        <f t="shared" ref="F51:F53" si="10">E51-G51</f>
        <v>0</v>
      </c>
      <c r="G51" s="914">
        <v>0</v>
      </c>
      <c r="H51" s="912"/>
      <c r="I51" s="912"/>
      <c r="J51" s="912"/>
      <c r="K51" s="912"/>
      <c r="L51" s="912"/>
    </row>
    <row r="52" spans="1:12" x14ac:dyDescent="0.2">
      <c r="A52" s="1439"/>
      <c r="B52" s="973" t="s">
        <v>4333</v>
      </c>
      <c r="C52" s="973"/>
      <c r="D52" s="972">
        <v>0</v>
      </c>
      <c r="E52" s="913">
        <v>0</v>
      </c>
      <c r="F52" s="913">
        <f t="shared" si="10"/>
        <v>0</v>
      </c>
      <c r="G52" s="914">
        <v>0</v>
      </c>
      <c r="H52" s="912"/>
      <c r="I52" s="912"/>
      <c r="J52" s="912"/>
      <c r="K52" s="912"/>
      <c r="L52" s="912"/>
    </row>
    <row r="53" spans="1:12" ht="13.5" thickBot="1" x14ac:dyDescent="0.25">
      <c r="A53" s="1440"/>
      <c r="B53" s="974" t="s">
        <v>4332</v>
      </c>
      <c r="C53" s="974"/>
      <c r="D53" s="975">
        <v>0</v>
      </c>
      <c r="E53" s="976">
        <v>0</v>
      </c>
      <c r="F53" s="976">
        <f t="shared" si="10"/>
        <v>0</v>
      </c>
      <c r="G53" s="977">
        <v>0</v>
      </c>
      <c r="H53" s="912"/>
      <c r="I53" s="912"/>
      <c r="J53" s="912"/>
      <c r="K53" s="912"/>
      <c r="L53" s="912"/>
    </row>
    <row r="54" spans="1:12" ht="27.75" customHeight="1" x14ac:dyDescent="0.2">
      <c r="A54" s="1438" t="s">
        <v>0</v>
      </c>
      <c r="B54" s="957" t="s">
        <v>4349</v>
      </c>
      <c r="C54" s="905" t="s">
        <v>652</v>
      </c>
      <c r="D54" s="905">
        <f>SUM(D55:D57)</f>
        <v>29</v>
      </c>
      <c r="E54" s="978">
        <f>SUM(E55:E57)</f>
        <v>2088469.6</v>
      </c>
      <c r="F54" s="978">
        <f>SUM(F55:F57)</f>
        <v>2088469.6</v>
      </c>
      <c r="G54" s="979">
        <f>SUM(G55:G57)</f>
        <v>0</v>
      </c>
    </row>
    <row r="55" spans="1:12" x14ac:dyDescent="0.2">
      <c r="A55" s="1439"/>
      <c r="B55" s="980" t="s">
        <v>4333</v>
      </c>
      <c r="C55" s="915"/>
      <c r="D55" s="915">
        <v>1</v>
      </c>
      <c r="E55" s="916">
        <v>80000</v>
      </c>
      <c r="F55" s="916">
        <f>E55-G55</f>
        <v>80000</v>
      </c>
      <c r="G55" s="917">
        <v>0</v>
      </c>
    </row>
    <row r="56" spans="1:12" x14ac:dyDescent="0.2">
      <c r="A56" s="1439"/>
      <c r="B56" s="981" t="s">
        <v>4338</v>
      </c>
      <c r="C56" s="915"/>
      <c r="D56" s="915">
        <v>27</v>
      </c>
      <c r="E56" s="916">
        <v>1928469.6</v>
      </c>
      <c r="F56" s="916">
        <f t="shared" ref="F56:F63" si="11">E56-G56</f>
        <v>1928469.6</v>
      </c>
      <c r="G56" s="917">
        <v>0</v>
      </c>
    </row>
    <row r="57" spans="1:12" x14ac:dyDescent="0.2">
      <c r="A57" s="1439"/>
      <c r="B57" s="981" t="s">
        <v>4339</v>
      </c>
      <c r="C57" s="915"/>
      <c r="D57" s="915">
        <v>1</v>
      </c>
      <c r="E57" s="916">
        <v>80000</v>
      </c>
      <c r="F57" s="916">
        <f t="shared" si="11"/>
        <v>80000</v>
      </c>
      <c r="G57" s="917">
        <v>0</v>
      </c>
    </row>
    <row r="58" spans="1:12" ht="27.75" customHeight="1" x14ac:dyDescent="0.2">
      <c r="A58" s="1439"/>
      <c r="B58" s="954" t="s">
        <v>4350</v>
      </c>
      <c r="C58" s="982" t="s">
        <v>652</v>
      </c>
      <c r="D58" s="982">
        <f>SUM(D59:D63)</f>
        <v>15</v>
      </c>
      <c r="E58" s="983">
        <f>SUM(E59:E63)</f>
        <v>2843303.2199999997</v>
      </c>
      <c r="F58" s="983">
        <f>SUM(F59:F63)</f>
        <v>2843303.2199999997</v>
      </c>
      <c r="G58" s="984">
        <f>SUM(G59:G63)</f>
        <v>0</v>
      </c>
    </row>
    <row r="59" spans="1:12" x14ac:dyDescent="0.2">
      <c r="A59" s="1439"/>
      <c r="B59" s="980" t="s">
        <v>4336</v>
      </c>
      <c r="C59" s="915"/>
      <c r="D59" s="915">
        <v>3</v>
      </c>
      <c r="E59" s="916">
        <v>490280</v>
      </c>
      <c r="F59" s="916">
        <f t="shared" si="11"/>
        <v>490280</v>
      </c>
      <c r="G59" s="917">
        <v>0</v>
      </c>
    </row>
    <row r="60" spans="1:12" x14ac:dyDescent="0.2">
      <c r="A60" s="1439"/>
      <c r="B60" s="980" t="s">
        <v>4333</v>
      </c>
      <c r="C60" s="915"/>
      <c r="D60" s="915">
        <v>7</v>
      </c>
      <c r="E60" s="916">
        <v>1378523.22</v>
      </c>
      <c r="F60" s="916">
        <f t="shared" si="11"/>
        <v>1378523.22</v>
      </c>
      <c r="G60" s="917">
        <v>0</v>
      </c>
    </row>
    <row r="61" spans="1:12" x14ac:dyDescent="0.2">
      <c r="A61" s="1439"/>
      <c r="B61" s="980" t="s">
        <v>4351</v>
      </c>
      <c r="C61" s="915"/>
      <c r="D61" s="915">
        <v>1</v>
      </c>
      <c r="E61" s="916">
        <v>250000</v>
      </c>
      <c r="F61" s="916">
        <f t="shared" si="11"/>
        <v>250000</v>
      </c>
      <c r="G61" s="917">
        <v>0</v>
      </c>
    </row>
    <row r="62" spans="1:12" x14ac:dyDescent="0.2">
      <c r="A62" s="1439"/>
      <c r="B62" s="980" t="s">
        <v>4352</v>
      </c>
      <c r="C62" s="915"/>
      <c r="D62" s="915">
        <v>1</v>
      </c>
      <c r="E62" s="916">
        <v>200000</v>
      </c>
      <c r="F62" s="916">
        <f t="shared" si="11"/>
        <v>200000</v>
      </c>
      <c r="G62" s="917">
        <v>0</v>
      </c>
    </row>
    <row r="63" spans="1:12" x14ac:dyDescent="0.2">
      <c r="A63" s="1439"/>
      <c r="B63" s="980" t="s">
        <v>4330</v>
      </c>
      <c r="C63" s="915"/>
      <c r="D63" s="915">
        <v>3</v>
      </c>
      <c r="E63" s="916">
        <v>524500</v>
      </c>
      <c r="F63" s="916">
        <f t="shared" si="11"/>
        <v>524500</v>
      </c>
      <c r="G63" s="917">
        <v>0</v>
      </c>
    </row>
    <row r="64" spans="1:12" ht="27.75" customHeight="1" x14ac:dyDescent="0.2">
      <c r="A64" s="1439"/>
      <c r="B64" s="954" t="s">
        <v>4353</v>
      </c>
      <c r="C64" s="982" t="s">
        <v>652</v>
      </c>
      <c r="D64" s="982">
        <f>SUM(D65:D70)</f>
        <v>15</v>
      </c>
      <c r="E64" s="983">
        <f>SUM(E65:E70)</f>
        <v>2705525.87</v>
      </c>
      <c r="F64" s="983">
        <f>SUM(F65:F70)</f>
        <v>2705525.87</v>
      </c>
      <c r="G64" s="984">
        <f>SUM(G65:G70)</f>
        <v>0</v>
      </c>
    </row>
    <row r="65" spans="1:7" x14ac:dyDescent="0.2">
      <c r="A65" s="1439"/>
      <c r="B65" s="980" t="s">
        <v>4333</v>
      </c>
      <c r="C65" s="915"/>
      <c r="D65" s="915">
        <v>2</v>
      </c>
      <c r="E65" s="916">
        <v>249800</v>
      </c>
      <c r="F65" s="916">
        <f t="shared" ref="F65:F70" si="12">E65-G65</f>
        <v>249800</v>
      </c>
      <c r="G65" s="917">
        <v>0</v>
      </c>
    </row>
    <row r="66" spans="1:7" x14ac:dyDescent="0.2">
      <c r="A66" s="1439"/>
      <c r="B66" s="980" t="s">
        <v>4352</v>
      </c>
      <c r="C66" s="915"/>
      <c r="D66" s="915">
        <v>1</v>
      </c>
      <c r="E66" s="916">
        <v>250000</v>
      </c>
      <c r="F66" s="916">
        <f t="shared" si="12"/>
        <v>250000</v>
      </c>
      <c r="G66" s="917">
        <v>0</v>
      </c>
    </row>
    <row r="67" spans="1:7" x14ac:dyDescent="0.2">
      <c r="A67" s="1439"/>
      <c r="B67" s="981" t="s">
        <v>4338</v>
      </c>
      <c r="C67" s="915"/>
      <c r="D67" s="915">
        <v>7</v>
      </c>
      <c r="E67" s="916">
        <v>1174845.8700000001</v>
      </c>
      <c r="F67" s="916">
        <f t="shared" si="12"/>
        <v>1174845.8700000001</v>
      </c>
      <c r="G67" s="917">
        <v>0</v>
      </c>
    </row>
    <row r="68" spans="1:7" x14ac:dyDescent="0.2">
      <c r="A68" s="1439"/>
      <c r="B68" s="981" t="s">
        <v>4339</v>
      </c>
      <c r="C68" s="915"/>
      <c r="D68" s="915">
        <v>1</v>
      </c>
      <c r="E68" s="916">
        <v>121000</v>
      </c>
      <c r="F68" s="916">
        <f t="shared" si="12"/>
        <v>121000</v>
      </c>
      <c r="G68" s="917">
        <v>0</v>
      </c>
    </row>
    <row r="69" spans="1:7" x14ac:dyDescent="0.2">
      <c r="A69" s="1439"/>
      <c r="B69" s="980" t="s">
        <v>4354</v>
      </c>
      <c r="C69" s="915"/>
      <c r="D69" s="915">
        <v>2</v>
      </c>
      <c r="E69" s="916">
        <v>499880</v>
      </c>
      <c r="F69" s="916">
        <f t="shared" si="12"/>
        <v>499880</v>
      </c>
      <c r="G69" s="917">
        <v>0</v>
      </c>
    </row>
    <row r="70" spans="1:7" x14ac:dyDescent="0.2">
      <c r="A70" s="1439"/>
      <c r="B70" s="981" t="s">
        <v>4355</v>
      </c>
      <c r="C70" s="915"/>
      <c r="D70" s="915">
        <v>2</v>
      </c>
      <c r="E70" s="916">
        <v>410000</v>
      </c>
      <c r="F70" s="916">
        <f t="shared" si="12"/>
        <v>410000</v>
      </c>
      <c r="G70" s="917">
        <v>0</v>
      </c>
    </row>
    <row r="71" spans="1:7" ht="27.75" customHeight="1" x14ac:dyDescent="0.2">
      <c r="A71" s="1439"/>
      <c r="B71" s="954" t="s">
        <v>4356</v>
      </c>
      <c r="C71" s="982" t="s">
        <v>652</v>
      </c>
      <c r="D71" s="982">
        <f>SUM(D72:D74)</f>
        <v>6</v>
      </c>
      <c r="E71" s="983">
        <f>SUM(E72:E74)</f>
        <v>2003600</v>
      </c>
      <c r="F71" s="983">
        <f>SUM(F72:F74)</f>
        <v>2003600</v>
      </c>
      <c r="G71" s="984">
        <f>SUM(G72:G74)</f>
        <v>0</v>
      </c>
    </row>
    <row r="72" spans="1:7" x14ac:dyDescent="0.2">
      <c r="A72" s="1439"/>
      <c r="B72" s="980" t="s">
        <v>4333</v>
      </c>
      <c r="C72" s="915"/>
      <c r="D72" s="915">
        <v>1</v>
      </c>
      <c r="E72" s="916">
        <v>333760</v>
      </c>
      <c r="F72" s="916">
        <f t="shared" ref="F72:F74" si="13">E72-G72</f>
        <v>333760</v>
      </c>
      <c r="G72" s="917">
        <v>0</v>
      </c>
    </row>
    <row r="73" spans="1:7" x14ac:dyDescent="0.2">
      <c r="A73" s="1439"/>
      <c r="B73" s="980" t="s">
        <v>4352</v>
      </c>
      <c r="C73" s="915"/>
      <c r="D73" s="915">
        <v>1</v>
      </c>
      <c r="E73" s="916">
        <v>333840</v>
      </c>
      <c r="F73" s="916">
        <f t="shared" si="13"/>
        <v>333840</v>
      </c>
      <c r="G73" s="917">
        <v>0</v>
      </c>
    </row>
    <row r="74" spans="1:7" x14ac:dyDescent="0.2">
      <c r="A74" s="1439"/>
      <c r="B74" s="980" t="s">
        <v>4330</v>
      </c>
      <c r="C74" s="915"/>
      <c r="D74" s="915">
        <v>4</v>
      </c>
      <c r="E74" s="916">
        <v>1336000</v>
      </c>
      <c r="F74" s="916">
        <f t="shared" si="13"/>
        <v>1336000</v>
      </c>
      <c r="G74" s="917">
        <v>0</v>
      </c>
    </row>
    <row r="75" spans="1:7" ht="15" customHeight="1" x14ac:dyDescent="0.2">
      <c r="A75" s="1439"/>
      <c r="B75" s="954" t="s">
        <v>4357</v>
      </c>
      <c r="C75" s="950" t="s">
        <v>652</v>
      </c>
      <c r="D75" s="951">
        <f>SUM(D76:D79)</f>
        <v>15</v>
      </c>
      <c r="E75" s="952">
        <f>SUM(E76:E79)</f>
        <v>3250000</v>
      </c>
      <c r="F75" s="952">
        <f>SUM(F76:F79)</f>
        <v>3250000</v>
      </c>
      <c r="G75" s="953">
        <f>SUM(G76:G79)</f>
        <v>0</v>
      </c>
    </row>
    <row r="76" spans="1:7" x14ac:dyDescent="0.2">
      <c r="A76" s="1439"/>
      <c r="B76" s="964" t="s">
        <v>4336</v>
      </c>
      <c r="C76" s="964"/>
      <c r="D76" s="965">
        <v>5</v>
      </c>
      <c r="E76" s="909">
        <v>1249250</v>
      </c>
      <c r="F76" s="916">
        <f t="shared" ref="F76:F79" si="14">E76-G76</f>
        <v>1249250</v>
      </c>
      <c r="G76" s="910">
        <v>0</v>
      </c>
    </row>
    <row r="77" spans="1:7" x14ac:dyDescent="0.2">
      <c r="A77" s="1439"/>
      <c r="B77" s="964" t="s">
        <v>4333</v>
      </c>
      <c r="C77" s="964"/>
      <c r="D77" s="965">
        <v>6</v>
      </c>
      <c r="E77" s="909">
        <v>1320950</v>
      </c>
      <c r="F77" s="916">
        <f t="shared" si="14"/>
        <v>1320950</v>
      </c>
      <c r="G77" s="910">
        <v>0</v>
      </c>
    </row>
    <row r="78" spans="1:7" x14ac:dyDescent="0.2">
      <c r="A78" s="1439"/>
      <c r="B78" s="964" t="s">
        <v>4330</v>
      </c>
      <c r="C78" s="964"/>
      <c r="D78" s="965">
        <v>1</v>
      </c>
      <c r="E78" s="909">
        <v>170000</v>
      </c>
      <c r="F78" s="916">
        <f t="shared" si="14"/>
        <v>170000</v>
      </c>
      <c r="G78" s="910">
        <v>0</v>
      </c>
    </row>
    <row r="79" spans="1:7" ht="13.5" thickBot="1" x14ac:dyDescent="0.25">
      <c r="A79" s="1440"/>
      <c r="B79" s="985" t="s">
        <v>4332</v>
      </c>
      <c r="C79" s="985"/>
      <c r="D79" s="921">
        <v>3</v>
      </c>
      <c r="E79" s="922">
        <v>509800</v>
      </c>
      <c r="F79" s="944">
        <f t="shared" si="14"/>
        <v>509800</v>
      </c>
      <c r="G79" s="923">
        <v>0</v>
      </c>
    </row>
    <row r="80" spans="1:7" ht="27.75" customHeight="1" x14ac:dyDescent="0.2">
      <c r="A80" s="1438" t="s">
        <v>40</v>
      </c>
      <c r="B80" s="957" t="s">
        <v>4358</v>
      </c>
      <c r="C80" s="958" t="s">
        <v>4329</v>
      </c>
      <c r="D80" s="959">
        <f>SUM(D81:D84)</f>
        <v>44</v>
      </c>
      <c r="E80" s="960">
        <f>SUM(E81:E84)</f>
        <v>3018300</v>
      </c>
      <c r="F80" s="960">
        <f>SUM(F81:F84)</f>
        <v>2747613.2</v>
      </c>
      <c r="G80" s="961">
        <f>SUM(G81:G84)</f>
        <v>270686.8</v>
      </c>
    </row>
    <row r="81" spans="1:7" x14ac:dyDescent="0.2">
      <c r="A81" s="1439"/>
      <c r="B81" s="964" t="s">
        <v>4337</v>
      </c>
      <c r="C81" s="964"/>
      <c r="D81" s="965">
        <v>2</v>
      </c>
      <c r="E81" s="909">
        <v>200000</v>
      </c>
      <c r="F81" s="909">
        <f>E81-G81</f>
        <v>200000</v>
      </c>
      <c r="G81" s="910">
        <v>0</v>
      </c>
    </row>
    <row r="82" spans="1:7" x14ac:dyDescent="0.2">
      <c r="A82" s="1439"/>
      <c r="B82" s="964" t="s">
        <v>4330</v>
      </c>
      <c r="C82" s="964"/>
      <c r="D82" s="965">
        <v>9</v>
      </c>
      <c r="E82" s="909">
        <v>646000</v>
      </c>
      <c r="F82" s="909">
        <f>E82-G82</f>
        <v>602091.42000000004</v>
      </c>
      <c r="G82" s="910">
        <v>43908.58</v>
      </c>
    </row>
    <row r="83" spans="1:7" x14ac:dyDescent="0.2">
      <c r="A83" s="1439"/>
      <c r="B83" s="964" t="s">
        <v>4331</v>
      </c>
      <c r="C83" s="966"/>
      <c r="D83" s="965">
        <v>3</v>
      </c>
      <c r="E83" s="909">
        <v>246600</v>
      </c>
      <c r="F83" s="909">
        <f>E83-G83</f>
        <v>234300</v>
      </c>
      <c r="G83" s="910">
        <v>12300</v>
      </c>
    </row>
    <row r="84" spans="1:7" x14ac:dyDescent="0.2">
      <c r="A84" s="1439"/>
      <c r="B84" s="966" t="s">
        <v>4338</v>
      </c>
      <c r="C84" s="964"/>
      <c r="D84" s="965">
        <v>30</v>
      </c>
      <c r="E84" s="909">
        <v>1925700</v>
      </c>
      <c r="F84" s="909">
        <f>E84-G84</f>
        <v>1711221.78</v>
      </c>
      <c r="G84" s="910">
        <v>214478.22</v>
      </c>
    </row>
    <row r="85" spans="1:7" ht="27.75" customHeight="1" x14ac:dyDescent="0.2">
      <c r="A85" s="1439"/>
      <c r="B85" s="954" t="s">
        <v>4359</v>
      </c>
      <c r="C85" s="950" t="s">
        <v>4329</v>
      </c>
      <c r="D85" s="951">
        <f>SUM(D86:D89)</f>
        <v>9</v>
      </c>
      <c r="E85" s="952">
        <f>SUM(E86:E89)</f>
        <v>641800</v>
      </c>
      <c r="F85" s="952">
        <f>SUM(F86:F89)</f>
        <v>625884</v>
      </c>
      <c r="G85" s="953">
        <f>SUM(G86:G89)</f>
        <v>15916</v>
      </c>
    </row>
    <row r="86" spans="1:7" x14ac:dyDescent="0.2">
      <c r="A86" s="1439"/>
      <c r="B86" s="964" t="s">
        <v>4352</v>
      </c>
      <c r="C86" s="964"/>
      <c r="D86" s="965">
        <v>2</v>
      </c>
      <c r="E86" s="909">
        <v>150000</v>
      </c>
      <c r="F86" s="909">
        <f>E86-G86</f>
        <v>150000</v>
      </c>
      <c r="G86" s="910">
        <v>0</v>
      </c>
    </row>
    <row r="87" spans="1:7" x14ac:dyDescent="0.2">
      <c r="A87" s="1439"/>
      <c r="B87" s="964" t="s">
        <v>4330</v>
      </c>
      <c r="C87" s="964"/>
      <c r="D87" s="965">
        <v>5</v>
      </c>
      <c r="E87" s="909">
        <v>362800</v>
      </c>
      <c r="F87" s="909">
        <f>E87-G87</f>
        <v>362800</v>
      </c>
      <c r="G87" s="910">
        <v>0</v>
      </c>
    </row>
    <row r="88" spans="1:7" x14ac:dyDescent="0.2">
      <c r="A88" s="1439"/>
      <c r="B88" s="964" t="s">
        <v>4331</v>
      </c>
      <c r="C88" s="966"/>
      <c r="D88" s="965">
        <v>1</v>
      </c>
      <c r="E88" s="909">
        <v>80000</v>
      </c>
      <c r="F88" s="909">
        <f>E88-G88</f>
        <v>73000</v>
      </c>
      <c r="G88" s="910">
        <v>7000</v>
      </c>
    </row>
    <row r="89" spans="1:7" x14ac:dyDescent="0.2">
      <c r="A89" s="1439"/>
      <c r="B89" s="966" t="s">
        <v>4332</v>
      </c>
      <c r="C89" s="966"/>
      <c r="D89" s="965">
        <v>1</v>
      </c>
      <c r="E89" s="909">
        <v>49000</v>
      </c>
      <c r="F89" s="909">
        <f>E89-G89</f>
        <v>40084</v>
      </c>
      <c r="G89" s="910">
        <v>8916</v>
      </c>
    </row>
    <row r="90" spans="1:7" ht="41.25" customHeight="1" x14ac:dyDescent="0.2">
      <c r="A90" s="1439"/>
      <c r="B90" s="954" t="s">
        <v>4360</v>
      </c>
      <c r="C90" s="950" t="s">
        <v>4329</v>
      </c>
      <c r="D90" s="951">
        <f>SUM(D91:D94)</f>
        <v>34</v>
      </c>
      <c r="E90" s="952">
        <f>SUM(E91:E94)</f>
        <v>5000000</v>
      </c>
      <c r="F90" s="952">
        <f>SUM(F91:F94)</f>
        <v>4961638.33</v>
      </c>
      <c r="G90" s="953">
        <f>SUM(G91:G94)</f>
        <v>38361.67</v>
      </c>
    </row>
    <row r="91" spans="1:7" x14ac:dyDescent="0.2">
      <c r="A91" s="1439"/>
      <c r="B91" s="964" t="s">
        <v>4333</v>
      </c>
      <c r="C91" s="964"/>
      <c r="D91" s="965">
        <v>5</v>
      </c>
      <c r="E91" s="909">
        <v>1240000</v>
      </c>
      <c r="F91" s="909">
        <f>E91-G91</f>
        <v>1235534.33</v>
      </c>
      <c r="G91" s="910">
        <v>4465.67</v>
      </c>
    </row>
    <row r="92" spans="1:7" x14ac:dyDescent="0.2">
      <c r="A92" s="1439"/>
      <c r="B92" s="964" t="s">
        <v>4337</v>
      </c>
      <c r="C92" s="964"/>
      <c r="D92" s="965">
        <v>11</v>
      </c>
      <c r="E92" s="909">
        <v>1466500</v>
      </c>
      <c r="F92" s="909">
        <f>E92-G92</f>
        <v>1463890</v>
      </c>
      <c r="G92" s="910">
        <v>2610</v>
      </c>
    </row>
    <row r="93" spans="1:7" x14ac:dyDescent="0.2">
      <c r="A93" s="1439"/>
      <c r="B93" s="964" t="s">
        <v>4330</v>
      </c>
      <c r="C93" s="964"/>
      <c r="D93" s="965">
        <v>14</v>
      </c>
      <c r="E93" s="909">
        <v>1716700</v>
      </c>
      <c r="F93" s="909">
        <f>E93-G93</f>
        <v>1716681</v>
      </c>
      <c r="G93" s="910">
        <v>19</v>
      </c>
    </row>
    <row r="94" spans="1:7" x14ac:dyDescent="0.2">
      <c r="A94" s="1439"/>
      <c r="B94" s="964" t="s">
        <v>4331</v>
      </c>
      <c r="C94" s="966"/>
      <c r="D94" s="965">
        <v>4</v>
      </c>
      <c r="E94" s="909">
        <v>576800</v>
      </c>
      <c r="F94" s="909">
        <f>E94-G94</f>
        <v>545533</v>
      </c>
      <c r="G94" s="910">
        <v>31267</v>
      </c>
    </row>
    <row r="95" spans="1:7" ht="41.25" customHeight="1" x14ac:dyDescent="0.2">
      <c r="A95" s="1439"/>
      <c r="B95" s="954" t="s">
        <v>4361</v>
      </c>
      <c r="C95" s="950" t="s">
        <v>4329</v>
      </c>
      <c r="D95" s="951">
        <f>SUM(D96:D99)</f>
        <v>34</v>
      </c>
      <c r="E95" s="952">
        <f>SUM(E96:E99)</f>
        <v>4426500</v>
      </c>
      <c r="F95" s="952">
        <f>SUM(F96:F99)</f>
        <v>4307876.43</v>
      </c>
      <c r="G95" s="953">
        <f>SUM(G96:G99)</f>
        <v>118623.57</v>
      </c>
    </row>
    <row r="96" spans="1:7" x14ac:dyDescent="0.2">
      <c r="A96" s="1439"/>
      <c r="B96" s="964" t="s">
        <v>4337</v>
      </c>
      <c r="C96" s="964"/>
      <c r="D96" s="965">
        <v>11</v>
      </c>
      <c r="E96" s="909">
        <v>1786900</v>
      </c>
      <c r="F96" s="909">
        <f>E96-G96</f>
        <v>1710904.43</v>
      </c>
      <c r="G96" s="910">
        <f>145995.57-70000</f>
        <v>75995.570000000007</v>
      </c>
    </row>
    <row r="97" spans="1:7" x14ac:dyDescent="0.2">
      <c r="A97" s="1439"/>
      <c r="B97" s="964" t="s">
        <v>4330</v>
      </c>
      <c r="C97" s="964"/>
      <c r="D97" s="965">
        <v>18</v>
      </c>
      <c r="E97" s="909">
        <v>2132000</v>
      </c>
      <c r="F97" s="909">
        <f t="shared" ref="F97:F99" si="15">E97-G97</f>
        <v>2089372</v>
      </c>
      <c r="G97" s="910">
        <v>42628</v>
      </c>
    </row>
    <row r="98" spans="1:7" x14ac:dyDescent="0.2">
      <c r="A98" s="1439"/>
      <c r="B98" s="964" t="s">
        <v>4331</v>
      </c>
      <c r="C98" s="966"/>
      <c r="D98" s="965">
        <v>3</v>
      </c>
      <c r="E98" s="909">
        <v>277000</v>
      </c>
      <c r="F98" s="909">
        <f t="shared" si="15"/>
        <v>277000</v>
      </c>
      <c r="G98" s="910">
        <v>0</v>
      </c>
    </row>
    <row r="99" spans="1:7" x14ac:dyDescent="0.2">
      <c r="A99" s="1439"/>
      <c r="B99" s="966" t="s">
        <v>4332</v>
      </c>
      <c r="C99" s="966"/>
      <c r="D99" s="965">
        <v>2</v>
      </c>
      <c r="E99" s="909">
        <v>230600</v>
      </c>
      <c r="F99" s="909">
        <f t="shared" si="15"/>
        <v>230600</v>
      </c>
      <c r="G99" s="910">
        <v>0</v>
      </c>
    </row>
    <row r="100" spans="1:7" ht="41.25" customHeight="1" x14ac:dyDescent="0.2">
      <c r="A100" s="1439"/>
      <c r="B100" s="954" t="s">
        <v>4362</v>
      </c>
      <c r="C100" s="950" t="s">
        <v>4329</v>
      </c>
      <c r="D100" s="951">
        <f>SUM(D101:D104)</f>
        <v>74</v>
      </c>
      <c r="E100" s="952">
        <f>SUM(E101:E104)</f>
        <v>84585000</v>
      </c>
      <c r="F100" s="952">
        <f>SUM(F101:F104)</f>
        <v>83700904.599999994</v>
      </c>
      <c r="G100" s="953">
        <f>SUM(G101:G104)</f>
        <v>884095.4</v>
      </c>
    </row>
    <row r="101" spans="1:7" x14ac:dyDescent="0.2">
      <c r="A101" s="1439"/>
      <c r="B101" s="964" t="s">
        <v>4337</v>
      </c>
      <c r="C101" s="964"/>
      <c r="D101" s="965">
        <v>30</v>
      </c>
      <c r="E101" s="909">
        <v>24655000</v>
      </c>
      <c r="F101" s="909">
        <f>E101-G101</f>
        <v>24317649</v>
      </c>
      <c r="G101" s="910">
        <v>337351</v>
      </c>
    </row>
    <row r="102" spans="1:7" x14ac:dyDescent="0.2">
      <c r="A102" s="1439"/>
      <c r="B102" s="964" t="s">
        <v>4330</v>
      </c>
      <c r="C102" s="964"/>
      <c r="D102" s="965">
        <v>18</v>
      </c>
      <c r="E102" s="909">
        <f>15575000-55000</f>
        <v>15520000</v>
      </c>
      <c r="F102" s="909">
        <f t="shared" ref="F102:F104" si="16">E102-G102</f>
        <v>15414317</v>
      </c>
      <c r="G102" s="910">
        <f>160683-55000</f>
        <v>105683</v>
      </c>
    </row>
    <row r="103" spans="1:7" x14ac:dyDescent="0.2">
      <c r="A103" s="1439"/>
      <c r="B103" s="964" t="s">
        <v>4331</v>
      </c>
      <c r="C103" s="966"/>
      <c r="D103" s="965">
        <v>25</v>
      </c>
      <c r="E103" s="909">
        <v>43878000</v>
      </c>
      <c r="F103" s="909">
        <f>E103-G103</f>
        <v>43436938.600000001</v>
      </c>
      <c r="G103" s="910">
        <v>441061.4</v>
      </c>
    </row>
    <row r="104" spans="1:7" x14ac:dyDescent="0.2">
      <c r="A104" s="1439"/>
      <c r="B104" s="966" t="s">
        <v>4363</v>
      </c>
      <c r="C104" s="966"/>
      <c r="D104" s="965">
        <v>1</v>
      </c>
      <c r="E104" s="909">
        <v>532000</v>
      </c>
      <c r="F104" s="909">
        <f t="shared" si="16"/>
        <v>532000</v>
      </c>
      <c r="G104" s="910">
        <v>0</v>
      </c>
    </row>
    <row r="105" spans="1:7" ht="41.25" customHeight="1" x14ac:dyDescent="0.2">
      <c r="A105" s="1439"/>
      <c r="B105" s="954" t="s">
        <v>4364</v>
      </c>
      <c r="C105" s="950" t="s">
        <v>4329</v>
      </c>
      <c r="D105" s="951">
        <f>SUM(D106:D108)</f>
        <v>9</v>
      </c>
      <c r="E105" s="952">
        <f>SUM(E106:E108)</f>
        <v>543400</v>
      </c>
      <c r="F105" s="952">
        <f>SUM(F106:F108)</f>
        <v>507284.70999999996</v>
      </c>
      <c r="G105" s="953">
        <f>SUM(G106:G108)</f>
        <v>36115.29</v>
      </c>
    </row>
    <row r="106" spans="1:7" x14ac:dyDescent="0.2">
      <c r="A106" s="1439"/>
      <c r="B106" s="964" t="s">
        <v>4352</v>
      </c>
      <c r="C106" s="911"/>
      <c r="D106" s="965">
        <v>3</v>
      </c>
      <c r="E106" s="909">
        <v>204400</v>
      </c>
      <c r="F106" s="909">
        <f>E106-G106</f>
        <v>204400</v>
      </c>
      <c r="G106" s="910">
        <v>0</v>
      </c>
    </row>
    <row r="107" spans="1:7" x14ac:dyDescent="0.2">
      <c r="A107" s="1439"/>
      <c r="B107" s="964" t="s">
        <v>4330</v>
      </c>
      <c r="C107" s="911"/>
      <c r="D107" s="965">
        <v>4</v>
      </c>
      <c r="E107" s="909">
        <v>199000</v>
      </c>
      <c r="F107" s="909">
        <f>E107-G107</f>
        <v>178884.71</v>
      </c>
      <c r="G107" s="910">
        <v>20115.29</v>
      </c>
    </row>
    <row r="108" spans="1:7" x14ac:dyDescent="0.2">
      <c r="A108" s="1439"/>
      <c r="B108" s="964" t="s">
        <v>4331</v>
      </c>
      <c r="C108" s="911"/>
      <c r="D108" s="965">
        <v>2</v>
      </c>
      <c r="E108" s="909">
        <v>140000</v>
      </c>
      <c r="F108" s="909">
        <f t="shared" ref="F108" si="17">E108-G108</f>
        <v>124000</v>
      </c>
      <c r="G108" s="910">
        <v>16000</v>
      </c>
    </row>
    <row r="109" spans="1:7" ht="15" customHeight="1" x14ac:dyDescent="0.2">
      <c r="A109" s="1439"/>
      <c r="B109" s="954" t="s">
        <v>4365</v>
      </c>
      <c r="C109" s="950" t="s">
        <v>4329</v>
      </c>
      <c r="D109" s="951">
        <f>SUM(D110:D116)</f>
        <v>201</v>
      </c>
      <c r="E109" s="952">
        <f>SUM(E110:E116)</f>
        <v>2977418734</v>
      </c>
      <c r="F109" s="952">
        <f>SUM(F110:F116)</f>
        <v>2972209615.3099995</v>
      </c>
      <c r="G109" s="953">
        <f>SUM(G110:G116)</f>
        <v>5209118.6899999995</v>
      </c>
    </row>
    <row r="110" spans="1:7" x14ac:dyDescent="0.2">
      <c r="A110" s="1439"/>
      <c r="B110" s="964" t="s">
        <v>4336</v>
      </c>
      <c r="C110" s="964"/>
      <c r="D110" s="965">
        <v>9</v>
      </c>
      <c r="E110" s="909">
        <v>25829000</v>
      </c>
      <c r="F110" s="909">
        <f>E110-G110</f>
        <v>25829000</v>
      </c>
      <c r="G110" s="910">
        <v>0</v>
      </c>
    </row>
    <row r="111" spans="1:7" x14ac:dyDescent="0.2">
      <c r="A111" s="1439"/>
      <c r="B111" s="964" t="s">
        <v>4337</v>
      </c>
      <c r="C111" s="964"/>
      <c r="D111" s="965">
        <v>49</v>
      </c>
      <c r="E111" s="909">
        <v>299995000</v>
      </c>
      <c r="F111" s="909">
        <f t="shared" ref="F111:F116" si="18">E111-G111</f>
        <v>299066697</v>
      </c>
      <c r="G111" s="910">
        <v>928303</v>
      </c>
    </row>
    <row r="112" spans="1:7" x14ac:dyDescent="0.2">
      <c r="A112" s="1439"/>
      <c r="B112" s="964" t="s">
        <v>4330</v>
      </c>
      <c r="C112" s="964"/>
      <c r="D112" s="965">
        <v>36</v>
      </c>
      <c r="E112" s="909">
        <v>316181025</v>
      </c>
      <c r="F112" s="909">
        <f t="shared" si="18"/>
        <v>314012106.31</v>
      </c>
      <c r="G112" s="910">
        <f>2724893.69-555975</f>
        <v>2168918.69</v>
      </c>
    </row>
    <row r="113" spans="1:8" x14ac:dyDescent="0.2">
      <c r="A113" s="1439"/>
      <c r="B113" s="964" t="s">
        <v>4331</v>
      </c>
      <c r="C113" s="966"/>
      <c r="D113" s="965">
        <v>24</v>
      </c>
      <c r="E113" s="909">
        <v>706448000</v>
      </c>
      <c r="F113" s="909">
        <f t="shared" si="18"/>
        <v>705206514.22000003</v>
      </c>
      <c r="G113" s="910">
        <v>1241485.78</v>
      </c>
    </row>
    <row r="114" spans="1:8" x14ac:dyDescent="0.2">
      <c r="A114" s="1439"/>
      <c r="B114" s="966" t="s">
        <v>4338</v>
      </c>
      <c r="C114" s="966"/>
      <c r="D114" s="965">
        <v>58</v>
      </c>
      <c r="E114" s="909">
        <v>878051000</v>
      </c>
      <c r="F114" s="909">
        <f t="shared" si="18"/>
        <v>878049500</v>
      </c>
      <c r="G114" s="910">
        <v>1500</v>
      </c>
    </row>
    <row r="115" spans="1:8" x14ac:dyDescent="0.2">
      <c r="A115" s="1439"/>
      <c r="B115" s="966" t="s">
        <v>4354</v>
      </c>
      <c r="C115" s="966"/>
      <c r="D115" s="965">
        <v>24</v>
      </c>
      <c r="E115" s="909">
        <v>743095709</v>
      </c>
      <c r="F115" s="909">
        <f t="shared" si="18"/>
        <v>742226797.77999997</v>
      </c>
      <c r="G115" s="910">
        <v>868911.22</v>
      </c>
    </row>
    <row r="116" spans="1:8" x14ac:dyDescent="0.2">
      <c r="A116" s="1439"/>
      <c r="B116" s="966" t="s">
        <v>4355</v>
      </c>
      <c r="C116" s="964"/>
      <c r="D116" s="965">
        <v>1</v>
      </c>
      <c r="E116" s="909">
        <v>7819000</v>
      </c>
      <c r="F116" s="909">
        <f t="shared" si="18"/>
        <v>7819000</v>
      </c>
      <c r="G116" s="910">
        <v>0</v>
      </c>
    </row>
    <row r="117" spans="1:8" ht="27.75" customHeight="1" x14ac:dyDescent="0.2">
      <c r="A117" s="1439"/>
      <c r="B117" s="954" t="s">
        <v>4366</v>
      </c>
      <c r="C117" s="950" t="s">
        <v>4329</v>
      </c>
      <c r="D117" s="951">
        <f>SUM(D118:D120)</f>
        <v>63</v>
      </c>
      <c r="E117" s="952">
        <f>SUM(E118:E120)</f>
        <v>197448000</v>
      </c>
      <c r="F117" s="952">
        <f>SUM(F118:F120)</f>
        <v>0</v>
      </c>
      <c r="G117" s="953">
        <v>197448000</v>
      </c>
    </row>
    <row r="118" spans="1:8" x14ac:dyDescent="0.2">
      <c r="A118" s="1439"/>
      <c r="B118" s="964" t="s">
        <v>4337</v>
      </c>
      <c r="C118" s="964"/>
      <c r="D118" s="965">
        <v>28</v>
      </c>
      <c r="E118" s="909">
        <v>41430000</v>
      </c>
      <c r="F118" s="909">
        <f>E118-G118</f>
        <v>0</v>
      </c>
      <c r="G118" s="910">
        <v>41430000</v>
      </c>
      <c r="H118" s="918"/>
    </row>
    <row r="119" spans="1:8" x14ac:dyDescent="0.2">
      <c r="A119" s="1439"/>
      <c r="B119" s="964" t="s">
        <v>4330</v>
      </c>
      <c r="C119" s="964"/>
      <c r="D119" s="965">
        <v>22</v>
      </c>
      <c r="E119" s="909">
        <v>60805000</v>
      </c>
      <c r="F119" s="909">
        <f>E119-G119</f>
        <v>0</v>
      </c>
      <c r="G119" s="910">
        <v>60805000</v>
      </c>
      <c r="H119" s="918"/>
    </row>
    <row r="120" spans="1:8" x14ac:dyDescent="0.2">
      <c r="A120" s="1439"/>
      <c r="B120" s="964" t="s">
        <v>4331</v>
      </c>
      <c r="C120" s="966"/>
      <c r="D120" s="965">
        <v>13</v>
      </c>
      <c r="E120" s="909">
        <v>95213000</v>
      </c>
      <c r="F120" s="909">
        <f>E120-G120</f>
        <v>0</v>
      </c>
      <c r="G120" s="910">
        <v>95213000</v>
      </c>
      <c r="H120" s="918"/>
    </row>
    <row r="121" spans="1:8" ht="27.75" customHeight="1" x14ac:dyDescent="0.2">
      <c r="A121" s="1439"/>
      <c r="B121" s="954" t="s">
        <v>4367</v>
      </c>
      <c r="C121" s="950" t="s">
        <v>4329</v>
      </c>
      <c r="D121" s="951">
        <f>SUM(D122:D125)</f>
        <v>9</v>
      </c>
      <c r="E121" s="952">
        <f>SUM(E122:E125)</f>
        <v>1829000</v>
      </c>
      <c r="F121" s="952">
        <f>SUM(F122:F125)</f>
        <v>1826656.37</v>
      </c>
      <c r="G121" s="953">
        <f>SUM(G122:G125)</f>
        <v>2343.63</v>
      </c>
    </row>
    <row r="122" spans="1:8" x14ac:dyDescent="0.2">
      <c r="A122" s="1439"/>
      <c r="B122" s="964" t="s">
        <v>4333</v>
      </c>
      <c r="C122" s="964"/>
      <c r="D122" s="965">
        <v>4</v>
      </c>
      <c r="E122" s="909">
        <v>612700</v>
      </c>
      <c r="F122" s="909">
        <f>E122-G122</f>
        <v>612700</v>
      </c>
      <c r="G122" s="910">
        <v>0</v>
      </c>
    </row>
    <row r="123" spans="1:8" x14ac:dyDescent="0.2">
      <c r="A123" s="1439"/>
      <c r="B123" s="964" t="s">
        <v>4345</v>
      </c>
      <c r="C123" s="964"/>
      <c r="D123" s="965">
        <v>1</v>
      </c>
      <c r="E123" s="909">
        <v>100000</v>
      </c>
      <c r="F123" s="909">
        <f>E123-G123</f>
        <v>97656.37</v>
      </c>
      <c r="G123" s="910">
        <v>2343.63</v>
      </c>
    </row>
    <row r="124" spans="1:8" x14ac:dyDescent="0.2">
      <c r="A124" s="1439"/>
      <c r="B124" s="964" t="s">
        <v>4330</v>
      </c>
      <c r="C124" s="964"/>
      <c r="D124" s="965">
        <v>2</v>
      </c>
      <c r="E124" s="909">
        <v>394000</v>
      </c>
      <c r="F124" s="909">
        <f t="shared" ref="F124:F125" si="19">E124-G124</f>
        <v>394000</v>
      </c>
      <c r="G124" s="910">
        <v>0</v>
      </c>
    </row>
    <row r="125" spans="1:8" x14ac:dyDescent="0.2">
      <c r="A125" s="1439"/>
      <c r="B125" s="964" t="s">
        <v>4331</v>
      </c>
      <c r="C125" s="966"/>
      <c r="D125" s="965">
        <v>2</v>
      </c>
      <c r="E125" s="909">
        <v>722300</v>
      </c>
      <c r="F125" s="909">
        <f t="shared" si="19"/>
        <v>722300</v>
      </c>
      <c r="G125" s="910">
        <v>0</v>
      </c>
    </row>
    <row r="126" spans="1:8" ht="27.75" customHeight="1" x14ac:dyDescent="0.2">
      <c r="A126" s="1439"/>
      <c r="B126" s="954" t="s">
        <v>4368</v>
      </c>
      <c r="C126" s="950" t="s">
        <v>652</v>
      </c>
      <c r="D126" s="951">
        <f>SUM(D127:D131)</f>
        <v>119</v>
      </c>
      <c r="E126" s="952">
        <f>SUM(E127:E131)</f>
        <v>34315100</v>
      </c>
      <c r="F126" s="952">
        <f>SUM(F127:F131)</f>
        <v>33519256.580000002</v>
      </c>
      <c r="G126" s="953">
        <f>SUM(G127:G131)</f>
        <v>795843.41999999993</v>
      </c>
    </row>
    <row r="127" spans="1:8" x14ac:dyDescent="0.2">
      <c r="A127" s="1439"/>
      <c r="B127" s="964" t="s">
        <v>4333</v>
      </c>
      <c r="C127" s="964"/>
      <c r="D127" s="965">
        <v>6</v>
      </c>
      <c r="E127" s="909">
        <v>1215100</v>
      </c>
      <c r="F127" s="909">
        <f>E127-G127</f>
        <v>1176684</v>
      </c>
      <c r="G127" s="910">
        <v>38416</v>
      </c>
    </row>
    <row r="128" spans="1:8" x14ac:dyDescent="0.2">
      <c r="A128" s="1439"/>
      <c r="B128" s="964" t="s">
        <v>4337</v>
      </c>
      <c r="C128" s="964"/>
      <c r="D128" s="965">
        <v>28</v>
      </c>
      <c r="E128" s="909">
        <f>8647400-300000-386000-300000</f>
        <v>7661400</v>
      </c>
      <c r="F128" s="909">
        <f t="shared" ref="F128:F131" si="20">E128-G128</f>
        <v>7583183.29</v>
      </c>
      <c r="G128" s="910">
        <v>78216.710000000006</v>
      </c>
    </row>
    <row r="129" spans="1:7" x14ac:dyDescent="0.2">
      <c r="A129" s="1439"/>
      <c r="B129" s="964" t="s">
        <v>4330</v>
      </c>
      <c r="C129" s="964"/>
      <c r="D129" s="965">
        <v>22</v>
      </c>
      <c r="E129" s="909">
        <v>6861700</v>
      </c>
      <c r="F129" s="909">
        <f t="shared" si="20"/>
        <v>6686291.96</v>
      </c>
      <c r="G129" s="910">
        <v>175408.04</v>
      </c>
    </row>
    <row r="130" spans="1:7" x14ac:dyDescent="0.2">
      <c r="A130" s="1439"/>
      <c r="B130" s="964" t="s">
        <v>4331</v>
      </c>
      <c r="C130" s="966"/>
      <c r="D130" s="965">
        <v>43</v>
      </c>
      <c r="E130" s="909">
        <f>14284600-297200-375900</f>
        <v>13611500</v>
      </c>
      <c r="F130" s="909">
        <f t="shared" si="20"/>
        <v>13589054.74</v>
      </c>
      <c r="G130" s="910">
        <v>22445.26</v>
      </c>
    </row>
    <row r="131" spans="1:7" ht="13.5" thickBot="1" x14ac:dyDescent="0.25">
      <c r="A131" s="1440"/>
      <c r="B131" s="985" t="s">
        <v>4338</v>
      </c>
      <c r="C131" s="963"/>
      <c r="D131" s="921">
        <v>20</v>
      </c>
      <c r="E131" s="922">
        <v>4965400</v>
      </c>
      <c r="F131" s="922">
        <f t="shared" si="20"/>
        <v>4484042.59</v>
      </c>
      <c r="G131" s="923">
        <v>481357.41</v>
      </c>
    </row>
    <row r="132" spans="1:7" ht="27.75" customHeight="1" x14ac:dyDescent="0.2">
      <c r="A132" s="1438" t="s">
        <v>36</v>
      </c>
      <c r="B132" s="957" t="s">
        <v>4369</v>
      </c>
      <c r="C132" s="958" t="s">
        <v>4329</v>
      </c>
      <c r="D132" s="959">
        <f>SUM(D133:D134)</f>
        <v>39</v>
      </c>
      <c r="E132" s="960">
        <f>SUM(E133:E134)</f>
        <v>35300000</v>
      </c>
      <c r="F132" s="960">
        <f>SUM(F133:F134)</f>
        <v>35300000</v>
      </c>
      <c r="G132" s="961">
        <f>SUM(G133:G134)</f>
        <v>0</v>
      </c>
    </row>
    <row r="133" spans="1:7" x14ac:dyDescent="0.2">
      <c r="A133" s="1439"/>
      <c r="B133" s="973" t="s">
        <v>4333</v>
      </c>
      <c r="C133" s="911"/>
      <c r="D133" s="965">
        <v>9</v>
      </c>
      <c r="E133" s="909">
        <v>18700000</v>
      </c>
      <c r="F133" s="909">
        <f t="shared" ref="F133" si="21">E133-G133</f>
        <v>18700000</v>
      </c>
      <c r="G133" s="910">
        <v>0</v>
      </c>
    </row>
    <row r="134" spans="1:7" x14ac:dyDescent="0.2">
      <c r="A134" s="1439"/>
      <c r="B134" s="973" t="s">
        <v>4330</v>
      </c>
      <c r="C134" s="911"/>
      <c r="D134" s="965">
        <v>30</v>
      </c>
      <c r="E134" s="909">
        <v>16600000</v>
      </c>
      <c r="F134" s="909">
        <f>E134-G134</f>
        <v>16600000</v>
      </c>
      <c r="G134" s="910">
        <v>0</v>
      </c>
    </row>
    <row r="135" spans="1:7" ht="27.75" customHeight="1" x14ac:dyDescent="0.2">
      <c r="A135" s="1439"/>
      <c r="B135" s="954" t="s">
        <v>4430</v>
      </c>
      <c r="C135" s="950" t="s">
        <v>4329</v>
      </c>
      <c r="D135" s="951">
        <f>SUM(D136:D140)</f>
        <v>96</v>
      </c>
      <c r="E135" s="952">
        <f>SUM(E136:E140)</f>
        <v>7601100</v>
      </c>
      <c r="F135" s="952">
        <f>SUM(F136:F140)</f>
        <v>7425191.5300000003</v>
      </c>
      <c r="G135" s="953">
        <f>SUM(G136:G140)</f>
        <v>175908.46999999997</v>
      </c>
    </row>
    <row r="136" spans="1:7" x14ac:dyDescent="0.2">
      <c r="A136" s="1439"/>
      <c r="B136" s="973" t="s">
        <v>4333</v>
      </c>
      <c r="C136" s="911"/>
      <c r="D136" s="965">
        <v>5</v>
      </c>
      <c r="E136" s="909">
        <v>390000</v>
      </c>
      <c r="F136" s="909">
        <f t="shared" ref="F136:F140" si="22">E136-G136</f>
        <v>390000</v>
      </c>
      <c r="G136" s="910">
        <v>0</v>
      </c>
    </row>
    <row r="137" spans="1:7" x14ac:dyDescent="0.2">
      <c r="A137" s="1439"/>
      <c r="B137" s="973" t="s">
        <v>4330</v>
      </c>
      <c r="C137" s="911"/>
      <c r="D137" s="965">
        <f>88-1</f>
        <v>87</v>
      </c>
      <c r="E137" s="909">
        <f>7044100-45000</f>
        <v>6999100</v>
      </c>
      <c r="F137" s="909">
        <f t="shared" si="22"/>
        <v>6839988.5300000003</v>
      </c>
      <c r="G137" s="910">
        <f>1100+19465.17+92093+38091+8126.3+236</f>
        <v>159111.46999999997</v>
      </c>
    </row>
    <row r="138" spans="1:7" x14ac:dyDescent="0.2">
      <c r="A138" s="1439"/>
      <c r="B138" s="971" t="s">
        <v>4332</v>
      </c>
      <c r="C138" s="911"/>
      <c r="D138" s="965">
        <v>2</v>
      </c>
      <c r="E138" s="909">
        <v>115000</v>
      </c>
      <c r="F138" s="909">
        <f t="shared" si="22"/>
        <v>115000</v>
      </c>
      <c r="G138" s="910">
        <v>0</v>
      </c>
    </row>
    <row r="139" spans="1:7" x14ac:dyDescent="0.2">
      <c r="A139" s="1439"/>
      <c r="B139" s="971" t="s">
        <v>4363</v>
      </c>
      <c r="C139" s="911"/>
      <c r="D139" s="965">
        <v>1</v>
      </c>
      <c r="E139" s="909">
        <v>52000</v>
      </c>
      <c r="F139" s="909">
        <f t="shared" si="22"/>
        <v>37103</v>
      </c>
      <c r="G139" s="910">
        <v>14897</v>
      </c>
    </row>
    <row r="140" spans="1:7" x14ac:dyDescent="0.2">
      <c r="A140" s="1439"/>
      <c r="B140" s="971" t="s">
        <v>4339</v>
      </c>
      <c r="C140" s="911"/>
      <c r="D140" s="965">
        <v>1</v>
      </c>
      <c r="E140" s="909">
        <v>45000</v>
      </c>
      <c r="F140" s="909">
        <f t="shared" si="22"/>
        <v>43100</v>
      </c>
      <c r="G140" s="910">
        <v>1900</v>
      </c>
    </row>
    <row r="141" spans="1:7" ht="15" customHeight="1" x14ac:dyDescent="0.2">
      <c r="A141" s="1439"/>
      <c r="B141" s="954" t="s">
        <v>4370</v>
      </c>
      <c r="C141" s="950" t="s">
        <v>4329</v>
      </c>
      <c r="D141" s="951">
        <f>SUM(D142:D143)</f>
        <v>64</v>
      </c>
      <c r="E141" s="952">
        <f>SUM(E142:E143)</f>
        <v>3000000</v>
      </c>
      <c r="F141" s="952">
        <f>SUM(F142:F143)</f>
        <v>2970310</v>
      </c>
      <c r="G141" s="953">
        <f>SUM(G142:G143)</f>
        <v>29690</v>
      </c>
    </row>
    <row r="142" spans="1:7" x14ac:dyDescent="0.2">
      <c r="A142" s="1439"/>
      <c r="B142" s="973" t="s">
        <v>4345</v>
      </c>
      <c r="C142" s="911"/>
      <c r="D142" s="965">
        <v>1</v>
      </c>
      <c r="E142" s="909">
        <v>50000</v>
      </c>
      <c r="F142" s="909">
        <f t="shared" ref="F142:F143" si="23">E142-G142</f>
        <v>50000</v>
      </c>
      <c r="G142" s="910">
        <v>0</v>
      </c>
    </row>
    <row r="143" spans="1:7" x14ac:dyDescent="0.2">
      <c r="A143" s="1439"/>
      <c r="B143" s="973" t="s">
        <v>4330</v>
      </c>
      <c r="C143" s="911"/>
      <c r="D143" s="965">
        <v>63</v>
      </c>
      <c r="E143" s="909">
        <v>2950000</v>
      </c>
      <c r="F143" s="909">
        <f t="shared" si="23"/>
        <v>2920310</v>
      </c>
      <c r="G143" s="910">
        <f>274+3100+19080+4480+2756</f>
        <v>29690</v>
      </c>
    </row>
    <row r="144" spans="1:7" ht="27.75" customHeight="1" x14ac:dyDescent="0.2">
      <c r="A144" s="1439"/>
      <c r="B144" s="954" t="s">
        <v>4371</v>
      </c>
      <c r="C144" s="950" t="s">
        <v>652</v>
      </c>
      <c r="D144" s="951">
        <f>SUM(D145:D152)</f>
        <v>40</v>
      </c>
      <c r="E144" s="952">
        <f>SUM(E145:E152)</f>
        <v>3000000</v>
      </c>
      <c r="F144" s="952">
        <f>SUM(F145:F152)</f>
        <v>3000000</v>
      </c>
      <c r="G144" s="953">
        <f>SUM(G145:G152)</f>
        <v>0</v>
      </c>
    </row>
    <row r="145" spans="1:7" x14ac:dyDescent="0.2">
      <c r="A145" s="1439"/>
      <c r="B145" s="973" t="s">
        <v>4336</v>
      </c>
      <c r="C145" s="964"/>
      <c r="D145" s="965">
        <v>1</v>
      </c>
      <c r="E145" s="909">
        <v>38800</v>
      </c>
      <c r="F145" s="909">
        <f t="shared" ref="F145:F152" si="24">E145-G145</f>
        <v>38800</v>
      </c>
      <c r="G145" s="910">
        <v>0</v>
      </c>
    </row>
    <row r="146" spans="1:7" x14ac:dyDescent="0.2">
      <c r="A146" s="1439"/>
      <c r="B146" s="973" t="s">
        <v>4333</v>
      </c>
      <c r="C146" s="964"/>
      <c r="D146" s="965">
        <v>3</v>
      </c>
      <c r="E146" s="909">
        <v>216000</v>
      </c>
      <c r="F146" s="909">
        <f t="shared" si="24"/>
        <v>216000</v>
      </c>
      <c r="G146" s="910">
        <v>0</v>
      </c>
    </row>
    <row r="147" spans="1:7" x14ac:dyDescent="0.2">
      <c r="A147" s="1439"/>
      <c r="B147" s="973" t="s">
        <v>4352</v>
      </c>
      <c r="C147" s="964"/>
      <c r="D147" s="965">
        <v>3</v>
      </c>
      <c r="E147" s="909">
        <v>279900</v>
      </c>
      <c r="F147" s="909">
        <f t="shared" si="24"/>
        <v>279900</v>
      </c>
      <c r="G147" s="910">
        <v>0</v>
      </c>
    </row>
    <row r="148" spans="1:7" x14ac:dyDescent="0.2">
      <c r="A148" s="1439"/>
      <c r="B148" s="964" t="s">
        <v>4330</v>
      </c>
      <c r="C148" s="964"/>
      <c r="D148" s="965">
        <v>3</v>
      </c>
      <c r="E148" s="909">
        <v>402500</v>
      </c>
      <c r="F148" s="909">
        <f t="shared" si="24"/>
        <v>402500</v>
      </c>
      <c r="G148" s="910">
        <v>0</v>
      </c>
    </row>
    <row r="149" spans="1:7" x14ac:dyDescent="0.2">
      <c r="A149" s="1439"/>
      <c r="B149" s="964" t="s">
        <v>4331</v>
      </c>
      <c r="C149" s="966"/>
      <c r="D149" s="965">
        <v>1</v>
      </c>
      <c r="E149" s="909">
        <v>70000</v>
      </c>
      <c r="F149" s="909">
        <f t="shared" si="24"/>
        <v>70000</v>
      </c>
      <c r="G149" s="910">
        <v>0</v>
      </c>
    </row>
    <row r="150" spans="1:7" x14ac:dyDescent="0.2">
      <c r="A150" s="1439"/>
      <c r="B150" s="966" t="s">
        <v>4363</v>
      </c>
      <c r="C150" s="966"/>
      <c r="D150" s="965">
        <v>19</v>
      </c>
      <c r="E150" s="909">
        <v>1259500</v>
      </c>
      <c r="F150" s="909">
        <f t="shared" si="24"/>
        <v>1259500</v>
      </c>
      <c r="G150" s="910">
        <v>0</v>
      </c>
    </row>
    <row r="151" spans="1:7" x14ac:dyDescent="0.2">
      <c r="A151" s="1439"/>
      <c r="B151" s="964" t="s">
        <v>4354</v>
      </c>
      <c r="C151" s="964"/>
      <c r="D151" s="965">
        <v>9</v>
      </c>
      <c r="E151" s="909">
        <v>697800</v>
      </c>
      <c r="F151" s="909">
        <f t="shared" si="24"/>
        <v>697800</v>
      </c>
      <c r="G151" s="910">
        <v>0</v>
      </c>
    </row>
    <row r="152" spans="1:7" ht="13.5" thickBot="1" x14ac:dyDescent="0.25">
      <c r="A152" s="1440"/>
      <c r="B152" s="985" t="s">
        <v>4355</v>
      </c>
      <c r="C152" s="963"/>
      <c r="D152" s="921">
        <v>1</v>
      </c>
      <c r="E152" s="922">
        <v>35500</v>
      </c>
      <c r="F152" s="922">
        <f t="shared" si="24"/>
        <v>35500</v>
      </c>
      <c r="G152" s="923">
        <v>0</v>
      </c>
    </row>
    <row r="153" spans="1:7" ht="15" customHeight="1" x14ac:dyDescent="0.2">
      <c r="A153" s="1438" t="s">
        <v>38</v>
      </c>
      <c r="B153" s="986" t="s">
        <v>4372</v>
      </c>
      <c r="C153" s="958" t="s">
        <v>4329</v>
      </c>
      <c r="D153" s="959">
        <f>SUM(D154:D156)</f>
        <v>16</v>
      </c>
      <c r="E153" s="960">
        <f>SUM(E154:E156)</f>
        <v>1105200</v>
      </c>
      <c r="F153" s="960">
        <f>SUM(F154:F156)</f>
        <v>1105200</v>
      </c>
      <c r="G153" s="961">
        <f>SUM(G154:G156)</f>
        <v>0</v>
      </c>
    </row>
    <row r="154" spans="1:7" x14ac:dyDescent="0.2">
      <c r="A154" s="1439"/>
      <c r="B154" s="973" t="s">
        <v>4352</v>
      </c>
      <c r="C154" s="911"/>
      <c r="D154" s="965">
        <v>1</v>
      </c>
      <c r="E154" s="909">
        <v>80000</v>
      </c>
      <c r="F154" s="909">
        <v>80000</v>
      </c>
      <c r="G154" s="910">
        <v>0</v>
      </c>
    </row>
    <row r="155" spans="1:7" x14ac:dyDescent="0.2">
      <c r="A155" s="1439"/>
      <c r="B155" s="973" t="s">
        <v>4330</v>
      </c>
      <c r="C155" s="911"/>
      <c r="D155" s="965">
        <v>13</v>
      </c>
      <c r="E155" s="909">
        <v>886200</v>
      </c>
      <c r="F155" s="909">
        <v>886200</v>
      </c>
      <c r="G155" s="910">
        <v>0</v>
      </c>
    </row>
    <row r="156" spans="1:7" x14ac:dyDescent="0.2">
      <c r="A156" s="1439"/>
      <c r="B156" s="973" t="s">
        <v>4331</v>
      </c>
      <c r="C156" s="911"/>
      <c r="D156" s="965">
        <v>2</v>
      </c>
      <c r="E156" s="909">
        <v>139000</v>
      </c>
      <c r="F156" s="909">
        <v>139000</v>
      </c>
      <c r="G156" s="910">
        <v>0</v>
      </c>
    </row>
    <row r="157" spans="1:7" ht="15" customHeight="1" x14ac:dyDescent="0.2">
      <c r="A157" s="1439"/>
      <c r="B157" s="973" t="s">
        <v>4373</v>
      </c>
      <c r="C157" s="950" t="s">
        <v>4329</v>
      </c>
      <c r="D157" s="951">
        <f>SUM(D158:D159)</f>
        <v>5</v>
      </c>
      <c r="E157" s="952">
        <f>SUM(E158:E159)</f>
        <v>1000000</v>
      </c>
      <c r="F157" s="952">
        <f>SUM(F158:F159)</f>
        <v>1000000</v>
      </c>
      <c r="G157" s="953">
        <f>SUM(G159:G159)</f>
        <v>0</v>
      </c>
    </row>
    <row r="158" spans="1:7" x14ac:dyDescent="0.2">
      <c r="A158" s="1439"/>
      <c r="B158" s="973" t="s">
        <v>4336</v>
      </c>
      <c r="C158" s="911"/>
      <c r="D158" s="965">
        <v>2</v>
      </c>
      <c r="E158" s="909">
        <v>400000</v>
      </c>
      <c r="F158" s="909">
        <v>400000</v>
      </c>
      <c r="G158" s="910">
        <v>0</v>
      </c>
    </row>
    <row r="159" spans="1:7" x14ac:dyDescent="0.2">
      <c r="A159" s="1439"/>
      <c r="B159" s="973" t="s">
        <v>4333</v>
      </c>
      <c r="C159" s="911"/>
      <c r="D159" s="965">
        <v>3</v>
      </c>
      <c r="E159" s="909">
        <v>600000</v>
      </c>
      <c r="F159" s="909">
        <v>600000</v>
      </c>
      <c r="G159" s="910">
        <v>0</v>
      </c>
    </row>
    <row r="160" spans="1:7" ht="15" customHeight="1" x14ac:dyDescent="0.2">
      <c r="A160" s="1439"/>
      <c r="B160" s="973" t="s">
        <v>4374</v>
      </c>
      <c r="C160" s="950" t="s">
        <v>4329</v>
      </c>
      <c r="D160" s="951">
        <f>SUM(D161:D164)</f>
        <v>11</v>
      </c>
      <c r="E160" s="952">
        <f>SUM(E161:E164)</f>
        <v>3299000</v>
      </c>
      <c r="F160" s="952">
        <f>SUM(F161:F164)</f>
        <v>3299000</v>
      </c>
      <c r="G160" s="953">
        <f>SUM(G161:G164)</f>
        <v>0</v>
      </c>
    </row>
    <row r="161" spans="1:7" x14ac:dyDescent="0.2">
      <c r="A161" s="1439"/>
      <c r="B161" s="973" t="s">
        <v>4337</v>
      </c>
      <c r="C161" s="911"/>
      <c r="D161" s="965">
        <v>4</v>
      </c>
      <c r="E161" s="909">
        <v>1199000</v>
      </c>
      <c r="F161" s="909">
        <v>1199000</v>
      </c>
      <c r="G161" s="910">
        <v>0</v>
      </c>
    </row>
    <row r="162" spans="1:7" x14ac:dyDescent="0.2">
      <c r="A162" s="1439"/>
      <c r="B162" s="973" t="s">
        <v>4330</v>
      </c>
      <c r="C162" s="911"/>
      <c r="D162" s="965">
        <v>2</v>
      </c>
      <c r="E162" s="909">
        <v>600000</v>
      </c>
      <c r="F162" s="909">
        <v>600000</v>
      </c>
      <c r="G162" s="910">
        <v>0</v>
      </c>
    </row>
    <row r="163" spans="1:7" x14ac:dyDescent="0.2">
      <c r="A163" s="1439"/>
      <c r="B163" s="973" t="s">
        <v>4331</v>
      </c>
      <c r="C163" s="911"/>
      <c r="D163" s="965">
        <v>4</v>
      </c>
      <c r="E163" s="909">
        <v>1200000</v>
      </c>
      <c r="F163" s="909">
        <v>1200000</v>
      </c>
      <c r="G163" s="910">
        <v>0</v>
      </c>
    </row>
    <row r="164" spans="1:7" x14ac:dyDescent="0.2">
      <c r="A164" s="1439"/>
      <c r="B164" s="966" t="s">
        <v>4363</v>
      </c>
      <c r="C164" s="911"/>
      <c r="D164" s="965">
        <v>1</v>
      </c>
      <c r="E164" s="909">
        <v>300000</v>
      </c>
      <c r="F164" s="909">
        <v>300000</v>
      </c>
      <c r="G164" s="910">
        <v>0</v>
      </c>
    </row>
    <row r="165" spans="1:7" ht="15" customHeight="1" x14ac:dyDescent="0.2">
      <c r="A165" s="1439"/>
      <c r="B165" s="973" t="s">
        <v>4375</v>
      </c>
      <c r="C165" s="950" t="s">
        <v>4329</v>
      </c>
      <c r="D165" s="951">
        <f>SUM(D166:D168)</f>
        <v>6</v>
      </c>
      <c r="E165" s="952">
        <f>SUM(E166:E168)</f>
        <v>2911400</v>
      </c>
      <c r="F165" s="952">
        <f>SUM(F166:F168)</f>
        <v>2615418.08</v>
      </c>
      <c r="G165" s="953">
        <f>SUM(G166:G168)</f>
        <v>295981.92</v>
      </c>
    </row>
    <row r="166" spans="1:7" x14ac:dyDescent="0.2">
      <c r="A166" s="1439"/>
      <c r="B166" s="973" t="s">
        <v>4333</v>
      </c>
      <c r="C166" s="911"/>
      <c r="D166" s="965">
        <v>1</v>
      </c>
      <c r="E166" s="909">
        <v>500000</v>
      </c>
      <c r="F166" s="909">
        <v>500000</v>
      </c>
      <c r="G166" s="910">
        <v>0</v>
      </c>
    </row>
    <row r="167" spans="1:7" x14ac:dyDescent="0.2">
      <c r="A167" s="1439"/>
      <c r="B167" s="973" t="s">
        <v>4345</v>
      </c>
      <c r="C167" s="911"/>
      <c r="D167" s="965">
        <v>2</v>
      </c>
      <c r="E167" s="909">
        <v>1000000</v>
      </c>
      <c r="F167" s="909">
        <v>1000000</v>
      </c>
      <c r="G167" s="910">
        <v>0</v>
      </c>
    </row>
    <row r="168" spans="1:7" ht="13.5" thickBot="1" x14ac:dyDescent="0.25">
      <c r="A168" s="1440"/>
      <c r="B168" s="987" t="s">
        <v>4331</v>
      </c>
      <c r="C168" s="920"/>
      <c r="D168" s="921">
        <v>3</v>
      </c>
      <c r="E168" s="922">
        <v>1411400</v>
      </c>
      <c r="F168" s="922">
        <f>E168-G168</f>
        <v>1115418.08</v>
      </c>
      <c r="G168" s="923">
        <v>295981.92</v>
      </c>
    </row>
    <row r="169" spans="1:7" ht="15" customHeight="1" x14ac:dyDescent="0.2">
      <c r="A169" s="1438" t="s">
        <v>39</v>
      </c>
      <c r="B169" s="957" t="s">
        <v>4376</v>
      </c>
      <c r="C169" s="958" t="s">
        <v>4329</v>
      </c>
      <c r="D169" s="959">
        <f>SUM(D170:D172)</f>
        <v>43</v>
      </c>
      <c r="E169" s="960">
        <f>SUM(E170:E172)</f>
        <v>1944456</v>
      </c>
      <c r="F169" s="960">
        <f>SUM(F170:F172)</f>
        <v>1944456</v>
      </c>
      <c r="G169" s="961">
        <f>SUM(G170:G172)</f>
        <v>0</v>
      </c>
    </row>
    <row r="170" spans="1:7" x14ac:dyDescent="0.2">
      <c r="A170" s="1439"/>
      <c r="B170" s="964" t="s">
        <v>4336</v>
      </c>
      <c r="C170" s="964"/>
      <c r="D170" s="965">
        <v>3</v>
      </c>
      <c r="E170" s="909">
        <v>135612</v>
      </c>
      <c r="F170" s="909">
        <f>E170-G170</f>
        <v>135612</v>
      </c>
      <c r="G170" s="910">
        <v>0</v>
      </c>
    </row>
    <row r="171" spans="1:7" x14ac:dyDescent="0.2">
      <c r="A171" s="1439"/>
      <c r="B171" s="964" t="s">
        <v>4330</v>
      </c>
      <c r="C171" s="964"/>
      <c r="D171" s="965">
        <v>5</v>
      </c>
      <c r="E171" s="909">
        <v>617050</v>
      </c>
      <c r="F171" s="909">
        <f t="shared" ref="F171:F172" si="25">E171-G171</f>
        <v>617050</v>
      </c>
      <c r="G171" s="910">
        <v>0</v>
      </c>
    </row>
    <row r="172" spans="1:7" x14ac:dyDescent="0.2">
      <c r="A172" s="1439"/>
      <c r="B172" s="964" t="s">
        <v>4335</v>
      </c>
      <c r="C172" s="964"/>
      <c r="D172" s="965">
        <v>35</v>
      </c>
      <c r="E172" s="909">
        <v>1191794</v>
      </c>
      <c r="F172" s="909">
        <f t="shared" si="25"/>
        <v>1191794</v>
      </c>
      <c r="G172" s="910">
        <v>0</v>
      </c>
    </row>
    <row r="173" spans="1:7" ht="41.25" customHeight="1" x14ac:dyDescent="0.2">
      <c r="A173" s="1439"/>
      <c r="B173" s="980" t="s">
        <v>4377</v>
      </c>
      <c r="C173" s="950" t="s">
        <v>4329</v>
      </c>
      <c r="D173" s="951">
        <f>SUM(D174:D176)</f>
        <v>34</v>
      </c>
      <c r="E173" s="952">
        <f>SUM(E174:E176)</f>
        <v>2490854.27</v>
      </c>
      <c r="F173" s="952">
        <f>SUM(F174:F176)</f>
        <v>2490854.27</v>
      </c>
      <c r="G173" s="953">
        <f>SUM(G174:G176)</f>
        <v>0</v>
      </c>
    </row>
    <row r="174" spans="1:7" ht="12.75" customHeight="1" x14ac:dyDescent="0.2">
      <c r="A174" s="1439"/>
      <c r="B174" s="980" t="s">
        <v>4336</v>
      </c>
      <c r="C174" s="964"/>
      <c r="D174" s="965">
        <v>19</v>
      </c>
      <c r="E174" s="909">
        <f>1052512.18+361442.24</f>
        <v>1413954.42</v>
      </c>
      <c r="F174" s="909">
        <f>1052512.18+361442.24</f>
        <v>1413954.42</v>
      </c>
      <c r="G174" s="910">
        <v>0</v>
      </c>
    </row>
    <row r="175" spans="1:7" ht="12.75" customHeight="1" x14ac:dyDescent="0.2">
      <c r="A175" s="1439"/>
      <c r="B175" s="980" t="s">
        <v>4333</v>
      </c>
      <c r="C175" s="964"/>
      <c r="D175" s="965">
        <v>2</v>
      </c>
      <c r="E175" s="909">
        <f>45701+99900</f>
        <v>145601</v>
      </c>
      <c r="F175" s="909">
        <f>45701+99900</f>
        <v>145601</v>
      </c>
      <c r="G175" s="910">
        <v>0</v>
      </c>
    </row>
    <row r="176" spans="1:7" ht="12.75" customHeight="1" x14ac:dyDescent="0.2">
      <c r="A176" s="1439"/>
      <c r="B176" s="980" t="s">
        <v>4335</v>
      </c>
      <c r="C176" s="964"/>
      <c r="D176" s="965">
        <v>13</v>
      </c>
      <c r="E176" s="909">
        <f>687021.85+244277</f>
        <v>931298.85</v>
      </c>
      <c r="F176" s="909">
        <f>687021.85+244277</f>
        <v>931298.85</v>
      </c>
      <c r="G176" s="910">
        <v>0</v>
      </c>
    </row>
    <row r="177" spans="1:12" ht="27.75" customHeight="1" x14ac:dyDescent="0.2">
      <c r="A177" s="1439"/>
      <c r="B177" s="980" t="s">
        <v>4378</v>
      </c>
      <c r="C177" s="950" t="s">
        <v>652</v>
      </c>
      <c r="D177" s="951">
        <f>SUM(D178:D180)</f>
        <v>29</v>
      </c>
      <c r="E177" s="952">
        <f>SUM(E178:E180)</f>
        <v>2372806.67</v>
      </c>
      <c r="F177" s="952">
        <f>SUM(F178:F180)</f>
        <v>2358152.04</v>
      </c>
      <c r="G177" s="953">
        <f>SUM(G178:G180)</f>
        <v>14654.63</v>
      </c>
    </row>
    <row r="178" spans="1:12" ht="12.75" customHeight="1" x14ac:dyDescent="0.2">
      <c r="A178" s="1439"/>
      <c r="B178" s="980" t="s">
        <v>4337</v>
      </c>
      <c r="C178" s="911"/>
      <c r="D178" s="965">
        <v>4</v>
      </c>
      <c r="E178" s="909">
        <v>392700</v>
      </c>
      <c r="F178" s="909">
        <v>392700</v>
      </c>
      <c r="G178" s="910"/>
    </row>
    <row r="179" spans="1:12" ht="12.75" customHeight="1" x14ac:dyDescent="0.2">
      <c r="A179" s="1439"/>
      <c r="B179" s="980" t="s">
        <v>4330</v>
      </c>
      <c r="C179" s="911"/>
      <c r="D179" s="965">
        <v>10</v>
      </c>
      <c r="E179" s="909">
        <v>1037000</v>
      </c>
      <c r="F179" s="909">
        <f>1037000-G179</f>
        <v>1022738.7</v>
      </c>
      <c r="G179" s="910">
        <f>14261.3</f>
        <v>14261.3</v>
      </c>
    </row>
    <row r="180" spans="1:12" ht="12.75" customHeight="1" x14ac:dyDescent="0.2">
      <c r="A180" s="1439"/>
      <c r="B180" s="981" t="s">
        <v>4338</v>
      </c>
      <c r="C180" s="911"/>
      <c r="D180" s="965">
        <v>15</v>
      </c>
      <c r="E180" s="909">
        <v>943106.67</v>
      </c>
      <c r="F180" s="909">
        <f>943106.67-G180</f>
        <v>942713.34000000008</v>
      </c>
      <c r="G180" s="910">
        <v>393.33</v>
      </c>
    </row>
    <row r="181" spans="1:12" ht="15" customHeight="1" x14ac:dyDescent="0.2">
      <c r="A181" s="1439"/>
      <c r="B181" s="980" t="s">
        <v>4379</v>
      </c>
      <c r="C181" s="950" t="s">
        <v>652</v>
      </c>
      <c r="D181" s="951">
        <f>SUM(D182:D182)</f>
        <v>8</v>
      </c>
      <c r="E181" s="952">
        <f>SUM(E182:E182)</f>
        <v>7203517.1900000004</v>
      </c>
      <c r="F181" s="952">
        <f>SUM(F182:F182)</f>
        <v>7203517.1900000004</v>
      </c>
      <c r="G181" s="953">
        <f>SUM(G182:G182)</f>
        <v>0</v>
      </c>
    </row>
    <row r="182" spans="1:12" x14ac:dyDescent="0.2">
      <c r="A182" s="1439"/>
      <c r="B182" s="981" t="s">
        <v>4332</v>
      </c>
      <c r="C182" s="911"/>
      <c r="D182" s="965">
        <v>8</v>
      </c>
      <c r="E182" s="909">
        <v>7203517.1900000004</v>
      </c>
      <c r="F182" s="909">
        <v>7203517.1900000004</v>
      </c>
      <c r="G182" s="910">
        <v>0</v>
      </c>
    </row>
    <row r="183" spans="1:12" ht="15" customHeight="1" x14ac:dyDescent="0.2">
      <c r="A183" s="1439"/>
      <c r="B183" s="980" t="s">
        <v>4380</v>
      </c>
      <c r="C183" s="950" t="s">
        <v>652</v>
      </c>
      <c r="D183" s="951">
        <f>SUM(D184:D186)</f>
        <v>11</v>
      </c>
      <c r="E183" s="952">
        <f>SUM(E184:E186)</f>
        <v>2424600</v>
      </c>
      <c r="F183" s="952">
        <f>SUM(F184:F186)</f>
        <v>2424403.59</v>
      </c>
      <c r="G183" s="953">
        <f>SUM(G184:G186)</f>
        <v>196.41</v>
      </c>
    </row>
    <row r="184" spans="1:12" x14ac:dyDescent="0.2">
      <c r="A184" s="1439"/>
      <c r="B184" s="980" t="s">
        <v>4333</v>
      </c>
      <c r="C184" s="964"/>
      <c r="D184" s="965">
        <v>1</v>
      </c>
      <c r="E184" s="909">
        <v>262500</v>
      </c>
      <c r="F184" s="909">
        <v>262500</v>
      </c>
      <c r="G184" s="910">
        <v>0</v>
      </c>
    </row>
    <row r="185" spans="1:12" x14ac:dyDescent="0.2">
      <c r="A185" s="1439"/>
      <c r="B185" s="981" t="s">
        <v>4332</v>
      </c>
      <c r="C185" s="966"/>
      <c r="D185" s="965">
        <v>8</v>
      </c>
      <c r="E185" s="909">
        <v>1915600</v>
      </c>
      <c r="F185" s="909">
        <f>E185-G185</f>
        <v>1915403.59</v>
      </c>
      <c r="G185" s="910">
        <f>157.4+39.01</f>
        <v>196.41</v>
      </c>
    </row>
    <row r="186" spans="1:12" x14ac:dyDescent="0.2">
      <c r="A186" s="1439"/>
      <c r="B186" s="981" t="s">
        <v>4339</v>
      </c>
      <c r="C186" s="966"/>
      <c r="D186" s="965">
        <v>2</v>
      </c>
      <c r="E186" s="909">
        <v>246500</v>
      </c>
      <c r="F186" s="909">
        <v>246500</v>
      </c>
      <c r="G186" s="910">
        <v>0</v>
      </c>
    </row>
    <row r="187" spans="1:12" ht="27.75" customHeight="1" x14ac:dyDescent="0.2">
      <c r="A187" s="1439"/>
      <c r="B187" s="980" t="s">
        <v>4381</v>
      </c>
      <c r="C187" s="950" t="s">
        <v>652</v>
      </c>
      <c r="D187" s="951">
        <f>SUM(D188)</f>
        <v>7</v>
      </c>
      <c r="E187" s="952">
        <f>SUM(E188:E188)</f>
        <v>1221250</v>
      </c>
      <c r="F187" s="952">
        <f>SUM(F188:F188)</f>
        <v>1215730</v>
      </c>
      <c r="G187" s="953">
        <f>SUM(G188:G188)</f>
        <v>5520</v>
      </c>
    </row>
    <row r="188" spans="1:12" ht="13.5" thickBot="1" x14ac:dyDescent="0.25">
      <c r="A188" s="1440"/>
      <c r="B188" s="919" t="s">
        <v>4332</v>
      </c>
      <c r="C188" s="920"/>
      <c r="D188" s="921">
        <v>7</v>
      </c>
      <c r="E188" s="922">
        <v>1221250</v>
      </c>
      <c r="F188" s="922">
        <f>1221250-G188</f>
        <v>1215730</v>
      </c>
      <c r="G188" s="923">
        <v>5520</v>
      </c>
    </row>
    <row r="189" spans="1:12" x14ac:dyDescent="0.2">
      <c r="A189" s="1441" t="s">
        <v>4424</v>
      </c>
      <c r="B189" s="1441"/>
      <c r="C189" s="1441"/>
      <c r="D189" s="1441"/>
      <c r="E189" s="1441"/>
      <c r="F189" s="1441"/>
      <c r="G189" s="1441"/>
    </row>
    <row r="190" spans="1:12" ht="24" customHeight="1" x14ac:dyDescent="0.2">
      <c r="A190" s="1441" t="s">
        <v>4382</v>
      </c>
      <c r="B190" s="1441"/>
      <c r="C190" s="1441"/>
      <c r="D190" s="1441"/>
      <c r="E190" s="1441"/>
      <c r="F190" s="1441"/>
      <c r="G190" s="1441"/>
      <c r="H190" s="924"/>
      <c r="I190" s="912"/>
      <c r="J190" s="912"/>
      <c r="K190" s="912"/>
      <c r="L190" s="912"/>
    </row>
    <row r="191" spans="1:12" ht="24" customHeight="1" x14ac:dyDescent="0.2">
      <c r="A191" s="1441" t="s">
        <v>4383</v>
      </c>
      <c r="B191" s="1441"/>
      <c r="C191" s="1441"/>
      <c r="D191" s="1441"/>
      <c r="E191" s="1441"/>
      <c r="F191" s="1441"/>
      <c r="G191" s="1441"/>
      <c r="H191" s="924"/>
      <c r="I191" s="912"/>
      <c r="J191" s="912"/>
      <c r="K191" s="912"/>
      <c r="L191" s="912"/>
    </row>
    <row r="192" spans="1:12" ht="24" customHeight="1" x14ac:dyDescent="0.2">
      <c r="A192" s="1441" t="s">
        <v>4384</v>
      </c>
      <c r="B192" s="1441"/>
      <c r="C192" s="1441"/>
      <c r="D192" s="1441"/>
      <c r="E192" s="1441"/>
      <c r="F192" s="1441"/>
      <c r="G192" s="1441"/>
      <c r="H192" s="925"/>
    </row>
  </sheetData>
  <mergeCells count="18">
    <mergeCell ref="A132:A152"/>
    <mergeCell ref="A1:G1"/>
    <mergeCell ref="A2:G2"/>
    <mergeCell ref="A4:A5"/>
    <mergeCell ref="B4:B5"/>
    <mergeCell ref="C4:C5"/>
    <mergeCell ref="D4:G4"/>
    <mergeCell ref="A6:A7"/>
    <mergeCell ref="A8:A33"/>
    <mergeCell ref="A34:A53"/>
    <mergeCell ref="A54:A79"/>
    <mergeCell ref="A80:A131"/>
    <mergeCell ref="A153:A168"/>
    <mergeCell ref="A169:A188"/>
    <mergeCell ref="A190:G190"/>
    <mergeCell ref="A191:G191"/>
    <mergeCell ref="A192:G192"/>
    <mergeCell ref="A189:G189"/>
  </mergeCells>
  <pageMargins left="0.39370078740157483" right="0.39370078740157483" top="0.59055118110236227" bottom="0.39370078740157483" header="0.31496062992125984" footer="0.11811023622047245"/>
  <pageSetup paperSize="9" scale="74" firstPageNumber="139" fitToHeight="0" orientation="portrait" useFirstPageNumber="1" r:id="rId1"/>
  <headerFooter>
    <oddHeader>&amp;L&amp;"Tahoma,Kurzíva"Závěrečný účet Moravskoslezského kraje za rok 2023&amp;R&amp;"Tahoma,Kurzíva"Tabulka č. 5</oddHeader>
    <oddFooter>&amp;C&amp;"Tahoma,Obyčejné"&amp;P</oddFooter>
  </headerFooter>
  <rowBreaks count="3" manualBreakCount="3">
    <brk id="61" max="16383" man="1"/>
    <brk id="122" max="16383" man="1"/>
    <brk id="18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A5FFB-059B-46E9-9EEA-DA237616104D}">
  <sheetPr>
    <pageSetUpPr fitToPage="1"/>
  </sheetPr>
  <dimension ref="A1:G48"/>
  <sheetViews>
    <sheetView showGridLines="0" zoomScaleNormal="100" zoomScaleSheetLayoutView="100" workbookViewId="0">
      <pane ySplit="6" topLeftCell="A7" activePane="bottomLeft" state="frozen"/>
      <selection activeCell="F37" sqref="F37"/>
      <selection pane="bottomLeft" activeCell="F37" sqref="F37"/>
    </sheetView>
  </sheetViews>
  <sheetFormatPr defaultRowHeight="12.75" x14ac:dyDescent="0.2"/>
  <cols>
    <col min="1" max="1" width="55.7109375" style="912" customWidth="1"/>
    <col min="2" max="3" width="9.7109375" style="912" customWidth="1"/>
    <col min="4" max="7" width="13.5703125" style="926" customWidth="1"/>
    <col min="8" max="16384" width="9.140625" style="912"/>
  </cols>
  <sheetData>
    <row r="1" spans="1:7" x14ac:dyDescent="0.2">
      <c r="A1" s="1456"/>
      <c r="B1" s="1456"/>
      <c r="C1" s="1456"/>
      <c r="D1" s="1456"/>
      <c r="E1" s="1456"/>
      <c r="F1" s="1456"/>
      <c r="G1" s="1456"/>
    </row>
    <row r="2" spans="1:7" ht="21" customHeight="1" x14ac:dyDescent="0.2">
      <c r="A2" s="1442" t="s">
        <v>4385</v>
      </c>
      <c r="B2" s="1442"/>
      <c r="C2" s="1442"/>
      <c r="D2" s="1442"/>
      <c r="E2" s="1442"/>
      <c r="F2" s="1442"/>
      <c r="G2" s="1442"/>
    </row>
    <row r="3" spans="1:7" ht="13.5" thickBot="1" x14ac:dyDescent="0.25">
      <c r="G3" s="927" t="s">
        <v>611</v>
      </c>
    </row>
    <row r="4" spans="1:7" ht="18" customHeight="1" x14ac:dyDescent="0.2">
      <c r="A4" s="1457" t="s">
        <v>4386</v>
      </c>
      <c r="B4" s="1460" t="s">
        <v>4323</v>
      </c>
      <c r="C4" s="1446" t="s">
        <v>4324</v>
      </c>
      <c r="D4" s="1446"/>
      <c r="E4" s="1446"/>
      <c r="F4" s="1446"/>
      <c r="G4" s="1463"/>
    </row>
    <row r="5" spans="1:7" ht="15" customHeight="1" x14ac:dyDescent="0.2">
      <c r="A5" s="1458"/>
      <c r="B5" s="1461"/>
      <c r="C5" s="1447" t="s">
        <v>4325</v>
      </c>
      <c r="D5" s="1464" t="s">
        <v>4387</v>
      </c>
      <c r="E5" s="1466" t="s">
        <v>4388</v>
      </c>
      <c r="F5" s="1467"/>
      <c r="G5" s="1468"/>
    </row>
    <row r="6" spans="1:7" ht="15" customHeight="1" x14ac:dyDescent="0.2">
      <c r="A6" s="1459"/>
      <c r="B6" s="1462"/>
      <c r="C6" s="1462"/>
      <c r="D6" s="1465"/>
      <c r="E6" s="907" t="s">
        <v>4326</v>
      </c>
      <c r="F6" s="907" t="s">
        <v>4327</v>
      </c>
      <c r="G6" s="908" t="s">
        <v>4328</v>
      </c>
    </row>
    <row r="7" spans="1:7" s="949" customFormat="1" ht="18" customHeight="1" x14ac:dyDescent="0.2">
      <c r="A7" s="1453" t="s">
        <v>374</v>
      </c>
      <c r="B7" s="1454"/>
      <c r="C7" s="1454"/>
      <c r="D7" s="1454"/>
      <c r="E7" s="1454"/>
      <c r="F7" s="1454"/>
      <c r="G7" s="1455"/>
    </row>
    <row r="8" spans="1:7" ht="27.75" customHeight="1" x14ac:dyDescent="0.2">
      <c r="A8" s="929" t="s">
        <v>4389</v>
      </c>
      <c r="B8" s="930" t="s">
        <v>4329</v>
      </c>
      <c r="C8" s="915">
        <v>10</v>
      </c>
      <c r="D8" s="916">
        <v>25129623.460000001</v>
      </c>
      <c r="E8" s="916">
        <f>4805116+D8</f>
        <v>29934739.460000001</v>
      </c>
      <c r="F8" s="916">
        <f>E8-G8</f>
        <v>29934739.460000001</v>
      </c>
      <c r="G8" s="917">
        <v>0</v>
      </c>
    </row>
    <row r="9" spans="1:7" ht="27.75" customHeight="1" x14ac:dyDescent="0.2">
      <c r="A9" s="929" t="s">
        <v>4390</v>
      </c>
      <c r="B9" s="930" t="s">
        <v>652</v>
      </c>
      <c r="C9" s="931">
        <v>5</v>
      </c>
      <c r="D9" s="916">
        <v>750000</v>
      </c>
      <c r="E9" s="916">
        <f>2275000+D9</f>
        <v>3025000</v>
      </c>
      <c r="F9" s="916">
        <f>E9-G9</f>
        <v>3025000</v>
      </c>
      <c r="G9" s="917">
        <v>0</v>
      </c>
    </row>
    <row r="10" spans="1:7" s="949" customFormat="1" ht="18" customHeight="1" x14ac:dyDescent="0.2">
      <c r="A10" s="1469" t="s">
        <v>417</v>
      </c>
      <c r="B10" s="1470"/>
      <c r="C10" s="1470"/>
      <c r="D10" s="1470"/>
      <c r="E10" s="1470"/>
      <c r="F10" s="1470"/>
      <c r="G10" s="1471"/>
    </row>
    <row r="11" spans="1:7" ht="15" customHeight="1" x14ac:dyDescent="0.2">
      <c r="A11" s="932" t="s">
        <v>4391</v>
      </c>
      <c r="B11" s="933" t="s">
        <v>4329</v>
      </c>
      <c r="C11" s="931">
        <v>38</v>
      </c>
      <c r="D11" s="913">
        <v>60069</v>
      </c>
      <c r="E11" s="913">
        <f>12795443.75+60069</f>
        <v>12855512.75</v>
      </c>
      <c r="F11" s="913">
        <f>E11-G11</f>
        <v>12123365.859999999</v>
      </c>
      <c r="G11" s="914">
        <f>731853.45+293.44</f>
        <v>732146.8899999999</v>
      </c>
    </row>
    <row r="12" spans="1:7" ht="15" customHeight="1" x14ac:dyDescent="0.2">
      <c r="A12" s="932" t="s">
        <v>4392</v>
      </c>
      <c r="B12" s="933" t="s">
        <v>4329</v>
      </c>
      <c r="C12" s="931">
        <v>3</v>
      </c>
      <c r="D12" s="913">
        <v>3541852</v>
      </c>
      <c r="E12" s="913">
        <f>3915000+3541852</f>
        <v>7456852</v>
      </c>
      <c r="F12" s="913">
        <f t="shared" ref="F12" si="0">E12-G12</f>
        <v>7456852</v>
      </c>
      <c r="G12" s="914">
        <v>0</v>
      </c>
    </row>
    <row r="13" spans="1:7" ht="15" customHeight="1" x14ac:dyDescent="0.2">
      <c r="A13" s="932" t="s">
        <v>4393</v>
      </c>
      <c r="B13" s="933" t="s">
        <v>4329</v>
      </c>
      <c r="C13" s="931">
        <v>26</v>
      </c>
      <c r="D13" s="913">
        <v>1529034.1</v>
      </c>
      <c r="E13" s="913">
        <f>7913401+1529034.1-96000</f>
        <v>9346435.0999999996</v>
      </c>
      <c r="F13" s="913">
        <f>E13-G13</f>
        <v>9200550.0600000005</v>
      </c>
      <c r="G13" s="914">
        <v>145885.04</v>
      </c>
    </row>
    <row r="14" spans="1:7" ht="15" customHeight="1" x14ac:dyDescent="0.2">
      <c r="A14" s="932" t="s">
        <v>4394</v>
      </c>
      <c r="B14" s="933" t="s">
        <v>4329</v>
      </c>
      <c r="C14" s="931">
        <v>35</v>
      </c>
      <c r="D14" s="913">
        <v>169001.72</v>
      </c>
      <c r="E14" s="913">
        <f>7867912.3+169001.72</f>
        <v>8036914.0199999996</v>
      </c>
      <c r="F14" s="913">
        <f>E14-G14</f>
        <v>7852790.3199999994</v>
      </c>
      <c r="G14" s="914">
        <v>184123.7</v>
      </c>
    </row>
    <row r="15" spans="1:7" ht="15" customHeight="1" x14ac:dyDescent="0.2">
      <c r="A15" s="932" t="s">
        <v>4395</v>
      </c>
      <c r="B15" s="933" t="s">
        <v>4329</v>
      </c>
      <c r="C15" s="931">
        <v>11</v>
      </c>
      <c r="D15" s="913">
        <v>2329988.8199999998</v>
      </c>
      <c r="E15" s="913">
        <f>21502060.7+2329988.82</f>
        <v>23832049.52</v>
      </c>
      <c r="F15" s="913">
        <f>E15-G15</f>
        <v>23832049.52</v>
      </c>
      <c r="G15" s="914">
        <v>0</v>
      </c>
    </row>
    <row r="16" spans="1:7" ht="27.75" customHeight="1" x14ac:dyDescent="0.2">
      <c r="A16" s="932" t="s">
        <v>4396</v>
      </c>
      <c r="B16" s="933" t="s">
        <v>4329</v>
      </c>
      <c r="C16" s="931">
        <v>43</v>
      </c>
      <c r="D16" s="913">
        <v>5272124.13</v>
      </c>
      <c r="E16" s="913">
        <v>5272124.13</v>
      </c>
      <c r="F16" s="913">
        <f>E16-G16</f>
        <v>5272124.13</v>
      </c>
      <c r="G16" s="914">
        <v>0</v>
      </c>
    </row>
    <row r="17" spans="1:7" ht="15" customHeight="1" x14ac:dyDescent="0.2">
      <c r="A17" s="932" t="s">
        <v>4397</v>
      </c>
      <c r="B17" s="933" t="s">
        <v>652</v>
      </c>
      <c r="C17" s="931">
        <v>100</v>
      </c>
      <c r="D17" s="913">
        <v>3373733</v>
      </c>
      <c r="E17" s="913">
        <f>24544713.09-640000+3373733</f>
        <v>27278446.09</v>
      </c>
      <c r="F17" s="913">
        <f t="shared" ref="F17:F26" si="1">E17-G17</f>
        <v>27102738.809999999</v>
      </c>
      <c r="G17" s="914">
        <f>143108.47+32598.81</f>
        <v>175707.28</v>
      </c>
    </row>
    <row r="18" spans="1:7" ht="15" customHeight="1" x14ac:dyDescent="0.2">
      <c r="A18" s="932" t="s">
        <v>4398</v>
      </c>
      <c r="B18" s="933" t="s">
        <v>652</v>
      </c>
      <c r="C18" s="931">
        <v>55</v>
      </c>
      <c r="D18" s="913">
        <v>209433</v>
      </c>
      <c r="E18" s="913">
        <f>16241680+209433-320000</f>
        <v>16131113</v>
      </c>
      <c r="F18" s="913">
        <f t="shared" si="1"/>
        <v>15990423.869999999</v>
      </c>
      <c r="G18" s="914">
        <v>140689.13</v>
      </c>
    </row>
    <row r="19" spans="1:7" ht="15" customHeight="1" x14ac:dyDescent="0.2">
      <c r="A19" s="932" t="s">
        <v>4399</v>
      </c>
      <c r="B19" s="933" t="s">
        <v>652</v>
      </c>
      <c r="C19" s="931">
        <v>43</v>
      </c>
      <c r="D19" s="913">
        <v>1368606.09</v>
      </c>
      <c r="E19" s="913">
        <f>12533445.58+1368606.09-320000</f>
        <v>13582051.67</v>
      </c>
      <c r="F19" s="913">
        <f t="shared" si="1"/>
        <v>13152458.9</v>
      </c>
      <c r="G19" s="914">
        <v>429592.77</v>
      </c>
    </row>
    <row r="20" spans="1:7" ht="15" customHeight="1" x14ac:dyDescent="0.2">
      <c r="A20" s="932" t="s">
        <v>4400</v>
      </c>
      <c r="B20" s="933" t="s">
        <v>652</v>
      </c>
      <c r="C20" s="931">
        <v>40</v>
      </c>
      <c r="D20" s="913">
        <v>0</v>
      </c>
      <c r="E20" s="913">
        <f>13829917.78</f>
        <v>13829917.779999999</v>
      </c>
      <c r="F20" s="913">
        <f t="shared" si="1"/>
        <v>13279805.859999999</v>
      </c>
      <c r="G20" s="914">
        <f>550111.92</f>
        <v>550111.92000000004</v>
      </c>
    </row>
    <row r="21" spans="1:7" ht="15" customHeight="1" x14ac:dyDescent="0.2">
      <c r="A21" s="932" t="s">
        <v>4401</v>
      </c>
      <c r="B21" s="933" t="s">
        <v>652</v>
      </c>
      <c r="C21" s="931">
        <v>42</v>
      </c>
      <c r="D21" s="913">
        <v>0</v>
      </c>
      <c r="E21" s="913">
        <v>14051099.310000001</v>
      </c>
      <c r="F21" s="913">
        <f t="shared" si="1"/>
        <v>13092847.98</v>
      </c>
      <c r="G21" s="914">
        <v>958251.33</v>
      </c>
    </row>
    <row r="22" spans="1:7" ht="15" customHeight="1" x14ac:dyDescent="0.2">
      <c r="A22" s="932" t="s">
        <v>4402</v>
      </c>
      <c r="B22" s="933" t="s">
        <v>652</v>
      </c>
      <c r="C22" s="931">
        <v>3</v>
      </c>
      <c r="D22" s="913">
        <v>4050000</v>
      </c>
      <c r="E22" s="913">
        <v>4050000</v>
      </c>
      <c r="F22" s="913">
        <f t="shared" si="1"/>
        <v>4050000</v>
      </c>
      <c r="G22" s="914">
        <v>0</v>
      </c>
    </row>
    <row r="23" spans="1:7" ht="15" customHeight="1" x14ac:dyDescent="0.2">
      <c r="A23" s="932" t="s">
        <v>4403</v>
      </c>
      <c r="B23" s="933" t="s">
        <v>652</v>
      </c>
      <c r="C23" s="931">
        <v>3</v>
      </c>
      <c r="D23" s="913">
        <v>0</v>
      </c>
      <c r="E23" s="913">
        <v>3915000</v>
      </c>
      <c r="F23" s="913">
        <f t="shared" si="1"/>
        <v>3915000</v>
      </c>
      <c r="G23" s="914">
        <v>0</v>
      </c>
    </row>
    <row r="24" spans="1:7" ht="15" customHeight="1" x14ac:dyDescent="0.2">
      <c r="A24" s="932" t="s">
        <v>4404</v>
      </c>
      <c r="B24" s="933" t="s">
        <v>652</v>
      </c>
      <c r="C24" s="931">
        <v>41</v>
      </c>
      <c r="D24" s="913">
        <v>1649500</v>
      </c>
      <c r="E24" s="913">
        <f>44855715.84+1649500</f>
        <v>46505215.840000004</v>
      </c>
      <c r="F24" s="913">
        <f t="shared" si="1"/>
        <v>46505215.840000004</v>
      </c>
      <c r="G24" s="914">
        <v>0</v>
      </c>
    </row>
    <row r="25" spans="1:7" ht="15" customHeight="1" x14ac:dyDescent="0.2">
      <c r="A25" s="932" t="s">
        <v>4405</v>
      </c>
      <c r="B25" s="933" t="s">
        <v>652</v>
      </c>
      <c r="C25" s="931">
        <v>31</v>
      </c>
      <c r="D25" s="913">
        <v>1983538.55</v>
      </c>
      <c r="E25" s="913">
        <f>2523400+1983538.55</f>
        <v>4506938.55</v>
      </c>
      <c r="F25" s="913">
        <f t="shared" si="1"/>
        <v>4442124.05</v>
      </c>
      <c r="G25" s="914">
        <v>64814.5</v>
      </c>
    </row>
    <row r="26" spans="1:7" ht="15" customHeight="1" x14ac:dyDescent="0.2">
      <c r="A26" s="932" t="s">
        <v>4406</v>
      </c>
      <c r="B26" s="933" t="s">
        <v>652</v>
      </c>
      <c r="C26" s="931">
        <v>9</v>
      </c>
      <c r="D26" s="913">
        <v>3550880</v>
      </c>
      <c r="E26" s="913">
        <f>16198560+3550880</f>
        <v>19749440</v>
      </c>
      <c r="F26" s="913">
        <f t="shared" si="1"/>
        <v>19749440</v>
      </c>
      <c r="G26" s="914">
        <v>0</v>
      </c>
    </row>
    <row r="27" spans="1:7" s="949" customFormat="1" ht="18" customHeight="1" x14ac:dyDescent="0.2">
      <c r="A27" s="1453" t="s">
        <v>428</v>
      </c>
      <c r="B27" s="1454"/>
      <c r="C27" s="1454"/>
      <c r="D27" s="1454"/>
      <c r="E27" s="1454"/>
      <c r="F27" s="1454"/>
      <c r="G27" s="1455"/>
    </row>
    <row r="28" spans="1:7" ht="15" customHeight="1" x14ac:dyDescent="0.2">
      <c r="A28" s="929" t="s">
        <v>4407</v>
      </c>
      <c r="B28" s="934" t="s">
        <v>4329</v>
      </c>
      <c r="C28" s="911">
        <v>20</v>
      </c>
      <c r="D28" s="909">
        <v>500150</v>
      </c>
      <c r="E28" s="909">
        <f>4421190.82+500150</f>
        <v>4921340.82</v>
      </c>
      <c r="F28" s="909">
        <f t="shared" ref="F28:F35" si="2">E28-G28</f>
        <v>4921340.82</v>
      </c>
      <c r="G28" s="910">
        <v>0</v>
      </c>
    </row>
    <row r="29" spans="1:7" ht="27.75" customHeight="1" x14ac:dyDescent="0.2">
      <c r="A29" s="929" t="s">
        <v>4408</v>
      </c>
      <c r="B29" s="934" t="s">
        <v>4329</v>
      </c>
      <c r="C29" s="911">
        <v>6</v>
      </c>
      <c r="D29" s="909">
        <v>103980</v>
      </c>
      <c r="E29" s="909">
        <f>5680820+103980</f>
        <v>5784800</v>
      </c>
      <c r="F29" s="909">
        <f t="shared" si="2"/>
        <v>5700693.8200000003</v>
      </c>
      <c r="G29" s="910">
        <v>84106.18</v>
      </c>
    </row>
    <row r="30" spans="1:7" ht="27.75" customHeight="1" x14ac:dyDescent="0.2">
      <c r="A30" s="929" t="s">
        <v>4409</v>
      </c>
      <c r="B30" s="934" t="s">
        <v>4329</v>
      </c>
      <c r="C30" s="911">
        <v>40</v>
      </c>
      <c r="D30" s="909">
        <v>291245</v>
      </c>
      <c r="E30" s="909">
        <f>25277836.93+291245</f>
        <v>25569081.93</v>
      </c>
      <c r="F30" s="909">
        <f t="shared" si="2"/>
        <v>24180886.09</v>
      </c>
      <c r="G30" s="910">
        <v>1388195.8400000001</v>
      </c>
    </row>
    <row r="31" spans="1:7" ht="27.75" customHeight="1" x14ac:dyDescent="0.2">
      <c r="A31" s="929" t="s">
        <v>4410</v>
      </c>
      <c r="B31" s="934" t="s">
        <v>652</v>
      </c>
      <c r="C31" s="911">
        <v>16</v>
      </c>
      <c r="D31" s="909">
        <v>1641654.08</v>
      </c>
      <c r="E31" s="909">
        <f>1641654.08+1330112</f>
        <v>2971766.08</v>
      </c>
      <c r="F31" s="909">
        <f t="shared" si="2"/>
        <v>2809039.58</v>
      </c>
      <c r="G31" s="910">
        <v>162726.5</v>
      </c>
    </row>
    <row r="32" spans="1:7" ht="27.75" customHeight="1" x14ac:dyDescent="0.2">
      <c r="A32" s="929" t="s">
        <v>4411</v>
      </c>
      <c r="B32" s="934" t="s">
        <v>652</v>
      </c>
      <c r="C32" s="911">
        <v>6</v>
      </c>
      <c r="D32" s="909">
        <v>2100000</v>
      </c>
      <c r="E32" s="909">
        <f>3367220+2100000</f>
        <v>5467220</v>
      </c>
      <c r="F32" s="909">
        <f t="shared" si="2"/>
        <v>5467220</v>
      </c>
      <c r="G32" s="910">
        <v>0</v>
      </c>
    </row>
    <row r="33" spans="1:7" ht="27.75" customHeight="1" x14ac:dyDescent="0.2">
      <c r="A33" s="929" t="s">
        <v>4412</v>
      </c>
      <c r="B33" s="934" t="s">
        <v>652</v>
      </c>
      <c r="C33" s="911">
        <v>33</v>
      </c>
      <c r="D33" s="909">
        <v>7321776.2400000002</v>
      </c>
      <c r="E33" s="909">
        <f>10222519.2+7321776.24</f>
        <v>17544295.439999998</v>
      </c>
      <c r="F33" s="909">
        <f t="shared" si="2"/>
        <v>17334617.439999998</v>
      </c>
      <c r="G33" s="910">
        <v>209678</v>
      </c>
    </row>
    <row r="34" spans="1:7" ht="27.75" customHeight="1" x14ac:dyDescent="0.2">
      <c r="A34" s="929" t="s">
        <v>4413</v>
      </c>
      <c r="B34" s="934" t="s">
        <v>652</v>
      </c>
      <c r="C34" s="911">
        <v>22</v>
      </c>
      <c r="D34" s="909">
        <v>202800</v>
      </c>
      <c r="E34" s="909">
        <f>12509051.18+202800</f>
        <v>12711851.18</v>
      </c>
      <c r="F34" s="909">
        <f t="shared" si="2"/>
        <v>12490269.719999999</v>
      </c>
      <c r="G34" s="910">
        <f>154557.32+67024.14</f>
        <v>221581.46000000002</v>
      </c>
    </row>
    <row r="35" spans="1:7" ht="27.75" customHeight="1" x14ac:dyDescent="0.2">
      <c r="A35" s="929" t="s">
        <v>4414</v>
      </c>
      <c r="B35" s="934" t="s">
        <v>652</v>
      </c>
      <c r="C35" s="911">
        <v>9</v>
      </c>
      <c r="D35" s="909">
        <v>650000</v>
      </c>
      <c r="E35" s="909">
        <f>2775000+650000</f>
        <v>3425000</v>
      </c>
      <c r="F35" s="909">
        <f t="shared" si="2"/>
        <v>3412032.37</v>
      </c>
      <c r="G35" s="910">
        <v>12967.63</v>
      </c>
    </row>
    <row r="36" spans="1:7" s="949" customFormat="1" ht="18" customHeight="1" x14ac:dyDescent="0.2">
      <c r="A36" s="1453" t="s">
        <v>446</v>
      </c>
      <c r="B36" s="1454"/>
      <c r="C36" s="1454"/>
      <c r="D36" s="1454"/>
      <c r="E36" s="1454"/>
      <c r="F36" s="1454"/>
      <c r="G36" s="1455"/>
    </row>
    <row r="37" spans="1:7" ht="27.75" customHeight="1" x14ac:dyDescent="0.2">
      <c r="A37" s="929" t="s">
        <v>4415</v>
      </c>
      <c r="B37" s="930" t="s">
        <v>4329</v>
      </c>
      <c r="C37" s="915">
        <v>116</v>
      </c>
      <c r="D37" s="916">
        <v>0</v>
      </c>
      <c r="E37" s="916">
        <v>35797600</v>
      </c>
      <c r="F37" s="916">
        <f>E37-G37</f>
        <v>35198840.060000002</v>
      </c>
      <c r="G37" s="917">
        <f>530050+68709.94</f>
        <v>598759.93999999994</v>
      </c>
    </row>
    <row r="38" spans="1:7" ht="41.25" customHeight="1" x14ac:dyDescent="0.2">
      <c r="A38" s="929" t="s">
        <v>4416</v>
      </c>
      <c r="B38" s="930" t="s">
        <v>4329</v>
      </c>
      <c r="C38" s="915">
        <v>80</v>
      </c>
      <c r="D38" s="916">
        <v>275000</v>
      </c>
      <c r="E38" s="916">
        <f>90803000+275000</f>
        <v>91078000</v>
      </c>
      <c r="F38" s="916">
        <f>E38-G38</f>
        <v>88064408</v>
      </c>
      <c r="G38" s="917">
        <v>3013592</v>
      </c>
    </row>
    <row r="39" spans="1:7" s="949" customFormat="1" ht="18" customHeight="1" x14ac:dyDescent="0.2">
      <c r="A39" s="1453" t="s">
        <v>467</v>
      </c>
      <c r="B39" s="1454"/>
      <c r="C39" s="1454"/>
      <c r="D39" s="1454"/>
      <c r="E39" s="1454"/>
      <c r="F39" s="1454"/>
      <c r="G39" s="1455"/>
    </row>
    <row r="40" spans="1:7" ht="27.75" customHeight="1" x14ac:dyDescent="0.2">
      <c r="A40" s="929" t="s">
        <v>4417</v>
      </c>
      <c r="B40" s="930" t="s">
        <v>4329</v>
      </c>
      <c r="C40" s="915">
        <v>41</v>
      </c>
      <c r="D40" s="916">
        <v>0</v>
      </c>
      <c r="E40" s="916">
        <v>3000000</v>
      </c>
      <c r="F40" s="916">
        <f>E40-G40</f>
        <v>2933038</v>
      </c>
      <c r="G40" s="917">
        <f>19385+39247+8330</f>
        <v>66962</v>
      </c>
    </row>
    <row r="41" spans="1:7" s="949" customFormat="1" ht="18" customHeight="1" x14ac:dyDescent="0.2">
      <c r="A41" s="1453" t="s">
        <v>518</v>
      </c>
      <c r="B41" s="1454"/>
      <c r="C41" s="1454"/>
      <c r="D41" s="1454"/>
      <c r="E41" s="1454"/>
      <c r="F41" s="1454"/>
      <c r="G41" s="1455"/>
    </row>
    <row r="42" spans="1:7" ht="15" customHeight="1" x14ac:dyDescent="0.2">
      <c r="A42" s="929" t="s">
        <v>4418</v>
      </c>
      <c r="B42" s="930" t="s">
        <v>4329</v>
      </c>
      <c r="C42" s="915">
        <v>22</v>
      </c>
      <c r="D42" s="916">
        <v>1328019.97</v>
      </c>
      <c r="E42" s="916">
        <f>1770100.1+1328019.97</f>
        <v>3098120.0700000003</v>
      </c>
      <c r="F42" s="916">
        <f>1770100.1+1328019.97-G42</f>
        <v>3000720.0700000003</v>
      </c>
      <c r="G42" s="917">
        <v>97400</v>
      </c>
    </row>
    <row r="43" spans="1:7" ht="15" customHeight="1" x14ac:dyDescent="0.2">
      <c r="A43" s="929" t="s">
        <v>4419</v>
      </c>
      <c r="B43" s="935" t="s">
        <v>4329</v>
      </c>
      <c r="C43" s="915">
        <v>11</v>
      </c>
      <c r="D43" s="916">
        <v>1016517.63</v>
      </c>
      <c r="E43" s="916">
        <f>1016517.63+1822818</f>
        <v>2839335.63</v>
      </c>
      <c r="F43" s="916">
        <f>1016517.63+1822818-G43</f>
        <v>2685435.63</v>
      </c>
      <c r="G43" s="917">
        <v>153900</v>
      </c>
    </row>
    <row r="44" spans="1:7" ht="27.75" customHeight="1" x14ac:dyDescent="0.2">
      <c r="A44" s="936" t="s">
        <v>4420</v>
      </c>
      <c r="B44" s="937" t="s">
        <v>4329</v>
      </c>
      <c r="C44" s="938">
        <v>37</v>
      </c>
      <c r="D44" s="939">
        <v>218200</v>
      </c>
      <c r="E44" s="939">
        <f>3281800+218200</f>
        <v>3500000</v>
      </c>
      <c r="F44" s="939">
        <f>E44-G44</f>
        <v>3432540.87</v>
      </c>
      <c r="G44" s="940">
        <v>67459.13</v>
      </c>
    </row>
    <row r="45" spans="1:7" ht="27.75" customHeight="1" x14ac:dyDescent="0.2">
      <c r="A45" s="929" t="s">
        <v>4421</v>
      </c>
      <c r="B45" s="930" t="s">
        <v>4329</v>
      </c>
      <c r="C45" s="915">
        <v>3831</v>
      </c>
      <c r="D45" s="916">
        <v>51174029</v>
      </c>
      <c r="E45" s="916">
        <v>465106495</v>
      </c>
      <c r="F45" s="916">
        <v>465106495</v>
      </c>
      <c r="G45" s="917">
        <v>0</v>
      </c>
    </row>
    <row r="46" spans="1:7" ht="15" customHeight="1" x14ac:dyDescent="0.2">
      <c r="A46" s="929" t="s">
        <v>4422</v>
      </c>
      <c r="B46" s="935" t="s">
        <v>652</v>
      </c>
      <c r="C46" s="915">
        <v>9</v>
      </c>
      <c r="D46" s="916">
        <v>12259499.02</v>
      </c>
      <c r="E46" s="916">
        <f>D46+2873332.53</f>
        <v>15132831.549999999</v>
      </c>
      <c r="F46" s="916">
        <v>15132831.550000001</v>
      </c>
      <c r="G46" s="917">
        <v>0</v>
      </c>
    </row>
    <row r="47" spans="1:7" ht="15.75" customHeight="1" thickBot="1" x14ac:dyDescent="0.25">
      <c r="A47" s="941" t="s">
        <v>4423</v>
      </c>
      <c r="B47" s="942" t="s">
        <v>652</v>
      </c>
      <c r="C47" s="943">
        <v>8</v>
      </c>
      <c r="D47" s="944">
        <v>93868</v>
      </c>
      <c r="E47" s="944">
        <f>999300+621415.5+93868</f>
        <v>1714583.5</v>
      </c>
      <c r="F47" s="944">
        <f>999300+621415.5+93868</f>
        <v>1714583.5</v>
      </c>
      <c r="G47" s="945">
        <v>0</v>
      </c>
    </row>
    <row r="48" spans="1:7" x14ac:dyDescent="0.2">
      <c r="A48" s="946"/>
      <c r="B48" s="947"/>
      <c r="C48" s="946"/>
      <c r="D48" s="948"/>
      <c r="E48" s="948"/>
      <c r="F48" s="948"/>
      <c r="G48" s="948"/>
    </row>
  </sheetData>
  <mergeCells count="14">
    <mergeCell ref="A41:G41"/>
    <mergeCell ref="A1:G1"/>
    <mergeCell ref="A2:G2"/>
    <mergeCell ref="A4:A6"/>
    <mergeCell ref="B4:B6"/>
    <mergeCell ref="C4:G4"/>
    <mergeCell ref="C5:C6"/>
    <mergeCell ref="D5:D6"/>
    <mergeCell ref="E5:G5"/>
    <mergeCell ref="A7:G7"/>
    <mergeCell ref="A10:G10"/>
    <mergeCell ref="A27:G27"/>
    <mergeCell ref="A36:G36"/>
    <mergeCell ref="A39:G39"/>
  </mergeCells>
  <pageMargins left="0.39370078740157483" right="0.39370078740157483" top="0.59055118110236227" bottom="0.39370078740157483" header="0.31496062992125984" footer="0.11811023622047245"/>
  <pageSetup paperSize="9" scale="75" firstPageNumber="143" fitToHeight="0" orientation="portrait" useFirstPageNumber="1" r:id="rId1"/>
  <headerFooter>
    <oddHeader>&amp;L&amp;"Tahoma,Kurzíva"Závěrečný účet Moravskoslezského kraje za rok 2023&amp;R&amp;"Tahoma,Kurzíva"Tabulka č. 6</oddHeader>
    <oddFooter>&amp;C&amp;"Tahoma,Obyčejné"&amp;P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E74DE-183A-4A27-B387-02FC5F7AF18C}">
  <sheetPr>
    <pageSetUpPr fitToPage="1"/>
  </sheetPr>
  <dimension ref="A1:E657"/>
  <sheetViews>
    <sheetView zoomScaleNormal="100" zoomScaleSheetLayoutView="100" workbookViewId="0">
      <pane ySplit="7" topLeftCell="A8" activePane="bottomLeft" state="frozen"/>
      <selection pane="bottomLeft" activeCell="D12" sqref="D12"/>
    </sheetView>
  </sheetViews>
  <sheetFormatPr defaultRowHeight="15" x14ac:dyDescent="0.25"/>
  <cols>
    <col min="1" max="1" width="40.7109375" style="666" customWidth="1"/>
    <col min="2" max="2" width="40.7109375" style="689" customWidth="1"/>
    <col min="3" max="4" width="12.7109375" style="666" customWidth="1"/>
    <col min="5" max="5" width="10.7109375" style="666" customWidth="1"/>
    <col min="6" max="16384" width="9.140625" style="666"/>
  </cols>
  <sheetData>
    <row r="1" spans="1:5" x14ac:dyDescent="0.25">
      <c r="A1" s="667"/>
      <c r="B1" s="668"/>
      <c r="C1" s="667"/>
      <c r="D1" s="667"/>
      <c r="E1" s="667"/>
    </row>
    <row r="2" spans="1:5" ht="21" customHeight="1" x14ac:dyDescent="0.25">
      <c r="A2" s="1443" t="s">
        <v>4040</v>
      </c>
      <c r="B2" s="1443"/>
      <c r="C2" s="1443"/>
      <c r="D2" s="1443"/>
      <c r="E2" s="1443"/>
    </row>
    <row r="3" spans="1:5" x14ac:dyDescent="0.25">
      <c r="A3" s="236"/>
      <c r="B3" s="275"/>
      <c r="C3" s="320"/>
      <c r="D3" s="320"/>
      <c r="E3" s="320"/>
    </row>
    <row r="4" spans="1:5" s="114" customFormat="1" ht="12.75" customHeight="1" x14ac:dyDescent="0.2">
      <c r="A4" s="1479" t="s">
        <v>4540</v>
      </c>
      <c r="B4" s="1479"/>
      <c r="C4" s="1479"/>
      <c r="D4" s="1479"/>
      <c r="E4" s="1479"/>
    </row>
    <row r="5" spans="1:5" s="114" customFormat="1" ht="7.5" customHeight="1" x14ac:dyDescent="0.2">
      <c r="A5" s="237"/>
      <c r="B5" s="276"/>
      <c r="C5" s="321"/>
      <c r="D5" s="321"/>
      <c r="E5" s="321"/>
    </row>
    <row r="6" spans="1:5" s="114" customFormat="1" ht="12.75" customHeight="1" thickBot="1" x14ac:dyDescent="0.25">
      <c r="A6" s="237"/>
      <c r="B6" s="276"/>
      <c r="C6" s="321"/>
      <c r="D6" s="321"/>
      <c r="E6" s="238" t="s">
        <v>2</v>
      </c>
    </row>
    <row r="7" spans="1:5" ht="30" customHeight="1" thickBot="1" x14ac:dyDescent="0.3">
      <c r="A7" s="670" t="s">
        <v>300</v>
      </c>
      <c r="B7" s="671" t="s">
        <v>301</v>
      </c>
      <c r="C7" s="672" t="s">
        <v>61</v>
      </c>
      <c r="D7" s="673" t="s">
        <v>1</v>
      </c>
      <c r="E7" s="674" t="s">
        <v>302</v>
      </c>
    </row>
    <row r="8" spans="1:5" s="675" customFormat="1" ht="18" customHeight="1" x14ac:dyDescent="0.2">
      <c r="A8" s="1486" t="s">
        <v>2908</v>
      </c>
      <c r="B8" s="1487"/>
      <c r="C8" s="1487"/>
      <c r="D8" s="1487"/>
      <c r="E8" s="1488"/>
    </row>
    <row r="9" spans="1:5" s="680" customFormat="1" ht="15" customHeight="1" x14ac:dyDescent="0.2">
      <c r="A9" s="676" t="s">
        <v>164</v>
      </c>
      <c r="B9" s="677" t="s">
        <v>3345</v>
      </c>
      <c r="C9" s="678">
        <v>600</v>
      </c>
      <c r="D9" s="678">
        <v>600</v>
      </c>
      <c r="E9" s="679">
        <f t="shared" ref="E9:E34" si="0">D9/C9*100</f>
        <v>100</v>
      </c>
    </row>
    <row r="10" spans="1:5" s="680" customFormat="1" ht="15" customHeight="1" x14ac:dyDescent="0.2">
      <c r="A10" s="1480" t="s">
        <v>303</v>
      </c>
      <c r="B10" s="677" t="s">
        <v>409</v>
      </c>
      <c r="C10" s="678">
        <v>20000</v>
      </c>
      <c r="D10" s="678">
        <v>0</v>
      </c>
      <c r="E10" s="679">
        <f t="shared" si="0"/>
        <v>0</v>
      </c>
    </row>
    <row r="11" spans="1:5" s="680" customFormat="1" ht="15" customHeight="1" x14ac:dyDescent="0.2">
      <c r="A11" s="1480"/>
      <c r="B11" s="677" t="s">
        <v>368</v>
      </c>
      <c r="C11" s="678">
        <v>10856</v>
      </c>
      <c r="D11" s="678">
        <v>5000</v>
      </c>
      <c r="E11" s="679">
        <f t="shared" si="0"/>
        <v>46.05747973470892</v>
      </c>
    </row>
    <row r="12" spans="1:5" s="680" customFormat="1" ht="15" customHeight="1" x14ac:dyDescent="0.2">
      <c r="A12" s="1480" t="s">
        <v>2909</v>
      </c>
      <c r="B12" s="677" t="s">
        <v>1704</v>
      </c>
      <c r="C12" s="678">
        <v>908.85</v>
      </c>
      <c r="D12" s="678">
        <v>908.846</v>
      </c>
      <c r="E12" s="679">
        <f t="shared" si="0"/>
        <v>99.999559883369088</v>
      </c>
    </row>
    <row r="13" spans="1:5" s="680" customFormat="1" ht="15" customHeight="1" x14ac:dyDescent="0.2">
      <c r="A13" s="1480"/>
      <c r="B13" s="677" t="s">
        <v>2816</v>
      </c>
      <c r="C13" s="678">
        <v>210.8</v>
      </c>
      <c r="D13" s="678">
        <v>210.79339999999999</v>
      </c>
      <c r="E13" s="679">
        <f t="shared" si="0"/>
        <v>99.996869070208717</v>
      </c>
    </row>
    <row r="14" spans="1:5" s="680" customFormat="1" ht="12.75" x14ac:dyDescent="0.2">
      <c r="A14" s="1480" t="s">
        <v>2910</v>
      </c>
      <c r="B14" s="677" t="s">
        <v>4041</v>
      </c>
      <c r="C14" s="678">
        <v>170</v>
      </c>
      <c r="D14" s="678">
        <v>170</v>
      </c>
      <c r="E14" s="679">
        <f t="shared" si="0"/>
        <v>100</v>
      </c>
    </row>
    <row r="15" spans="1:5" s="680" customFormat="1" ht="25.5" x14ac:dyDescent="0.2">
      <c r="A15" s="1480"/>
      <c r="B15" s="677" t="s">
        <v>4042</v>
      </c>
      <c r="C15" s="678">
        <v>2277.8200000000002</v>
      </c>
      <c r="D15" s="678">
        <v>2137.2156600000003</v>
      </c>
      <c r="E15" s="679">
        <f t="shared" si="0"/>
        <v>93.827240958460294</v>
      </c>
    </row>
    <row r="16" spans="1:5" s="680" customFormat="1" ht="25.5" x14ac:dyDescent="0.2">
      <c r="A16" s="1480"/>
      <c r="B16" s="677" t="s">
        <v>4043</v>
      </c>
      <c r="C16" s="678">
        <v>200</v>
      </c>
      <c r="D16" s="678">
        <v>200</v>
      </c>
      <c r="E16" s="679">
        <f t="shared" si="0"/>
        <v>100</v>
      </c>
    </row>
    <row r="17" spans="1:5" s="680" customFormat="1" ht="15" customHeight="1" x14ac:dyDescent="0.2">
      <c r="A17" s="1480"/>
      <c r="B17" s="677" t="s">
        <v>4044</v>
      </c>
      <c r="C17" s="678">
        <v>4000</v>
      </c>
      <c r="D17" s="678">
        <v>2000</v>
      </c>
      <c r="E17" s="679">
        <f t="shared" si="0"/>
        <v>50</v>
      </c>
    </row>
    <row r="18" spans="1:5" s="680" customFormat="1" ht="15" customHeight="1" x14ac:dyDescent="0.2">
      <c r="A18" s="1481" t="s">
        <v>2911</v>
      </c>
      <c r="B18" s="1482"/>
      <c r="C18" s="682">
        <f>SUM(C9:C17)</f>
        <v>39223.47</v>
      </c>
      <c r="D18" s="682">
        <f>SUM(D9:D17)</f>
        <v>11226.85506</v>
      </c>
      <c r="E18" s="683">
        <f t="shared" si="0"/>
        <v>28.622799206699455</v>
      </c>
    </row>
    <row r="19" spans="1:5" s="675" customFormat="1" ht="18" customHeight="1" x14ac:dyDescent="0.2">
      <c r="A19" s="1483" t="s">
        <v>2912</v>
      </c>
      <c r="B19" s="1484"/>
      <c r="C19" s="1484"/>
      <c r="D19" s="1484"/>
      <c r="E19" s="1485"/>
    </row>
    <row r="20" spans="1:5" s="680" customFormat="1" ht="25.5" x14ac:dyDescent="0.2">
      <c r="A20" s="676" t="s">
        <v>4045</v>
      </c>
      <c r="B20" s="677" t="s">
        <v>312</v>
      </c>
      <c r="C20" s="678">
        <v>87300</v>
      </c>
      <c r="D20" s="678">
        <v>43650</v>
      </c>
      <c r="E20" s="679">
        <f t="shared" si="0"/>
        <v>50</v>
      </c>
    </row>
    <row r="21" spans="1:5" s="680" customFormat="1" ht="15" customHeight="1" x14ac:dyDescent="0.2">
      <c r="A21" s="676" t="s">
        <v>4046</v>
      </c>
      <c r="B21" s="677" t="s">
        <v>4047</v>
      </c>
      <c r="C21" s="678">
        <v>5000</v>
      </c>
      <c r="D21" s="678">
        <v>4000</v>
      </c>
      <c r="E21" s="679">
        <f t="shared" si="0"/>
        <v>80</v>
      </c>
    </row>
    <row r="22" spans="1:5" s="680" customFormat="1" ht="25.5" x14ac:dyDescent="0.2">
      <c r="A22" s="1489" t="s">
        <v>2913</v>
      </c>
      <c r="B22" s="677" t="s">
        <v>4048</v>
      </c>
      <c r="C22" s="678">
        <v>50</v>
      </c>
      <c r="D22" s="678">
        <v>50</v>
      </c>
      <c r="E22" s="679">
        <f t="shared" si="0"/>
        <v>100</v>
      </c>
    </row>
    <row r="23" spans="1:5" s="680" customFormat="1" ht="15" customHeight="1" x14ac:dyDescent="0.2">
      <c r="A23" s="1490"/>
      <c r="B23" s="677" t="s">
        <v>310</v>
      </c>
      <c r="C23" s="678">
        <v>50</v>
      </c>
      <c r="D23" s="678">
        <v>50</v>
      </c>
      <c r="E23" s="679">
        <f t="shared" si="0"/>
        <v>100</v>
      </c>
    </row>
    <row r="24" spans="1:5" s="680" customFormat="1" ht="15" customHeight="1" x14ac:dyDescent="0.2">
      <c r="A24" s="1490"/>
      <c r="B24" s="677" t="s">
        <v>502</v>
      </c>
      <c r="C24" s="678">
        <v>50</v>
      </c>
      <c r="D24" s="678">
        <v>50</v>
      </c>
      <c r="E24" s="679">
        <f t="shared" si="0"/>
        <v>100</v>
      </c>
    </row>
    <row r="25" spans="1:5" s="680" customFormat="1" ht="25.5" x14ac:dyDescent="0.2">
      <c r="A25" s="1490"/>
      <c r="B25" s="677" t="s">
        <v>3346</v>
      </c>
      <c r="C25" s="678">
        <v>1073</v>
      </c>
      <c r="D25" s="678">
        <v>0</v>
      </c>
      <c r="E25" s="679">
        <f t="shared" si="0"/>
        <v>0</v>
      </c>
    </row>
    <row r="26" spans="1:5" s="680" customFormat="1" ht="15" customHeight="1" x14ac:dyDescent="0.2">
      <c r="A26" s="1490"/>
      <c r="B26" s="677" t="s">
        <v>3347</v>
      </c>
      <c r="C26" s="678">
        <v>125</v>
      </c>
      <c r="D26" s="678">
        <v>125</v>
      </c>
      <c r="E26" s="679">
        <f t="shared" si="0"/>
        <v>100</v>
      </c>
    </row>
    <row r="27" spans="1:5" s="680" customFormat="1" ht="15" customHeight="1" x14ac:dyDescent="0.2">
      <c r="A27" s="1490"/>
      <c r="B27" s="677" t="s">
        <v>4049</v>
      </c>
      <c r="C27" s="678">
        <v>100</v>
      </c>
      <c r="D27" s="678">
        <v>100</v>
      </c>
      <c r="E27" s="679">
        <f t="shared" si="0"/>
        <v>100</v>
      </c>
    </row>
    <row r="28" spans="1:5" s="680" customFormat="1" ht="15" customHeight="1" x14ac:dyDescent="0.2">
      <c r="A28" s="1490"/>
      <c r="B28" s="677" t="s">
        <v>4050</v>
      </c>
      <c r="C28" s="678">
        <v>126</v>
      </c>
      <c r="D28" s="678">
        <v>0</v>
      </c>
      <c r="E28" s="679">
        <f t="shared" si="0"/>
        <v>0</v>
      </c>
    </row>
    <row r="29" spans="1:5" s="680" customFormat="1" ht="15" customHeight="1" x14ac:dyDescent="0.2">
      <c r="A29" s="1490"/>
      <c r="B29" s="677" t="s">
        <v>4051</v>
      </c>
      <c r="C29" s="678">
        <v>50</v>
      </c>
      <c r="D29" s="678">
        <v>50</v>
      </c>
      <c r="E29" s="679">
        <f t="shared" si="0"/>
        <v>100</v>
      </c>
    </row>
    <row r="30" spans="1:5" s="680" customFormat="1" ht="15" customHeight="1" x14ac:dyDescent="0.2">
      <c r="A30" s="1490"/>
      <c r="B30" s="677" t="s">
        <v>3348</v>
      </c>
      <c r="C30" s="678">
        <v>150</v>
      </c>
      <c r="D30" s="678">
        <v>150</v>
      </c>
      <c r="E30" s="679">
        <f t="shared" si="0"/>
        <v>100</v>
      </c>
    </row>
    <row r="31" spans="1:5" s="680" customFormat="1" ht="25.5" x14ac:dyDescent="0.2">
      <c r="A31" s="1490"/>
      <c r="B31" s="677" t="s">
        <v>2856</v>
      </c>
      <c r="C31" s="678">
        <v>200</v>
      </c>
      <c r="D31" s="678">
        <v>200</v>
      </c>
      <c r="E31" s="679">
        <f t="shared" si="0"/>
        <v>100</v>
      </c>
    </row>
    <row r="32" spans="1:5" s="680" customFormat="1" ht="15" customHeight="1" x14ac:dyDescent="0.2">
      <c r="A32" s="1490"/>
      <c r="B32" s="677" t="s">
        <v>419</v>
      </c>
      <c r="C32" s="678">
        <v>4995</v>
      </c>
      <c r="D32" s="678">
        <v>0</v>
      </c>
      <c r="E32" s="679">
        <f t="shared" si="0"/>
        <v>0</v>
      </c>
    </row>
    <row r="33" spans="1:5" s="680" customFormat="1" ht="25.5" x14ac:dyDescent="0.2">
      <c r="A33" s="1491"/>
      <c r="B33" s="677" t="s">
        <v>312</v>
      </c>
      <c r="C33" s="678">
        <v>1460</v>
      </c>
      <c r="D33" s="678">
        <v>1460</v>
      </c>
      <c r="E33" s="679">
        <f t="shared" si="0"/>
        <v>100</v>
      </c>
    </row>
    <row r="34" spans="1:5" s="680" customFormat="1" ht="15" customHeight="1" x14ac:dyDescent="0.2">
      <c r="A34" s="1481" t="s">
        <v>2914</v>
      </c>
      <c r="B34" s="1482"/>
      <c r="C34" s="682">
        <f>SUM(C20:C33)</f>
        <v>100729</v>
      </c>
      <c r="D34" s="682">
        <f>SUM(D20:D33)</f>
        <v>49885</v>
      </c>
      <c r="E34" s="683">
        <f t="shared" si="0"/>
        <v>49.523970256827724</v>
      </c>
    </row>
    <row r="35" spans="1:5" s="675" customFormat="1" ht="18" customHeight="1" x14ac:dyDescent="0.2">
      <c r="A35" s="1483" t="s">
        <v>313</v>
      </c>
      <c r="B35" s="1484"/>
      <c r="C35" s="1484"/>
      <c r="D35" s="1484"/>
      <c r="E35" s="1485"/>
    </row>
    <row r="36" spans="1:5" s="680" customFormat="1" ht="25.5" x14ac:dyDescent="0.2">
      <c r="A36" s="676" t="s">
        <v>314</v>
      </c>
      <c r="B36" s="677" t="s">
        <v>315</v>
      </c>
      <c r="C36" s="678">
        <v>3000</v>
      </c>
      <c r="D36" s="678">
        <v>3000</v>
      </c>
      <c r="E36" s="679">
        <f t="shared" ref="E36:E99" si="1">D36/C36*100</f>
        <v>100</v>
      </c>
    </row>
    <row r="37" spans="1:5" s="680" customFormat="1" ht="15" customHeight="1" x14ac:dyDescent="0.2">
      <c r="A37" s="1480" t="s">
        <v>4052</v>
      </c>
      <c r="B37" s="677" t="s">
        <v>1828</v>
      </c>
      <c r="C37" s="678">
        <v>1000</v>
      </c>
      <c r="D37" s="678">
        <v>1000</v>
      </c>
      <c r="E37" s="679">
        <f t="shared" si="1"/>
        <v>100</v>
      </c>
    </row>
    <row r="38" spans="1:5" s="680" customFormat="1" ht="15" customHeight="1" x14ac:dyDescent="0.2">
      <c r="A38" s="1480"/>
      <c r="B38" s="677" t="s">
        <v>4053</v>
      </c>
      <c r="C38" s="678">
        <v>1000</v>
      </c>
      <c r="D38" s="678">
        <v>1000</v>
      </c>
      <c r="E38" s="679">
        <f t="shared" si="1"/>
        <v>100</v>
      </c>
    </row>
    <row r="39" spans="1:5" s="680" customFormat="1" ht="25.5" x14ac:dyDescent="0.2">
      <c r="A39" s="1480"/>
      <c r="B39" s="677" t="s">
        <v>4054</v>
      </c>
      <c r="C39" s="678">
        <v>1000</v>
      </c>
      <c r="D39" s="678">
        <v>1000</v>
      </c>
      <c r="E39" s="679">
        <f t="shared" si="1"/>
        <v>100</v>
      </c>
    </row>
    <row r="40" spans="1:5" s="680" customFormat="1" ht="15" customHeight="1" x14ac:dyDescent="0.2">
      <c r="A40" s="1480"/>
      <c r="B40" s="677" t="s">
        <v>4055</v>
      </c>
      <c r="C40" s="678">
        <v>1000</v>
      </c>
      <c r="D40" s="678">
        <v>1000</v>
      </c>
      <c r="E40" s="679">
        <f t="shared" si="1"/>
        <v>100</v>
      </c>
    </row>
    <row r="41" spans="1:5" s="680" customFormat="1" ht="25.5" x14ac:dyDescent="0.2">
      <c r="A41" s="676" t="s">
        <v>3349</v>
      </c>
      <c r="B41" s="677" t="s">
        <v>324</v>
      </c>
      <c r="C41" s="678">
        <v>45000</v>
      </c>
      <c r="D41" s="678">
        <v>45000</v>
      </c>
      <c r="E41" s="679">
        <f t="shared" si="1"/>
        <v>100</v>
      </c>
    </row>
    <row r="42" spans="1:5" s="680" customFormat="1" ht="15" customHeight="1" x14ac:dyDescent="0.2">
      <c r="A42" s="676" t="s">
        <v>2748</v>
      </c>
      <c r="B42" s="677" t="s">
        <v>368</v>
      </c>
      <c r="C42" s="678">
        <v>3000</v>
      </c>
      <c r="D42" s="678">
        <v>3000</v>
      </c>
      <c r="E42" s="679">
        <f t="shared" si="1"/>
        <v>100</v>
      </c>
    </row>
    <row r="43" spans="1:5" s="680" customFormat="1" ht="15" customHeight="1" x14ac:dyDescent="0.2">
      <c r="A43" s="1480" t="s">
        <v>317</v>
      </c>
      <c r="B43" s="677" t="s">
        <v>4056</v>
      </c>
      <c r="C43" s="678">
        <v>1300</v>
      </c>
      <c r="D43" s="678">
        <v>1300</v>
      </c>
      <c r="E43" s="679">
        <f t="shared" si="1"/>
        <v>100</v>
      </c>
    </row>
    <row r="44" spans="1:5" s="680" customFormat="1" ht="25.5" x14ac:dyDescent="0.2">
      <c r="A44" s="1480"/>
      <c r="B44" s="677" t="s">
        <v>3350</v>
      </c>
      <c r="C44" s="678">
        <v>165</v>
      </c>
      <c r="D44" s="678">
        <v>165</v>
      </c>
      <c r="E44" s="679">
        <f t="shared" si="1"/>
        <v>100</v>
      </c>
    </row>
    <row r="45" spans="1:5" s="680" customFormat="1" ht="25.5" x14ac:dyDescent="0.2">
      <c r="A45" s="1480"/>
      <c r="B45" s="677" t="s">
        <v>1976</v>
      </c>
      <c r="C45" s="678">
        <v>165</v>
      </c>
      <c r="D45" s="678">
        <v>165</v>
      </c>
      <c r="E45" s="679">
        <f t="shared" si="1"/>
        <v>100</v>
      </c>
    </row>
    <row r="46" spans="1:5" s="680" customFormat="1" ht="25.5" x14ac:dyDescent="0.2">
      <c r="A46" s="1480"/>
      <c r="B46" s="677" t="s">
        <v>3351</v>
      </c>
      <c r="C46" s="678">
        <v>165</v>
      </c>
      <c r="D46" s="678">
        <v>165</v>
      </c>
      <c r="E46" s="679">
        <f t="shared" si="1"/>
        <v>100</v>
      </c>
    </row>
    <row r="47" spans="1:5" s="680" customFormat="1" ht="25.5" x14ac:dyDescent="0.2">
      <c r="A47" s="1480"/>
      <c r="B47" s="677" t="s">
        <v>3352</v>
      </c>
      <c r="C47" s="678">
        <v>3022</v>
      </c>
      <c r="D47" s="678">
        <v>3022</v>
      </c>
      <c r="E47" s="679">
        <f t="shared" si="1"/>
        <v>100</v>
      </c>
    </row>
    <row r="48" spans="1:5" s="680" customFormat="1" ht="25.5" x14ac:dyDescent="0.2">
      <c r="A48" s="1480"/>
      <c r="B48" s="677" t="s">
        <v>4057</v>
      </c>
      <c r="C48" s="678">
        <v>50</v>
      </c>
      <c r="D48" s="678">
        <v>50</v>
      </c>
      <c r="E48" s="679">
        <f t="shared" si="1"/>
        <v>100</v>
      </c>
    </row>
    <row r="49" spans="1:5" s="680" customFormat="1" ht="25.5" x14ac:dyDescent="0.2">
      <c r="A49" s="1480"/>
      <c r="B49" s="677" t="s">
        <v>2915</v>
      </c>
      <c r="C49" s="678">
        <v>100</v>
      </c>
      <c r="D49" s="678">
        <v>100</v>
      </c>
      <c r="E49" s="679">
        <f t="shared" si="1"/>
        <v>100</v>
      </c>
    </row>
    <row r="50" spans="1:5" s="680" customFormat="1" ht="25.5" x14ac:dyDescent="0.2">
      <c r="A50" s="1480"/>
      <c r="B50" s="677" t="s">
        <v>318</v>
      </c>
      <c r="C50" s="678">
        <v>100</v>
      </c>
      <c r="D50" s="678">
        <v>100</v>
      </c>
      <c r="E50" s="679">
        <f t="shared" si="1"/>
        <v>100</v>
      </c>
    </row>
    <row r="51" spans="1:5" s="680" customFormat="1" ht="25.5" x14ac:dyDescent="0.2">
      <c r="A51" s="1480"/>
      <c r="B51" s="677" t="s">
        <v>319</v>
      </c>
      <c r="C51" s="678">
        <v>100</v>
      </c>
      <c r="D51" s="678">
        <v>100</v>
      </c>
      <c r="E51" s="679">
        <f t="shared" si="1"/>
        <v>100</v>
      </c>
    </row>
    <row r="52" spans="1:5" s="680" customFormat="1" ht="25.5" x14ac:dyDescent="0.2">
      <c r="A52" s="1480"/>
      <c r="B52" s="677" t="s">
        <v>320</v>
      </c>
      <c r="C52" s="678">
        <v>100</v>
      </c>
      <c r="D52" s="678">
        <v>100</v>
      </c>
      <c r="E52" s="679">
        <f t="shared" si="1"/>
        <v>100</v>
      </c>
    </row>
    <row r="53" spans="1:5" s="680" customFormat="1" ht="25.5" x14ac:dyDescent="0.2">
      <c r="A53" s="1480"/>
      <c r="B53" s="677" t="s">
        <v>321</v>
      </c>
      <c r="C53" s="678">
        <v>100</v>
      </c>
      <c r="D53" s="678">
        <v>100</v>
      </c>
      <c r="E53" s="679">
        <f t="shared" si="1"/>
        <v>100</v>
      </c>
    </row>
    <row r="54" spans="1:5" s="680" customFormat="1" ht="25.5" x14ac:dyDescent="0.2">
      <c r="A54" s="1480"/>
      <c r="B54" s="677" t="s">
        <v>322</v>
      </c>
      <c r="C54" s="678">
        <v>100</v>
      </c>
      <c r="D54" s="678">
        <v>100</v>
      </c>
      <c r="E54" s="679">
        <f t="shared" si="1"/>
        <v>100</v>
      </c>
    </row>
    <row r="55" spans="1:5" s="680" customFormat="1" ht="25.5" x14ac:dyDescent="0.2">
      <c r="A55" s="676" t="s">
        <v>3353</v>
      </c>
      <c r="B55" s="677" t="s">
        <v>3352</v>
      </c>
      <c r="C55" s="678">
        <v>1755</v>
      </c>
      <c r="D55" s="678">
        <v>1335.9612</v>
      </c>
      <c r="E55" s="679">
        <f t="shared" si="1"/>
        <v>76.123145299145307</v>
      </c>
    </row>
    <row r="56" spans="1:5" s="680" customFormat="1" ht="25.5" x14ac:dyDescent="0.2">
      <c r="A56" s="676" t="s">
        <v>668</v>
      </c>
      <c r="B56" s="677" t="s">
        <v>324</v>
      </c>
      <c r="C56" s="678">
        <v>22219.200000000001</v>
      </c>
      <c r="D56" s="678">
        <v>22219.200000000001</v>
      </c>
      <c r="E56" s="679">
        <f t="shared" si="1"/>
        <v>100</v>
      </c>
    </row>
    <row r="57" spans="1:5" s="680" customFormat="1" ht="38.25" x14ac:dyDescent="0.2">
      <c r="A57" s="676" t="s">
        <v>323</v>
      </c>
      <c r="B57" s="677" t="s">
        <v>324</v>
      </c>
      <c r="C57" s="678">
        <v>24100</v>
      </c>
      <c r="D57" s="678">
        <v>24100</v>
      </c>
      <c r="E57" s="679">
        <f t="shared" si="1"/>
        <v>100</v>
      </c>
    </row>
    <row r="58" spans="1:5" s="680" customFormat="1" ht="15" customHeight="1" x14ac:dyDescent="0.2">
      <c r="A58" s="1480" t="s">
        <v>325</v>
      </c>
      <c r="B58" s="677" t="s">
        <v>2885</v>
      </c>
      <c r="C58" s="678">
        <v>50</v>
      </c>
      <c r="D58" s="678">
        <v>50</v>
      </c>
      <c r="E58" s="679">
        <f t="shared" si="1"/>
        <v>100</v>
      </c>
    </row>
    <row r="59" spans="1:5" s="680" customFormat="1" ht="15" customHeight="1" x14ac:dyDescent="0.2">
      <c r="A59" s="1480"/>
      <c r="B59" s="677" t="s">
        <v>304</v>
      </c>
      <c r="C59" s="678">
        <v>2525</v>
      </c>
      <c r="D59" s="678">
        <v>50</v>
      </c>
      <c r="E59" s="679">
        <f t="shared" si="1"/>
        <v>1.9801980198019802</v>
      </c>
    </row>
    <row r="60" spans="1:5" s="680" customFormat="1" ht="15" customHeight="1" x14ac:dyDescent="0.2">
      <c r="A60" s="1480"/>
      <c r="B60" s="677" t="s">
        <v>326</v>
      </c>
      <c r="C60" s="678">
        <v>50</v>
      </c>
      <c r="D60" s="678">
        <v>50</v>
      </c>
      <c r="E60" s="679">
        <f t="shared" si="1"/>
        <v>100</v>
      </c>
    </row>
    <row r="61" spans="1:5" s="680" customFormat="1" ht="15" customHeight="1" x14ac:dyDescent="0.2">
      <c r="A61" s="1480"/>
      <c r="B61" s="677" t="s">
        <v>1663</v>
      </c>
      <c r="C61" s="678">
        <v>2250</v>
      </c>
      <c r="D61" s="678">
        <v>0</v>
      </c>
      <c r="E61" s="679">
        <f t="shared" si="1"/>
        <v>0</v>
      </c>
    </row>
    <row r="62" spans="1:5" s="680" customFormat="1" ht="15" customHeight="1" x14ac:dyDescent="0.2">
      <c r="A62" s="1480"/>
      <c r="B62" s="677" t="s">
        <v>327</v>
      </c>
      <c r="C62" s="678">
        <v>50</v>
      </c>
      <c r="D62" s="678">
        <v>50</v>
      </c>
      <c r="E62" s="679">
        <f t="shared" si="1"/>
        <v>100</v>
      </c>
    </row>
    <row r="63" spans="1:5" s="680" customFormat="1" ht="15" customHeight="1" x14ac:dyDescent="0.2">
      <c r="A63" s="1480"/>
      <c r="B63" s="677" t="s">
        <v>328</v>
      </c>
      <c r="C63" s="678">
        <v>50</v>
      </c>
      <c r="D63" s="678">
        <v>50</v>
      </c>
      <c r="E63" s="679">
        <f t="shared" si="1"/>
        <v>100</v>
      </c>
    </row>
    <row r="64" spans="1:5" s="680" customFormat="1" ht="15" customHeight="1" x14ac:dyDescent="0.2">
      <c r="A64" s="1480"/>
      <c r="B64" s="677" t="s">
        <v>305</v>
      </c>
      <c r="C64" s="678">
        <v>1250</v>
      </c>
      <c r="D64" s="678">
        <v>1250</v>
      </c>
      <c r="E64" s="679">
        <f t="shared" si="1"/>
        <v>100</v>
      </c>
    </row>
    <row r="65" spans="1:5" s="680" customFormat="1" ht="15" customHeight="1" x14ac:dyDescent="0.2">
      <c r="A65" s="1480"/>
      <c r="B65" s="677" t="s">
        <v>329</v>
      </c>
      <c r="C65" s="678">
        <v>50</v>
      </c>
      <c r="D65" s="678">
        <v>50</v>
      </c>
      <c r="E65" s="679">
        <f t="shared" si="1"/>
        <v>100</v>
      </c>
    </row>
    <row r="66" spans="1:5" s="680" customFormat="1" ht="15" customHeight="1" x14ac:dyDescent="0.2">
      <c r="A66" s="1480"/>
      <c r="B66" s="677" t="s">
        <v>330</v>
      </c>
      <c r="C66" s="678">
        <v>50</v>
      </c>
      <c r="D66" s="678">
        <v>50</v>
      </c>
      <c r="E66" s="679">
        <f t="shared" si="1"/>
        <v>100</v>
      </c>
    </row>
    <row r="67" spans="1:5" s="680" customFormat="1" ht="15" customHeight="1" x14ac:dyDescent="0.2">
      <c r="A67" s="1480"/>
      <c r="B67" s="677" t="s">
        <v>331</v>
      </c>
      <c r="C67" s="678">
        <v>50</v>
      </c>
      <c r="D67" s="678">
        <v>50</v>
      </c>
      <c r="E67" s="679">
        <f t="shared" si="1"/>
        <v>100</v>
      </c>
    </row>
    <row r="68" spans="1:5" s="680" customFormat="1" ht="15" customHeight="1" x14ac:dyDescent="0.2">
      <c r="A68" s="1480"/>
      <c r="B68" s="677" t="s">
        <v>332</v>
      </c>
      <c r="C68" s="678">
        <v>50</v>
      </c>
      <c r="D68" s="678">
        <v>50</v>
      </c>
      <c r="E68" s="679">
        <f t="shared" si="1"/>
        <v>100</v>
      </c>
    </row>
    <row r="69" spans="1:5" s="680" customFormat="1" ht="15" customHeight="1" x14ac:dyDescent="0.2">
      <c r="A69" s="1480"/>
      <c r="B69" s="677" t="s">
        <v>333</v>
      </c>
      <c r="C69" s="678">
        <v>2050</v>
      </c>
      <c r="D69" s="678">
        <v>50</v>
      </c>
      <c r="E69" s="679">
        <f t="shared" si="1"/>
        <v>2.4390243902439024</v>
      </c>
    </row>
    <row r="70" spans="1:5" s="680" customFormat="1" ht="15" customHeight="1" x14ac:dyDescent="0.2">
      <c r="A70" s="1480"/>
      <c r="B70" s="677" t="s">
        <v>334</v>
      </c>
      <c r="C70" s="678">
        <v>275</v>
      </c>
      <c r="D70" s="678">
        <v>50</v>
      </c>
      <c r="E70" s="679">
        <f t="shared" si="1"/>
        <v>18.181818181818183</v>
      </c>
    </row>
    <row r="71" spans="1:5" s="680" customFormat="1" ht="15" customHeight="1" x14ac:dyDescent="0.2">
      <c r="A71" s="1480"/>
      <c r="B71" s="677" t="s">
        <v>316</v>
      </c>
      <c r="C71" s="678">
        <v>50</v>
      </c>
      <c r="D71" s="678">
        <v>50</v>
      </c>
      <c r="E71" s="679">
        <f t="shared" si="1"/>
        <v>100</v>
      </c>
    </row>
    <row r="72" spans="1:5" s="680" customFormat="1" ht="15" customHeight="1" x14ac:dyDescent="0.2">
      <c r="A72" s="1480"/>
      <c r="B72" s="677" t="s">
        <v>335</v>
      </c>
      <c r="C72" s="678">
        <v>50</v>
      </c>
      <c r="D72" s="678">
        <v>50</v>
      </c>
      <c r="E72" s="679">
        <f t="shared" si="1"/>
        <v>100</v>
      </c>
    </row>
    <row r="73" spans="1:5" s="680" customFormat="1" ht="15" customHeight="1" x14ac:dyDescent="0.2">
      <c r="A73" s="1480"/>
      <c r="B73" s="677" t="s">
        <v>336</v>
      </c>
      <c r="C73" s="678">
        <v>50</v>
      </c>
      <c r="D73" s="678">
        <v>50</v>
      </c>
      <c r="E73" s="679">
        <f t="shared" si="1"/>
        <v>100</v>
      </c>
    </row>
    <row r="74" spans="1:5" s="680" customFormat="1" ht="15" customHeight="1" x14ac:dyDescent="0.2">
      <c r="A74" s="1480"/>
      <c r="B74" s="677" t="s">
        <v>306</v>
      </c>
      <c r="C74" s="678">
        <v>50</v>
      </c>
      <c r="D74" s="678">
        <v>50</v>
      </c>
      <c r="E74" s="679">
        <f t="shared" si="1"/>
        <v>100</v>
      </c>
    </row>
    <row r="75" spans="1:5" s="680" customFormat="1" ht="15" customHeight="1" x14ac:dyDescent="0.2">
      <c r="A75" s="1480"/>
      <c r="B75" s="677" t="s">
        <v>337</v>
      </c>
      <c r="C75" s="678">
        <v>50</v>
      </c>
      <c r="D75" s="678">
        <v>50</v>
      </c>
      <c r="E75" s="679">
        <f t="shared" si="1"/>
        <v>100</v>
      </c>
    </row>
    <row r="76" spans="1:5" s="680" customFormat="1" ht="15" customHeight="1" x14ac:dyDescent="0.2">
      <c r="A76" s="1480"/>
      <c r="B76" s="677" t="s">
        <v>1666</v>
      </c>
      <c r="C76" s="678">
        <v>50</v>
      </c>
      <c r="D76" s="678">
        <v>50</v>
      </c>
      <c r="E76" s="679">
        <f t="shared" si="1"/>
        <v>100</v>
      </c>
    </row>
    <row r="77" spans="1:5" s="680" customFormat="1" ht="15" customHeight="1" x14ac:dyDescent="0.2">
      <c r="A77" s="1480"/>
      <c r="B77" s="677" t="s">
        <v>403</v>
      </c>
      <c r="C77" s="678">
        <v>2000</v>
      </c>
      <c r="D77" s="678">
        <v>0</v>
      </c>
      <c r="E77" s="679">
        <f t="shared" si="1"/>
        <v>0</v>
      </c>
    </row>
    <row r="78" spans="1:5" s="680" customFormat="1" ht="15" customHeight="1" x14ac:dyDescent="0.2">
      <c r="A78" s="1480"/>
      <c r="B78" s="677" t="s">
        <v>338</v>
      </c>
      <c r="C78" s="678">
        <v>50</v>
      </c>
      <c r="D78" s="678">
        <v>50</v>
      </c>
      <c r="E78" s="679">
        <f t="shared" si="1"/>
        <v>100</v>
      </c>
    </row>
    <row r="79" spans="1:5" s="680" customFormat="1" ht="15" customHeight="1" x14ac:dyDescent="0.2">
      <c r="A79" s="1480"/>
      <c r="B79" s="677" t="s">
        <v>339</v>
      </c>
      <c r="C79" s="678">
        <v>50</v>
      </c>
      <c r="D79" s="678">
        <v>50</v>
      </c>
      <c r="E79" s="679">
        <f t="shared" si="1"/>
        <v>100</v>
      </c>
    </row>
    <row r="80" spans="1:5" s="680" customFormat="1" ht="15" customHeight="1" x14ac:dyDescent="0.2">
      <c r="A80" s="1480"/>
      <c r="B80" s="677" t="s">
        <v>340</v>
      </c>
      <c r="C80" s="678">
        <v>1350</v>
      </c>
      <c r="D80" s="678">
        <v>1350</v>
      </c>
      <c r="E80" s="679">
        <f t="shared" si="1"/>
        <v>100</v>
      </c>
    </row>
    <row r="81" spans="1:5" s="680" customFormat="1" ht="15" customHeight="1" x14ac:dyDescent="0.2">
      <c r="A81" s="1480"/>
      <c r="B81" s="677" t="s">
        <v>341</v>
      </c>
      <c r="C81" s="678">
        <v>50</v>
      </c>
      <c r="D81" s="678">
        <v>50</v>
      </c>
      <c r="E81" s="679">
        <f t="shared" si="1"/>
        <v>100</v>
      </c>
    </row>
    <row r="82" spans="1:5" s="680" customFormat="1" ht="15" customHeight="1" x14ac:dyDescent="0.2">
      <c r="A82" s="1480"/>
      <c r="B82" s="677" t="s">
        <v>307</v>
      </c>
      <c r="C82" s="678">
        <v>50</v>
      </c>
      <c r="D82" s="678">
        <v>50</v>
      </c>
      <c r="E82" s="679">
        <f t="shared" si="1"/>
        <v>100</v>
      </c>
    </row>
    <row r="83" spans="1:5" s="680" customFormat="1" ht="15" customHeight="1" x14ac:dyDescent="0.2">
      <c r="A83" s="1480"/>
      <c r="B83" s="677" t="s">
        <v>342</v>
      </c>
      <c r="C83" s="678">
        <v>50</v>
      </c>
      <c r="D83" s="678">
        <v>50</v>
      </c>
      <c r="E83" s="679">
        <f t="shared" si="1"/>
        <v>100</v>
      </c>
    </row>
    <row r="84" spans="1:5" s="680" customFormat="1" ht="15" customHeight="1" x14ac:dyDescent="0.2">
      <c r="A84" s="1480"/>
      <c r="B84" s="677" t="s">
        <v>343</v>
      </c>
      <c r="C84" s="678">
        <v>1350</v>
      </c>
      <c r="D84" s="678">
        <v>1350</v>
      </c>
      <c r="E84" s="679">
        <f t="shared" si="1"/>
        <v>100</v>
      </c>
    </row>
    <row r="85" spans="1:5" s="680" customFormat="1" ht="15" customHeight="1" x14ac:dyDescent="0.2">
      <c r="A85" s="1480"/>
      <c r="B85" s="677" t="s">
        <v>344</v>
      </c>
      <c r="C85" s="678">
        <v>50</v>
      </c>
      <c r="D85" s="678">
        <v>50</v>
      </c>
      <c r="E85" s="679">
        <f t="shared" si="1"/>
        <v>100</v>
      </c>
    </row>
    <row r="86" spans="1:5" s="680" customFormat="1" ht="15" customHeight="1" x14ac:dyDescent="0.2">
      <c r="A86" s="1480"/>
      <c r="B86" s="677" t="s">
        <v>1672</v>
      </c>
      <c r="C86" s="678">
        <v>4250</v>
      </c>
      <c r="D86" s="678">
        <v>0</v>
      </c>
      <c r="E86" s="679">
        <f t="shared" si="1"/>
        <v>0</v>
      </c>
    </row>
    <row r="87" spans="1:5" s="680" customFormat="1" ht="15" customHeight="1" x14ac:dyDescent="0.2">
      <c r="A87" s="1480"/>
      <c r="B87" s="677" t="s">
        <v>347</v>
      </c>
      <c r="C87" s="678">
        <v>50</v>
      </c>
      <c r="D87" s="678">
        <v>50</v>
      </c>
      <c r="E87" s="679">
        <f t="shared" si="1"/>
        <v>100</v>
      </c>
    </row>
    <row r="88" spans="1:5" s="680" customFormat="1" ht="15" customHeight="1" x14ac:dyDescent="0.2">
      <c r="A88" s="1480"/>
      <c r="B88" s="677" t="s">
        <v>2809</v>
      </c>
      <c r="C88" s="678">
        <v>2250</v>
      </c>
      <c r="D88" s="678">
        <v>0</v>
      </c>
      <c r="E88" s="679">
        <f t="shared" si="1"/>
        <v>0</v>
      </c>
    </row>
    <row r="89" spans="1:5" s="680" customFormat="1" ht="15" customHeight="1" x14ac:dyDescent="0.2">
      <c r="A89" s="1480"/>
      <c r="B89" s="677" t="s">
        <v>3072</v>
      </c>
      <c r="C89" s="678">
        <v>2000</v>
      </c>
      <c r="D89" s="678">
        <v>0</v>
      </c>
      <c r="E89" s="679">
        <f t="shared" si="1"/>
        <v>0</v>
      </c>
    </row>
    <row r="90" spans="1:5" s="680" customFormat="1" ht="15" customHeight="1" x14ac:dyDescent="0.2">
      <c r="A90" s="1480"/>
      <c r="B90" s="677" t="s">
        <v>4058</v>
      </c>
      <c r="C90" s="678">
        <v>1009</v>
      </c>
      <c r="D90" s="678">
        <v>0</v>
      </c>
      <c r="E90" s="679">
        <f t="shared" si="1"/>
        <v>0</v>
      </c>
    </row>
    <row r="91" spans="1:5" s="680" customFormat="1" ht="15" customHeight="1" x14ac:dyDescent="0.2">
      <c r="A91" s="1480"/>
      <c r="B91" s="677" t="s">
        <v>4059</v>
      </c>
      <c r="C91" s="678">
        <v>2250</v>
      </c>
      <c r="D91" s="678">
        <v>2250</v>
      </c>
      <c r="E91" s="679">
        <f t="shared" si="1"/>
        <v>100</v>
      </c>
    </row>
    <row r="92" spans="1:5" s="680" customFormat="1" ht="15" customHeight="1" x14ac:dyDescent="0.2">
      <c r="A92" s="1480"/>
      <c r="B92" s="677" t="s">
        <v>1682</v>
      </c>
      <c r="C92" s="678">
        <v>225</v>
      </c>
      <c r="D92" s="678">
        <v>0</v>
      </c>
      <c r="E92" s="679">
        <f t="shared" si="1"/>
        <v>0</v>
      </c>
    </row>
    <row r="93" spans="1:5" s="680" customFormat="1" ht="15" customHeight="1" x14ac:dyDescent="0.2">
      <c r="A93" s="1480"/>
      <c r="B93" s="677" t="s">
        <v>349</v>
      </c>
      <c r="C93" s="678">
        <v>50</v>
      </c>
      <c r="D93" s="678">
        <v>50</v>
      </c>
      <c r="E93" s="679">
        <f t="shared" si="1"/>
        <v>100</v>
      </c>
    </row>
    <row r="94" spans="1:5" s="680" customFormat="1" ht="15" customHeight="1" x14ac:dyDescent="0.2">
      <c r="A94" s="1480"/>
      <c r="B94" s="677" t="s">
        <v>350</v>
      </c>
      <c r="C94" s="678">
        <v>50</v>
      </c>
      <c r="D94" s="678">
        <v>50</v>
      </c>
      <c r="E94" s="679">
        <f t="shared" si="1"/>
        <v>100</v>
      </c>
    </row>
    <row r="95" spans="1:5" s="680" customFormat="1" ht="15" customHeight="1" x14ac:dyDescent="0.2">
      <c r="A95" s="1480"/>
      <c r="B95" s="677" t="s">
        <v>352</v>
      </c>
      <c r="C95" s="678">
        <v>2475</v>
      </c>
      <c r="D95" s="678">
        <v>225</v>
      </c>
      <c r="E95" s="679">
        <f t="shared" si="1"/>
        <v>9.0909090909090917</v>
      </c>
    </row>
    <row r="96" spans="1:5" s="680" customFormat="1" ht="15" customHeight="1" x14ac:dyDescent="0.2">
      <c r="A96" s="1480"/>
      <c r="B96" s="677" t="s">
        <v>4060</v>
      </c>
      <c r="C96" s="678">
        <v>225</v>
      </c>
      <c r="D96" s="678">
        <v>0</v>
      </c>
      <c r="E96" s="679">
        <f t="shared" si="1"/>
        <v>0</v>
      </c>
    </row>
    <row r="97" spans="1:5" s="680" customFormat="1" ht="15" customHeight="1" x14ac:dyDescent="0.2">
      <c r="A97" s="1480"/>
      <c r="B97" s="677" t="s">
        <v>3073</v>
      </c>
      <c r="C97" s="678">
        <v>225</v>
      </c>
      <c r="D97" s="678">
        <v>0</v>
      </c>
      <c r="E97" s="679">
        <f t="shared" si="1"/>
        <v>0</v>
      </c>
    </row>
    <row r="98" spans="1:5" s="680" customFormat="1" ht="15" customHeight="1" x14ac:dyDescent="0.2">
      <c r="A98" s="1480"/>
      <c r="B98" s="677" t="s">
        <v>353</v>
      </c>
      <c r="C98" s="678">
        <v>50</v>
      </c>
      <c r="D98" s="678">
        <v>50</v>
      </c>
      <c r="E98" s="679">
        <f t="shared" si="1"/>
        <v>100</v>
      </c>
    </row>
    <row r="99" spans="1:5" s="680" customFormat="1" ht="15" customHeight="1" x14ac:dyDescent="0.2">
      <c r="A99" s="1480"/>
      <c r="B99" s="677" t="s">
        <v>354</v>
      </c>
      <c r="C99" s="678">
        <v>50</v>
      </c>
      <c r="D99" s="678">
        <v>50</v>
      </c>
      <c r="E99" s="679">
        <f t="shared" si="1"/>
        <v>100</v>
      </c>
    </row>
    <row r="100" spans="1:5" s="680" customFormat="1" ht="15" customHeight="1" x14ac:dyDescent="0.2">
      <c r="A100" s="1480"/>
      <c r="B100" s="677" t="s">
        <v>355</v>
      </c>
      <c r="C100" s="678">
        <v>50</v>
      </c>
      <c r="D100" s="678">
        <v>50</v>
      </c>
      <c r="E100" s="679">
        <f t="shared" ref="E100:E163" si="2">D100/C100*100</f>
        <v>100</v>
      </c>
    </row>
    <row r="101" spans="1:5" s="680" customFormat="1" ht="15" customHeight="1" x14ac:dyDescent="0.2">
      <c r="A101" s="1480"/>
      <c r="B101" s="677" t="s">
        <v>308</v>
      </c>
      <c r="C101" s="678">
        <v>50</v>
      </c>
      <c r="D101" s="678">
        <v>50</v>
      </c>
      <c r="E101" s="679">
        <f t="shared" si="2"/>
        <v>100</v>
      </c>
    </row>
    <row r="102" spans="1:5" s="680" customFormat="1" ht="15" customHeight="1" x14ac:dyDescent="0.2">
      <c r="A102" s="1480"/>
      <c r="B102" s="677" t="s">
        <v>3354</v>
      </c>
      <c r="C102" s="678">
        <v>2250</v>
      </c>
      <c r="D102" s="678">
        <v>2250</v>
      </c>
      <c r="E102" s="679">
        <f t="shared" si="2"/>
        <v>100</v>
      </c>
    </row>
    <row r="103" spans="1:5" s="680" customFormat="1" ht="15" customHeight="1" x14ac:dyDescent="0.2">
      <c r="A103" s="1480"/>
      <c r="B103" s="677" t="s">
        <v>1703</v>
      </c>
      <c r="C103" s="678">
        <v>225</v>
      </c>
      <c r="D103" s="678">
        <v>0</v>
      </c>
      <c r="E103" s="679">
        <f t="shared" si="2"/>
        <v>0</v>
      </c>
    </row>
    <row r="104" spans="1:5" s="680" customFormat="1" ht="15" customHeight="1" x14ac:dyDescent="0.2">
      <c r="A104" s="1480"/>
      <c r="B104" s="677" t="s">
        <v>356</v>
      </c>
      <c r="C104" s="678">
        <v>50</v>
      </c>
      <c r="D104" s="678">
        <v>50</v>
      </c>
      <c r="E104" s="679">
        <f t="shared" si="2"/>
        <v>100</v>
      </c>
    </row>
    <row r="105" spans="1:5" s="680" customFormat="1" ht="15" customHeight="1" x14ac:dyDescent="0.2">
      <c r="A105" s="1480"/>
      <c r="B105" s="677" t="s">
        <v>357</v>
      </c>
      <c r="C105" s="678">
        <v>50</v>
      </c>
      <c r="D105" s="678">
        <v>50</v>
      </c>
      <c r="E105" s="679">
        <f t="shared" si="2"/>
        <v>100</v>
      </c>
    </row>
    <row r="106" spans="1:5" s="680" customFormat="1" ht="15" customHeight="1" x14ac:dyDescent="0.2">
      <c r="A106" s="1480"/>
      <c r="B106" s="677" t="s">
        <v>358</v>
      </c>
      <c r="C106" s="678">
        <v>275</v>
      </c>
      <c r="D106" s="678">
        <v>275</v>
      </c>
      <c r="E106" s="679">
        <f t="shared" si="2"/>
        <v>100</v>
      </c>
    </row>
    <row r="107" spans="1:5" s="680" customFormat="1" ht="15" customHeight="1" x14ac:dyDescent="0.2">
      <c r="A107" s="1480"/>
      <c r="B107" s="677" t="s">
        <v>1704</v>
      </c>
      <c r="C107" s="678">
        <v>2250</v>
      </c>
      <c r="D107" s="678">
        <v>2250</v>
      </c>
      <c r="E107" s="679">
        <f t="shared" si="2"/>
        <v>100</v>
      </c>
    </row>
    <row r="108" spans="1:5" s="680" customFormat="1" ht="15" customHeight="1" x14ac:dyDescent="0.2">
      <c r="A108" s="1480"/>
      <c r="B108" s="677" t="s">
        <v>3355</v>
      </c>
      <c r="C108" s="678">
        <v>225</v>
      </c>
      <c r="D108" s="678">
        <v>225</v>
      </c>
      <c r="E108" s="679">
        <f t="shared" si="2"/>
        <v>100</v>
      </c>
    </row>
    <row r="109" spans="1:5" s="680" customFormat="1" ht="15" customHeight="1" x14ac:dyDescent="0.2">
      <c r="A109" s="1480"/>
      <c r="B109" s="677" t="s">
        <v>360</v>
      </c>
      <c r="C109" s="678">
        <v>50</v>
      </c>
      <c r="D109" s="678">
        <v>50</v>
      </c>
      <c r="E109" s="679">
        <f t="shared" si="2"/>
        <v>100</v>
      </c>
    </row>
    <row r="110" spans="1:5" s="680" customFormat="1" ht="15" customHeight="1" x14ac:dyDescent="0.2">
      <c r="A110" s="1480"/>
      <c r="B110" s="677" t="s">
        <v>1711</v>
      </c>
      <c r="C110" s="678">
        <v>2250</v>
      </c>
      <c r="D110" s="678">
        <v>2250</v>
      </c>
      <c r="E110" s="679">
        <f t="shared" si="2"/>
        <v>100</v>
      </c>
    </row>
    <row r="111" spans="1:5" s="680" customFormat="1" ht="15" customHeight="1" x14ac:dyDescent="0.2">
      <c r="A111" s="1480"/>
      <c r="B111" s="677" t="s">
        <v>361</v>
      </c>
      <c r="C111" s="678">
        <v>225</v>
      </c>
      <c r="D111" s="678">
        <v>225</v>
      </c>
      <c r="E111" s="679">
        <f t="shared" si="2"/>
        <v>100</v>
      </c>
    </row>
    <row r="112" spans="1:5" s="680" customFormat="1" ht="15" customHeight="1" x14ac:dyDescent="0.2">
      <c r="A112" s="1480"/>
      <c r="B112" s="677" t="s">
        <v>1719</v>
      </c>
      <c r="C112" s="678">
        <v>225</v>
      </c>
      <c r="D112" s="678">
        <v>225</v>
      </c>
      <c r="E112" s="679">
        <f t="shared" si="2"/>
        <v>100</v>
      </c>
    </row>
    <row r="113" spans="1:5" s="680" customFormat="1" ht="15" customHeight="1" x14ac:dyDescent="0.2">
      <c r="A113" s="1480"/>
      <c r="B113" s="677" t="s">
        <v>1720</v>
      </c>
      <c r="C113" s="678">
        <v>225</v>
      </c>
      <c r="D113" s="678">
        <v>225</v>
      </c>
      <c r="E113" s="679">
        <f t="shared" si="2"/>
        <v>100</v>
      </c>
    </row>
    <row r="114" spans="1:5" s="680" customFormat="1" ht="15" customHeight="1" x14ac:dyDescent="0.2">
      <c r="A114" s="1480"/>
      <c r="B114" s="677" t="s">
        <v>3356</v>
      </c>
      <c r="C114" s="678">
        <v>1250</v>
      </c>
      <c r="D114" s="678">
        <v>1250</v>
      </c>
      <c r="E114" s="679">
        <f t="shared" si="2"/>
        <v>100</v>
      </c>
    </row>
    <row r="115" spans="1:5" s="680" customFormat="1" ht="15" customHeight="1" x14ac:dyDescent="0.2">
      <c r="A115" s="1480"/>
      <c r="B115" s="677" t="s">
        <v>4061</v>
      </c>
      <c r="C115" s="678">
        <v>225</v>
      </c>
      <c r="D115" s="678">
        <v>0</v>
      </c>
      <c r="E115" s="679">
        <f t="shared" si="2"/>
        <v>0</v>
      </c>
    </row>
    <row r="116" spans="1:5" s="680" customFormat="1" ht="15" customHeight="1" x14ac:dyDescent="0.2">
      <c r="A116" s="1480"/>
      <c r="B116" s="677" t="s">
        <v>1728</v>
      </c>
      <c r="C116" s="678">
        <v>225</v>
      </c>
      <c r="D116" s="678">
        <v>0</v>
      </c>
      <c r="E116" s="679">
        <f t="shared" si="2"/>
        <v>0</v>
      </c>
    </row>
    <row r="117" spans="1:5" s="680" customFormat="1" ht="15" customHeight="1" x14ac:dyDescent="0.2">
      <c r="A117" s="1480"/>
      <c r="B117" s="677" t="s">
        <v>1731</v>
      </c>
      <c r="C117" s="678">
        <v>225</v>
      </c>
      <c r="D117" s="678">
        <v>225</v>
      </c>
      <c r="E117" s="679">
        <f t="shared" si="2"/>
        <v>100</v>
      </c>
    </row>
    <row r="118" spans="1:5" s="680" customFormat="1" ht="15" customHeight="1" x14ac:dyDescent="0.2">
      <c r="A118" s="1480"/>
      <c r="B118" s="677" t="s">
        <v>362</v>
      </c>
      <c r="C118" s="678">
        <v>275</v>
      </c>
      <c r="D118" s="678">
        <v>275</v>
      </c>
      <c r="E118" s="679">
        <f t="shared" si="2"/>
        <v>100</v>
      </c>
    </row>
    <row r="119" spans="1:5" s="680" customFormat="1" ht="15" customHeight="1" x14ac:dyDescent="0.2">
      <c r="A119" s="1480"/>
      <c r="B119" s="677" t="s">
        <v>363</v>
      </c>
      <c r="C119" s="678">
        <v>225</v>
      </c>
      <c r="D119" s="678">
        <v>0</v>
      </c>
      <c r="E119" s="679">
        <f t="shared" si="2"/>
        <v>0</v>
      </c>
    </row>
    <row r="120" spans="1:5" s="680" customFormat="1" ht="15" customHeight="1" x14ac:dyDescent="0.2">
      <c r="A120" s="1480"/>
      <c r="B120" s="677" t="s">
        <v>364</v>
      </c>
      <c r="C120" s="678">
        <v>50</v>
      </c>
      <c r="D120" s="678">
        <v>50</v>
      </c>
      <c r="E120" s="679">
        <f t="shared" si="2"/>
        <v>100</v>
      </c>
    </row>
    <row r="121" spans="1:5" s="680" customFormat="1" ht="15" customHeight="1" x14ac:dyDescent="0.2">
      <c r="A121" s="1480"/>
      <c r="B121" s="677" t="s">
        <v>309</v>
      </c>
      <c r="C121" s="678">
        <v>2665.9</v>
      </c>
      <c r="D121" s="678">
        <v>665.88850000000002</v>
      </c>
      <c r="E121" s="679">
        <f t="shared" si="2"/>
        <v>24.97799992497843</v>
      </c>
    </row>
    <row r="122" spans="1:5" s="680" customFormat="1" ht="15" customHeight="1" x14ac:dyDescent="0.2">
      <c r="A122" s="1480"/>
      <c r="B122" s="677" t="s">
        <v>1738</v>
      </c>
      <c r="C122" s="678">
        <v>225</v>
      </c>
      <c r="D122" s="678">
        <v>0</v>
      </c>
      <c r="E122" s="679">
        <f t="shared" si="2"/>
        <v>0</v>
      </c>
    </row>
    <row r="123" spans="1:5" s="680" customFormat="1" ht="15" customHeight="1" x14ac:dyDescent="0.2">
      <c r="A123" s="1480"/>
      <c r="B123" s="677" t="s">
        <v>1747</v>
      </c>
      <c r="C123" s="678">
        <v>2250</v>
      </c>
      <c r="D123" s="678">
        <v>0</v>
      </c>
      <c r="E123" s="679">
        <f t="shared" si="2"/>
        <v>0</v>
      </c>
    </row>
    <row r="124" spans="1:5" s="680" customFormat="1" ht="15" customHeight="1" x14ac:dyDescent="0.2">
      <c r="A124" s="1480"/>
      <c r="B124" s="677" t="s">
        <v>3357</v>
      </c>
      <c r="C124" s="678">
        <v>225</v>
      </c>
      <c r="D124" s="678">
        <v>225</v>
      </c>
      <c r="E124" s="679">
        <f t="shared" si="2"/>
        <v>100</v>
      </c>
    </row>
    <row r="125" spans="1:5" s="680" customFormat="1" ht="15" customHeight="1" x14ac:dyDescent="0.2">
      <c r="A125" s="1480"/>
      <c r="B125" s="677" t="s">
        <v>4062</v>
      </c>
      <c r="C125" s="678">
        <v>225</v>
      </c>
      <c r="D125" s="678">
        <v>0</v>
      </c>
      <c r="E125" s="679">
        <f t="shared" si="2"/>
        <v>0</v>
      </c>
    </row>
    <row r="126" spans="1:5" s="680" customFormat="1" ht="15" customHeight="1" x14ac:dyDescent="0.2">
      <c r="A126" s="1480"/>
      <c r="B126" s="677" t="s">
        <v>2818</v>
      </c>
      <c r="C126" s="678">
        <v>225</v>
      </c>
      <c r="D126" s="678">
        <v>0</v>
      </c>
      <c r="E126" s="679">
        <f t="shared" si="2"/>
        <v>0</v>
      </c>
    </row>
    <row r="127" spans="1:5" s="680" customFormat="1" ht="15" customHeight="1" x14ac:dyDescent="0.2">
      <c r="A127" s="1480"/>
      <c r="B127" s="677" t="s">
        <v>4063</v>
      </c>
      <c r="C127" s="678">
        <v>225</v>
      </c>
      <c r="D127" s="678">
        <v>0</v>
      </c>
      <c r="E127" s="679">
        <f t="shared" si="2"/>
        <v>0</v>
      </c>
    </row>
    <row r="128" spans="1:5" s="680" customFormat="1" ht="15" customHeight="1" x14ac:dyDescent="0.2">
      <c r="A128" s="1480"/>
      <c r="B128" s="677" t="s">
        <v>366</v>
      </c>
      <c r="C128" s="678">
        <v>50</v>
      </c>
      <c r="D128" s="678">
        <v>50</v>
      </c>
      <c r="E128" s="679">
        <f t="shared" si="2"/>
        <v>100</v>
      </c>
    </row>
    <row r="129" spans="1:5" s="680" customFormat="1" ht="15" customHeight="1" x14ac:dyDescent="0.2">
      <c r="A129" s="1480"/>
      <c r="B129" s="677" t="s">
        <v>367</v>
      </c>
      <c r="C129" s="678">
        <v>50</v>
      </c>
      <c r="D129" s="678">
        <v>50</v>
      </c>
      <c r="E129" s="679">
        <f t="shared" si="2"/>
        <v>100</v>
      </c>
    </row>
    <row r="130" spans="1:5" s="680" customFormat="1" ht="15" customHeight="1" x14ac:dyDescent="0.2">
      <c r="A130" s="1480"/>
      <c r="B130" s="677" t="s">
        <v>368</v>
      </c>
      <c r="C130" s="678">
        <v>5600</v>
      </c>
      <c r="D130" s="678">
        <v>1350</v>
      </c>
      <c r="E130" s="679">
        <f t="shared" si="2"/>
        <v>24.107142857142858</v>
      </c>
    </row>
    <row r="131" spans="1:5" s="680" customFormat="1" ht="15" customHeight="1" x14ac:dyDescent="0.2">
      <c r="A131" s="1480"/>
      <c r="B131" s="677" t="s">
        <v>369</v>
      </c>
      <c r="C131" s="678">
        <v>50</v>
      </c>
      <c r="D131" s="678">
        <v>50</v>
      </c>
      <c r="E131" s="679">
        <f t="shared" si="2"/>
        <v>100</v>
      </c>
    </row>
    <row r="132" spans="1:5" s="680" customFormat="1" ht="38.25" x14ac:dyDescent="0.2">
      <c r="A132" s="676" t="s">
        <v>370</v>
      </c>
      <c r="B132" s="677" t="s">
        <v>324</v>
      </c>
      <c r="C132" s="678">
        <v>10000</v>
      </c>
      <c r="D132" s="678">
        <v>9969.0977700000003</v>
      </c>
      <c r="E132" s="679">
        <f t="shared" si="2"/>
        <v>99.690977700000005</v>
      </c>
    </row>
    <row r="133" spans="1:5" s="680" customFormat="1" ht="15" customHeight="1" x14ac:dyDescent="0.2">
      <c r="A133" s="1480" t="s">
        <v>371</v>
      </c>
      <c r="B133" s="677" t="s">
        <v>1724</v>
      </c>
      <c r="C133" s="678">
        <v>170</v>
      </c>
      <c r="D133" s="678">
        <v>170</v>
      </c>
      <c r="E133" s="679">
        <f t="shared" si="2"/>
        <v>100</v>
      </c>
    </row>
    <row r="134" spans="1:5" s="680" customFormat="1" ht="15" customHeight="1" x14ac:dyDescent="0.2">
      <c r="A134" s="1480"/>
      <c r="B134" s="677" t="s">
        <v>309</v>
      </c>
      <c r="C134" s="678">
        <v>182.87</v>
      </c>
      <c r="D134" s="678">
        <v>182.87</v>
      </c>
      <c r="E134" s="679">
        <f t="shared" si="2"/>
        <v>100</v>
      </c>
    </row>
    <row r="135" spans="1:5" s="680" customFormat="1" ht="38.25" x14ac:dyDescent="0.2">
      <c r="A135" s="1480"/>
      <c r="B135" s="677" t="s">
        <v>2010</v>
      </c>
      <c r="C135" s="678">
        <v>400</v>
      </c>
      <c r="D135" s="678">
        <v>400</v>
      </c>
      <c r="E135" s="679">
        <f t="shared" si="2"/>
        <v>100</v>
      </c>
    </row>
    <row r="136" spans="1:5" s="680" customFormat="1" ht="15" customHeight="1" x14ac:dyDescent="0.2">
      <c r="A136" s="1480"/>
      <c r="B136" s="677" t="s">
        <v>1770</v>
      </c>
      <c r="C136" s="678">
        <v>297.5</v>
      </c>
      <c r="D136" s="678">
        <v>297.5</v>
      </c>
      <c r="E136" s="679">
        <f t="shared" si="2"/>
        <v>100</v>
      </c>
    </row>
    <row r="137" spans="1:5" s="680" customFormat="1" ht="25.5" x14ac:dyDescent="0.2">
      <c r="A137" s="1480"/>
      <c r="B137" s="677" t="s">
        <v>315</v>
      </c>
      <c r="C137" s="678">
        <v>210</v>
      </c>
      <c r="D137" s="678">
        <v>210</v>
      </c>
      <c r="E137" s="679">
        <f t="shared" si="2"/>
        <v>100</v>
      </c>
    </row>
    <row r="138" spans="1:5" s="680" customFormat="1" ht="25.5" x14ac:dyDescent="0.2">
      <c r="A138" s="1480"/>
      <c r="B138" s="677" t="s">
        <v>2018</v>
      </c>
      <c r="C138" s="678">
        <v>90</v>
      </c>
      <c r="D138" s="678">
        <v>90</v>
      </c>
      <c r="E138" s="679">
        <f t="shared" si="2"/>
        <v>100</v>
      </c>
    </row>
    <row r="139" spans="1:5" s="680" customFormat="1" ht="25.5" x14ac:dyDescent="0.2">
      <c r="A139" s="1480"/>
      <c r="B139" s="677" t="s">
        <v>2857</v>
      </c>
      <c r="C139" s="678">
        <v>46</v>
      </c>
      <c r="D139" s="678">
        <v>46</v>
      </c>
      <c r="E139" s="679">
        <f t="shared" si="2"/>
        <v>100</v>
      </c>
    </row>
    <row r="140" spans="1:5" s="680" customFormat="1" ht="25.5" x14ac:dyDescent="0.2">
      <c r="A140" s="1480"/>
      <c r="B140" s="677" t="s">
        <v>507</v>
      </c>
      <c r="C140" s="678">
        <v>120</v>
      </c>
      <c r="D140" s="678">
        <v>120</v>
      </c>
      <c r="E140" s="679">
        <f t="shared" si="2"/>
        <v>100</v>
      </c>
    </row>
    <row r="141" spans="1:5" s="680" customFormat="1" ht="15" customHeight="1" x14ac:dyDescent="0.2">
      <c r="A141" s="1480"/>
      <c r="B141" s="677" t="s">
        <v>368</v>
      </c>
      <c r="C141" s="678">
        <v>1300</v>
      </c>
      <c r="D141" s="678">
        <v>0</v>
      </c>
      <c r="E141" s="679">
        <f t="shared" si="2"/>
        <v>0</v>
      </c>
    </row>
    <row r="142" spans="1:5" s="669" customFormat="1" ht="15" customHeight="1" x14ac:dyDescent="0.2">
      <c r="A142" s="1481" t="s">
        <v>291</v>
      </c>
      <c r="B142" s="1482"/>
      <c r="C142" s="682">
        <f>SUM(C36:C141)</f>
        <v>173232.47</v>
      </c>
      <c r="D142" s="682">
        <f>SUM(D36:D141)</f>
        <v>139798.51746999999</v>
      </c>
      <c r="E142" s="683">
        <f t="shared" si="2"/>
        <v>80.699950459633811</v>
      </c>
    </row>
    <row r="143" spans="1:5" s="675" customFormat="1" ht="18" customHeight="1" x14ac:dyDescent="0.2">
      <c r="A143" s="1483" t="s">
        <v>374</v>
      </c>
      <c r="B143" s="1484"/>
      <c r="C143" s="1484"/>
      <c r="D143" s="1484"/>
      <c r="E143" s="1485"/>
    </row>
    <row r="144" spans="1:5" s="680" customFormat="1" ht="25.5" x14ac:dyDescent="0.2">
      <c r="A144" s="1480" t="s">
        <v>375</v>
      </c>
      <c r="B144" s="677" t="s">
        <v>2916</v>
      </c>
      <c r="C144" s="678">
        <v>1500</v>
      </c>
      <c r="D144" s="678">
        <v>1500</v>
      </c>
      <c r="E144" s="679">
        <f t="shared" si="2"/>
        <v>100</v>
      </c>
    </row>
    <row r="145" spans="1:5" s="680" customFormat="1" ht="15" customHeight="1" x14ac:dyDescent="0.2">
      <c r="A145" s="1480"/>
      <c r="B145" s="677" t="s">
        <v>376</v>
      </c>
      <c r="C145" s="678">
        <v>1100</v>
      </c>
      <c r="D145" s="678">
        <v>1100</v>
      </c>
      <c r="E145" s="679">
        <f t="shared" si="2"/>
        <v>100</v>
      </c>
    </row>
    <row r="146" spans="1:5" s="680" customFormat="1" ht="15" customHeight="1" x14ac:dyDescent="0.2">
      <c r="A146" s="1480"/>
      <c r="B146" s="677" t="s">
        <v>377</v>
      </c>
      <c r="C146" s="678">
        <v>5400</v>
      </c>
      <c r="D146" s="678">
        <v>5400</v>
      </c>
      <c r="E146" s="679">
        <f t="shared" si="2"/>
        <v>100</v>
      </c>
    </row>
    <row r="147" spans="1:5" s="680" customFormat="1" ht="15" customHeight="1" x14ac:dyDescent="0.2">
      <c r="A147" s="1480"/>
      <c r="B147" s="677" t="s">
        <v>378</v>
      </c>
      <c r="C147" s="678">
        <v>1500</v>
      </c>
      <c r="D147" s="678">
        <v>1500</v>
      </c>
      <c r="E147" s="679">
        <f t="shared" si="2"/>
        <v>100</v>
      </c>
    </row>
    <row r="148" spans="1:5" s="680" customFormat="1" ht="25.5" x14ac:dyDescent="0.2">
      <c r="A148" s="1480"/>
      <c r="B148" s="677" t="s">
        <v>4064</v>
      </c>
      <c r="C148" s="678">
        <v>1087.5999999999999</v>
      </c>
      <c r="D148" s="678">
        <v>1087.5999999999999</v>
      </c>
      <c r="E148" s="679">
        <f t="shared" si="2"/>
        <v>100</v>
      </c>
    </row>
    <row r="149" spans="1:5" s="680" customFormat="1" ht="15" customHeight="1" x14ac:dyDescent="0.2">
      <c r="A149" s="1480"/>
      <c r="B149" s="677" t="s">
        <v>3371</v>
      </c>
      <c r="C149" s="678">
        <v>1000</v>
      </c>
      <c r="D149" s="678">
        <v>1000</v>
      </c>
      <c r="E149" s="679">
        <f t="shared" si="2"/>
        <v>100</v>
      </c>
    </row>
    <row r="150" spans="1:5" s="680" customFormat="1" ht="25.5" x14ac:dyDescent="0.2">
      <c r="A150" s="1480"/>
      <c r="B150" s="677" t="s">
        <v>2917</v>
      </c>
      <c r="C150" s="678">
        <v>3500</v>
      </c>
      <c r="D150" s="678">
        <v>3500</v>
      </c>
      <c r="E150" s="679">
        <f t="shared" si="2"/>
        <v>100</v>
      </c>
    </row>
    <row r="151" spans="1:5" s="680" customFormat="1" ht="15" customHeight="1" x14ac:dyDescent="0.2">
      <c r="A151" s="1480"/>
      <c r="B151" s="677" t="s">
        <v>2918</v>
      </c>
      <c r="C151" s="678">
        <v>500</v>
      </c>
      <c r="D151" s="678">
        <v>500</v>
      </c>
      <c r="E151" s="679">
        <f t="shared" si="2"/>
        <v>100</v>
      </c>
    </row>
    <row r="152" spans="1:5" s="680" customFormat="1" ht="15" customHeight="1" x14ac:dyDescent="0.2">
      <c r="A152" s="1480"/>
      <c r="B152" s="677" t="s">
        <v>379</v>
      </c>
      <c r="C152" s="678">
        <v>3600</v>
      </c>
      <c r="D152" s="678">
        <v>3600</v>
      </c>
      <c r="E152" s="679">
        <f t="shared" si="2"/>
        <v>100</v>
      </c>
    </row>
    <row r="153" spans="1:5" s="680" customFormat="1" ht="25.5" x14ac:dyDescent="0.2">
      <c r="A153" s="1480"/>
      <c r="B153" s="677" t="s">
        <v>380</v>
      </c>
      <c r="C153" s="678">
        <v>800</v>
      </c>
      <c r="D153" s="678">
        <v>800</v>
      </c>
      <c r="E153" s="679">
        <f t="shared" si="2"/>
        <v>100</v>
      </c>
    </row>
    <row r="154" spans="1:5" s="680" customFormat="1" ht="25.5" x14ac:dyDescent="0.2">
      <c r="A154" s="1480"/>
      <c r="B154" s="677" t="s">
        <v>3375</v>
      </c>
      <c r="C154" s="678">
        <v>1000</v>
      </c>
      <c r="D154" s="678">
        <v>1000</v>
      </c>
      <c r="E154" s="679">
        <f t="shared" si="2"/>
        <v>100</v>
      </c>
    </row>
    <row r="155" spans="1:5" s="680" customFormat="1" ht="25.5" x14ac:dyDescent="0.2">
      <c r="A155" s="1480"/>
      <c r="B155" s="677" t="s">
        <v>2919</v>
      </c>
      <c r="C155" s="678">
        <v>500</v>
      </c>
      <c r="D155" s="678">
        <v>500</v>
      </c>
      <c r="E155" s="679">
        <f t="shared" si="2"/>
        <v>100</v>
      </c>
    </row>
    <row r="156" spans="1:5" s="680" customFormat="1" ht="15" customHeight="1" x14ac:dyDescent="0.2">
      <c r="A156" s="1480"/>
      <c r="B156" s="677" t="s">
        <v>381</v>
      </c>
      <c r="C156" s="678">
        <v>1350</v>
      </c>
      <c r="D156" s="678">
        <v>1350</v>
      </c>
      <c r="E156" s="679">
        <f t="shared" si="2"/>
        <v>100</v>
      </c>
    </row>
    <row r="157" spans="1:5" s="680" customFormat="1" ht="15" customHeight="1" x14ac:dyDescent="0.2">
      <c r="A157" s="1480"/>
      <c r="B157" s="677" t="s">
        <v>407</v>
      </c>
      <c r="C157" s="678">
        <v>1500</v>
      </c>
      <c r="D157" s="678">
        <v>1500</v>
      </c>
      <c r="E157" s="679">
        <f t="shared" si="2"/>
        <v>100</v>
      </c>
    </row>
    <row r="158" spans="1:5" s="680" customFormat="1" ht="15" customHeight="1" x14ac:dyDescent="0.2">
      <c r="A158" s="1480"/>
      <c r="B158" s="677" t="s">
        <v>382</v>
      </c>
      <c r="C158" s="678">
        <v>1000</v>
      </c>
      <c r="D158" s="678">
        <v>1000</v>
      </c>
      <c r="E158" s="679">
        <f t="shared" si="2"/>
        <v>100</v>
      </c>
    </row>
    <row r="159" spans="1:5" s="680" customFormat="1" ht="15" customHeight="1" x14ac:dyDescent="0.2">
      <c r="A159" s="1480"/>
      <c r="B159" s="677" t="s">
        <v>383</v>
      </c>
      <c r="C159" s="678">
        <v>900</v>
      </c>
      <c r="D159" s="678">
        <v>900</v>
      </c>
      <c r="E159" s="679">
        <f t="shared" si="2"/>
        <v>100</v>
      </c>
    </row>
    <row r="160" spans="1:5" s="680" customFormat="1" ht="15" customHeight="1" x14ac:dyDescent="0.2">
      <c r="A160" s="1480"/>
      <c r="B160" s="677" t="s">
        <v>367</v>
      </c>
      <c r="C160" s="678">
        <v>500</v>
      </c>
      <c r="D160" s="678">
        <v>500</v>
      </c>
      <c r="E160" s="679">
        <f t="shared" si="2"/>
        <v>100</v>
      </c>
    </row>
    <row r="161" spans="1:5" s="680" customFormat="1" ht="15" customHeight="1" x14ac:dyDescent="0.2">
      <c r="A161" s="1480"/>
      <c r="B161" s="677" t="s">
        <v>368</v>
      </c>
      <c r="C161" s="678">
        <v>1800</v>
      </c>
      <c r="D161" s="678">
        <v>1800</v>
      </c>
      <c r="E161" s="679">
        <f t="shared" si="2"/>
        <v>100</v>
      </c>
    </row>
    <row r="162" spans="1:5" s="680" customFormat="1" ht="25.5" x14ac:dyDescent="0.2">
      <c r="A162" s="1480"/>
      <c r="B162" s="677" t="s">
        <v>2920</v>
      </c>
      <c r="C162" s="678">
        <v>3800</v>
      </c>
      <c r="D162" s="678">
        <v>3800</v>
      </c>
      <c r="E162" s="679">
        <f t="shared" si="2"/>
        <v>100</v>
      </c>
    </row>
    <row r="163" spans="1:5" s="680" customFormat="1" ht="15" customHeight="1" x14ac:dyDescent="0.2">
      <c r="A163" s="1480"/>
      <c r="B163" s="677" t="s">
        <v>2882</v>
      </c>
      <c r="C163" s="678">
        <v>800</v>
      </c>
      <c r="D163" s="678">
        <v>800</v>
      </c>
      <c r="E163" s="679">
        <f t="shared" si="2"/>
        <v>100</v>
      </c>
    </row>
    <row r="164" spans="1:5" s="680" customFormat="1" ht="15" customHeight="1" x14ac:dyDescent="0.2">
      <c r="A164" s="1480" t="s">
        <v>385</v>
      </c>
      <c r="B164" s="677" t="s">
        <v>387</v>
      </c>
      <c r="C164" s="678">
        <v>198.9</v>
      </c>
      <c r="D164" s="678">
        <v>198.9</v>
      </c>
      <c r="E164" s="679">
        <f t="shared" ref="E164:E227" si="3">D164/C164*100</f>
        <v>100</v>
      </c>
    </row>
    <row r="165" spans="1:5" s="680" customFormat="1" ht="15" customHeight="1" x14ac:dyDescent="0.2">
      <c r="A165" s="1480"/>
      <c r="B165" s="677" t="s">
        <v>306</v>
      </c>
      <c r="C165" s="678">
        <v>500.1</v>
      </c>
      <c r="D165" s="678">
        <v>500</v>
      </c>
      <c r="E165" s="679">
        <f t="shared" si="3"/>
        <v>99.98000399920015</v>
      </c>
    </row>
    <row r="166" spans="1:5" s="680" customFormat="1" ht="15" customHeight="1" x14ac:dyDescent="0.2">
      <c r="A166" s="1480"/>
      <c r="B166" s="677" t="s">
        <v>3360</v>
      </c>
      <c r="C166" s="678">
        <v>700</v>
      </c>
      <c r="D166" s="678">
        <v>700</v>
      </c>
      <c r="E166" s="679">
        <f t="shared" si="3"/>
        <v>100</v>
      </c>
    </row>
    <row r="167" spans="1:5" s="680" customFormat="1" ht="15" customHeight="1" x14ac:dyDescent="0.2">
      <c r="A167" s="1480"/>
      <c r="B167" s="677" t="s">
        <v>4065</v>
      </c>
      <c r="C167" s="678">
        <v>150</v>
      </c>
      <c r="D167" s="678">
        <v>150</v>
      </c>
      <c r="E167" s="679">
        <f t="shared" si="3"/>
        <v>100</v>
      </c>
    </row>
    <row r="168" spans="1:5" s="680" customFormat="1" ht="15" customHeight="1" x14ac:dyDescent="0.2">
      <c r="A168" s="1480"/>
      <c r="B168" s="677" t="s">
        <v>3077</v>
      </c>
      <c r="C168" s="678">
        <v>146.6</v>
      </c>
      <c r="D168" s="678">
        <v>146.6</v>
      </c>
      <c r="E168" s="679">
        <f t="shared" si="3"/>
        <v>100</v>
      </c>
    </row>
    <row r="169" spans="1:5" s="680" customFormat="1" ht="15" customHeight="1" x14ac:dyDescent="0.2">
      <c r="A169" s="1480"/>
      <c r="B169" s="677" t="s">
        <v>2921</v>
      </c>
      <c r="C169" s="678">
        <v>150</v>
      </c>
      <c r="D169" s="678">
        <v>150</v>
      </c>
      <c r="E169" s="679">
        <f t="shared" si="3"/>
        <v>100</v>
      </c>
    </row>
    <row r="170" spans="1:5" s="680" customFormat="1" ht="25.5" x14ac:dyDescent="0.2">
      <c r="A170" s="1480"/>
      <c r="B170" s="677" t="s">
        <v>4066</v>
      </c>
      <c r="C170" s="678">
        <v>150</v>
      </c>
      <c r="D170" s="678">
        <v>150</v>
      </c>
      <c r="E170" s="679">
        <f t="shared" si="3"/>
        <v>100</v>
      </c>
    </row>
    <row r="171" spans="1:5" s="680" customFormat="1" ht="25.5" x14ac:dyDescent="0.2">
      <c r="A171" s="1480"/>
      <c r="B171" s="677" t="s">
        <v>4067</v>
      </c>
      <c r="C171" s="678">
        <v>150</v>
      </c>
      <c r="D171" s="678">
        <v>150</v>
      </c>
      <c r="E171" s="679">
        <f t="shared" si="3"/>
        <v>100</v>
      </c>
    </row>
    <row r="172" spans="1:5" s="680" customFormat="1" ht="25.5" x14ac:dyDescent="0.2">
      <c r="A172" s="1480"/>
      <c r="B172" s="677" t="s">
        <v>2780</v>
      </c>
      <c r="C172" s="678">
        <v>200</v>
      </c>
      <c r="D172" s="678">
        <v>200</v>
      </c>
      <c r="E172" s="679">
        <f t="shared" si="3"/>
        <v>100</v>
      </c>
    </row>
    <row r="173" spans="1:5" s="680" customFormat="1" ht="15" customHeight="1" x14ac:dyDescent="0.2">
      <c r="A173" s="1480"/>
      <c r="B173" s="677" t="s">
        <v>4068</v>
      </c>
      <c r="C173" s="678">
        <v>50</v>
      </c>
      <c r="D173" s="678">
        <v>50</v>
      </c>
      <c r="E173" s="679">
        <f t="shared" si="3"/>
        <v>100</v>
      </c>
    </row>
    <row r="174" spans="1:5" s="680" customFormat="1" ht="15" customHeight="1" x14ac:dyDescent="0.2">
      <c r="A174" s="1480"/>
      <c r="B174" s="677" t="s">
        <v>2004</v>
      </c>
      <c r="C174" s="678">
        <v>200</v>
      </c>
      <c r="D174" s="678">
        <v>200</v>
      </c>
      <c r="E174" s="679">
        <f t="shared" si="3"/>
        <v>100</v>
      </c>
    </row>
    <row r="175" spans="1:5" s="680" customFormat="1" ht="25.5" x14ac:dyDescent="0.2">
      <c r="A175" s="1480"/>
      <c r="B175" s="677" t="s">
        <v>4069</v>
      </c>
      <c r="C175" s="678">
        <v>175</v>
      </c>
      <c r="D175" s="678">
        <v>175</v>
      </c>
      <c r="E175" s="679">
        <f t="shared" si="3"/>
        <v>100</v>
      </c>
    </row>
    <row r="176" spans="1:5" s="680" customFormat="1" ht="25.5" x14ac:dyDescent="0.2">
      <c r="A176" s="1480"/>
      <c r="B176" s="677" t="s">
        <v>3828</v>
      </c>
      <c r="C176" s="678">
        <v>145</v>
      </c>
      <c r="D176" s="678">
        <v>145</v>
      </c>
      <c r="E176" s="679">
        <f t="shared" si="3"/>
        <v>100</v>
      </c>
    </row>
    <row r="177" spans="1:5" s="680" customFormat="1" ht="25.5" x14ac:dyDescent="0.2">
      <c r="A177" s="1480"/>
      <c r="B177" s="677" t="s">
        <v>2922</v>
      </c>
      <c r="C177" s="678">
        <v>200</v>
      </c>
      <c r="D177" s="678">
        <v>200</v>
      </c>
      <c r="E177" s="679">
        <f t="shared" si="3"/>
        <v>100</v>
      </c>
    </row>
    <row r="178" spans="1:5" s="680" customFormat="1" ht="15" customHeight="1" x14ac:dyDescent="0.2">
      <c r="A178" s="1480"/>
      <c r="B178" s="677" t="s">
        <v>4070</v>
      </c>
      <c r="C178" s="678">
        <v>180</v>
      </c>
      <c r="D178" s="678">
        <v>180</v>
      </c>
      <c r="E178" s="679">
        <f t="shared" si="3"/>
        <v>100</v>
      </c>
    </row>
    <row r="179" spans="1:5" s="680" customFormat="1" ht="15" customHeight="1" x14ac:dyDescent="0.2">
      <c r="A179" s="1480"/>
      <c r="B179" s="677" t="s">
        <v>2781</v>
      </c>
      <c r="C179" s="678">
        <v>200</v>
      </c>
      <c r="D179" s="678">
        <v>200</v>
      </c>
      <c r="E179" s="679">
        <f t="shared" si="3"/>
        <v>100</v>
      </c>
    </row>
    <row r="180" spans="1:5" s="680" customFormat="1" ht="15" customHeight="1" x14ac:dyDescent="0.2">
      <c r="A180" s="1480"/>
      <c r="B180" s="677" t="s">
        <v>4071</v>
      </c>
      <c r="C180" s="678">
        <v>200</v>
      </c>
      <c r="D180" s="678">
        <v>200</v>
      </c>
      <c r="E180" s="679">
        <f t="shared" si="3"/>
        <v>100</v>
      </c>
    </row>
    <row r="181" spans="1:5" s="680" customFormat="1" ht="15" customHeight="1" x14ac:dyDescent="0.2">
      <c r="A181" s="1480"/>
      <c r="B181" s="677" t="s">
        <v>3362</v>
      </c>
      <c r="C181" s="678">
        <v>120</v>
      </c>
      <c r="D181" s="678">
        <v>120</v>
      </c>
      <c r="E181" s="679">
        <f t="shared" si="3"/>
        <v>100</v>
      </c>
    </row>
    <row r="182" spans="1:5" s="680" customFormat="1" ht="15" customHeight="1" x14ac:dyDescent="0.2">
      <c r="A182" s="1480"/>
      <c r="B182" s="677" t="s">
        <v>4072</v>
      </c>
      <c r="C182" s="678">
        <v>50</v>
      </c>
      <c r="D182" s="678">
        <v>50</v>
      </c>
      <c r="E182" s="679">
        <f t="shared" si="3"/>
        <v>100</v>
      </c>
    </row>
    <row r="183" spans="1:5" s="680" customFormat="1" ht="15" customHeight="1" x14ac:dyDescent="0.2">
      <c r="A183" s="1480"/>
      <c r="B183" s="677" t="s">
        <v>4073</v>
      </c>
      <c r="C183" s="678">
        <v>30</v>
      </c>
      <c r="D183" s="678">
        <v>30</v>
      </c>
      <c r="E183" s="679">
        <f t="shared" si="3"/>
        <v>100</v>
      </c>
    </row>
    <row r="184" spans="1:5" s="680" customFormat="1" ht="15" customHeight="1" x14ac:dyDescent="0.2">
      <c r="A184" s="1480"/>
      <c r="B184" s="677" t="s">
        <v>410</v>
      </c>
      <c r="C184" s="678">
        <v>29274.400000000001</v>
      </c>
      <c r="D184" s="678">
        <v>29274.34245</v>
      </c>
      <c r="E184" s="679">
        <f t="shared" si="3"/>
        <v>99.999803411854728</v>
      </c>
    </row>
    <row r="185" spans="1:5" s="680" customFormat="1" ht="25.5" x14ac:dyDescent="0.2">
      <c r="A185" s="1480"/>
      <c r="B185" s="677" t="s">
        <v>3363</v>
      </c>
      <c r="C185" s="678">
        <v>196</v>
      </c>
      <c r="D185" s="678">
        <v>196</v>
      </c>
      <c r="E185" s="679">
        <f t="shared" si="3"/>
        <v>100</v>
      </c>
    </row>
    <row r="186" spans="1:5" s="680" customFormat="1" ht="15" customHeight="1" x14ac:dyDescent="0.2">
      <c r="A186" s="1480" t="s">
        <v>4074</v>
      </c>
      <c r="B186" s="677" t="s">
        <v>4075</v>
      </c>
      <c r="C186" s="678">
        <v>200</v>
      </c>
      <c r="D186" s="678">
        <v>200</v>
      </c>
      <c r="E186" s="679">
        <f t="shared" si="3"/>
        <v>100</v>
      </c>
    </row>
    <row r="187" spans="1:5" s="680" customFormat="1" ht="15" customHeight="1" x14ac:dyDescent="0.2">
      <c r="A187" s="1480"/>
      <c r="B187" s="677" t="s">
        <v>4076</v>
      </c>
      <c r="C187" s="678">
        <v>1000</v>
      </c>
      <c r="D187" s="678">
        <v>1000</v>
      </c>
      <c r="E187" s="679">
        <f t="shared" si="3"/>
        <v>100</v>
      </c>
    </row>
    <row r="188" spans="1:5" s="680" customFormat="1" ht="15" customHeight="1" x14ac:dyDescent="0.2">
      <c r="A188" s="1480"/>
      <c r="B188" s="677" t="s">
        <v>4077</v>
      </c>
      <c r="C188" s="678">
        <v>900</v>
      </c>
      <c r="D188" s="678">
        <v>900</v>
      </c>
      <c r="E188" s="679">
        <f t="shared" si="3"/>
        <v>100</v>
      </c>
    </row>
    <row r="189" spans="1:5" s="680" customFormat="1" ht="15" customHeight="1" x14ac:dyDescent="0.2">
      <c r="A189" s="1480"/>
      <c r="B189" s="677" t="s">
        <v>4078</v>
      </c>
      <c r="C189" s="678">
        <v>300</v>
      </c>
      <c r="D189" s="678">
        <v>300</v>
      </c>
      <c r="E189" s="679">
        <f t="shared" si="3"/>
        <v>100</v>
      </c>
    </row>
    <row r="190" spans="1:5" s="680" customFormat="1" ht="15" customHeight="1" x14ac:dyDescent="0.2">
      <c r="A190" s="1480"/>
      <c r="B190" s="677" t="s">
        <v>311</v>
      </c>
      <c r="C190" s="678">
        <v>585</v>
      </c>
      <c r="D190" s="678">
        <v>585</v>
      </c>
      <c r="E190" s="679">
        <f t="shared" si="3"/>
        <v>100</v>
      </c>
    </row>
    <row r="191" spans="1:5" s="680" customFormat="1" ht="25.5" x14ac:dyDescent="0.2">
      <c r="A191" s="1480"/>
      <c r="B191" s="677" t="s">
        <v>4079</v>
      </c>
      <c r="C191" s="678">
        <v>195</v>
      </c>
      <c r="D191" s="678">
        <v>195</v>
      </c>
      <c r="E191" s="679">
        <f t="shared" si="3"/>
        <v>100</v>
      </c>
    </row>
    <row r="192" spans="1:5" s="680" customFormat="1" ht="15" customHeight="1" x14ac:dyDescent="0.2">
      <c r="A192" s="1480"/>
      <c r="B192" s="677" t="s">
        <v>419</v>
      </c>
      <c r="C192" s="678">
        <v>500</v>
      </c>
      <c r="D192" s="678">
        <v>500</v>
      </c>
      <c r="E192" s="679">
        <f t="shared" si="3"/>
        <v>100</v>
      </c>
    </row>
    <row r="193" spans="1:5" s="680" customFormat="1" ht="15" customHeight="1" x14ac:dyDescent="0.2">
      <c r="A193" s="1480"/>
      <c r="B193" s="677" t="s">
        <v>3432</v>
      </c>
      <c r="C193" s="678">
        <v>400</v>
      </c>
      <c r="D193" s="678">
        <v>400</v>
      </c>
      <c r="E193" s="679">
        <f t="shared" si="3"/>
        <v>100</v>
      </c>
    </row>
    <row r="194" spans="1:5" s="680" customFormat="1" ht="25.5" x14ac:dyDescent="0.2">
      <c r="A194" s="1480" t="s">
        <v>395</v>
      </c>
      <c r="B194" s="677" t="s">
        <v>2923</v>
      </c>
      <c r="C194" s="678">
        <v>3100</v>
      </c>
      <c r="D194" s="678">
        <v>3100</v>
      </c>
      <c r="E194" s="679">
        <f t="shared" si="3"/>
        <v>100</v>
      </c>
    </row>
    <row r="195" spans="1:5" s="680" customFormat="1" ht="15" customHeight="1" x14ac:dyDescent="0.2">
      <c r="A195" s="1480"/>
      <c r="B195" s="677" t="s">
        <v>396</v>
      </c>
      <c r="C195" s="678">
        <v>1359.1</v>
      </c>
      <c r="D195" s="678">
        <v>1359.1</v>
      </c>
      <c r="E195" s="679">
        <f t="shared" si="3"/>
        <v>100</v>
      </c>
    </row>
    <row r="196" spans="1:5" s="680" customFormat="1" ht="15" customHeight="1" x14ac:dyDescent="0.2">
      <c r="A196" s="1480"/>
      <c r="B196" s="677" t="s">
        <v>4080</v>
      </c>
      <c r="C196" s="678">
        <v>200</v>
      </c>
      <c r="D196" s="678">
        <v>200</v>
      </c>
      <c r="E196" s="679">
        <f t="shared" si="3"/>
        <v>100</v>
      </c>
    </row>
    <row r="197" spans="1:5" s="680" customFormat="1" ht="15" customHeight="1" x14ac:dyDescent="0.2">
      <c r="A197" s="1480"/>
      <c r="B197" s="677" t="s">
        <v>367</v>
      </c>
      <c r="C197" s="678">
        <v>3000</v>
      </c>
      <c r="D197" s="678">
        <v>3000</v>
      </c>
      <c r="E197" s="679">
        <f t="shared" si="3"/>
        <v>100</v>
      </c>
    </row>
    <row r="198" spans="1:5" s="680" customFormat="1" ht="15" customHeight="1" x14ac:dyDescent="0.2">
      <c r="A198" s="1480"/>
      <c r="B198" s="677" t="s">
        <v>368</v>
      </c>
      <c r="C198" s="678">
        <v>10450.200000000001</v>
      </c>
      <c r="D198" s="678">
        <v>10450.200000000001</v>
      </c>
      <c r="E198" s="679">
        <f t="shared" si="3"/>
        <v>100</v>
      </c>
    </row>
    <row r="199" spans="1:5" s="680" customFormat="1" ht="15" customHeight="1" x14ac:dyDescent="0.2">
      <c r="A199" s="1480" t="s">
        <v>397</v>
      </c>
      <c r="B199" s="677" t="s">
        <v>4081</v>
      </c>
      <c r="C199" s="678">
        <v>195</v>
      </c>
      <c r="D199" s="678">
        <v>195</v>
      </c>
      <c r="E199" s="679">
        <f t="shared" si="3"/>
        <v>100</v>
      </c>
    </row>
    <row r="200" spans="1:5" s="680" customFormat="1" ht="15" customHeight="1" x14ac:dyDescent="0.2">
      <c r="A200" s="1480"/>
      <c r="B200" s="677" t="s">
        <v>2926</v>
      </c>
      <c r="C200" s="678">
        <v>350</v>
      </c>
      <c r="D200" s="678">
        <v>350</v>
      </c>
      <c r="E200" s="679">
        <f t="shared" si="3"/>
        <v>100</v>
      </c>
    </row>
    <row r="201" spans="1:5" s="680" customFormat="1" ht="15" customHeight="1" x14ac:dyDescent="0.2">
      <c r="A201" s="1480"/>
      <c r="B201" s="677" t="s">
        <v>4082</v>
      </c>
      <c r="C201" s="678">
        <v>900</v>
      </c>
      <c r="D201" s="678">
        <v>900</v>
      </c>
      <c r="E201" s="679">
        <f t="shared" si="3"/>
        <v>100</v>
      </c>
    </row>
    <row r="202" spans="1:5" s="680" customFormat="1" ht="15" customHeight="1" x14ac:dyDescent="0.2">
      <c r="A202" s="1480"/>
      <c r="B202" s="677" t="s">
        <v>4083</v>
      </c>
      <c r="C202" s="678">
        <v>200</v>
      </c>
      <c r="D202" s="678">
        <v>200</v>
      </c>
      <c r="E202" s="679">
        <f t="shared" si="3"/>
        <v>100</v>
      </c>
    </row>
    <row r="203" spans="1:5" s="680" customFormat="1" ht="15" customHeight="1" x14ac:dyDescent="0.2">
      <c r="A203" s="1480"/>
      <c r="B203" s="677" t="s">
        <v>387</v>
      </c>
      <c r="C203" s="678">
        <v>677.5</v>
      </c>
      <c r="D203" s="678">
        <v>677.5</v>
      </c>
      <c r="E203" s="679">
        <f t="shared" si="3"/>
        <v>100</v>
      </c>
    </row>
    <row r="204" spans="1:5" s="680" customFormat="1" ht="15" customHeight="1" x14ac:dyDescent="0.2">
      <c r="A204" s="1480"/>
      <c r="B204" s="677" t="s">
        <v>3759</v>
      </c>
      <c r="C204" s="678">
        <v>200</v>
      </c>
      <c r="D204" s="678">
        <v>200</v>
      </c>
      <c r="E204" s="679">
        <f t="shared" si="3"/>
        <v>100</v>
      </c>
    </row>
    <row r="205" spans="1:5" s="680" customFormat="1" ht="15" customHeight="1" x14ac:dyDescent="0.2">
      <c r="A205" s="1480"/>
      <c r="B205" s="677" t="s">
        <v>3365</v>
      </c>
      <c r="C205" s="678">
        <v>200</v>
      </c>
      <c r="D205" s="678">
        <v>200</v>
      </c>
      <c r="E205" s="679">
        <f t="shared" si="3"/>
        <v>100</v>
      </c>
    </row>
    <row r="206" spans="1:5" s="680" customFormat="1" ht="15" customHeight="1" x14ac:dyDescent="0.2">
      <c r="A206" s="1480"/>
      <c r="B206" s="677" t="s">
        <v>305</v>
      </c>
      <c r="C206" s="678">
        <v>85</v>
      </c>
      <c r="D206" s="678">
        <v>85</v>
      </c>
      <c r="E206" s="679">
        <f t="shared" si="3"/>
        <v>100</v>
      </c>
    </row>
    <row r="207" spans="1:5" s="680" customFormat="1" ht="25.5" x14ac:dyDescent="0.2">
      <c r="A207" s="1480"/>
      <c r="B207" s="677" t="s">
        <v>3366</v>
      </c>
      <c r="C207" s="678">
        <v>100</v>
      </c>
      <c r="D207" s="678">
        <v>100</v>
      </c>
      <c r="E207" s="679">
        <f t="shared" si="3"/>
        <v>100</v>
      </c>
    </row>
    <row r="208" spans="1:5" s="680" customFormat="1" ht="15" customHeight="1" x14ac:dyDescent="0.2">
      <c r="A208" s="1480"/>
      <c r="B208" s="677" t="s">
        <v>398</v>
      </c>
      <c r="C208" s="678">
        <v>1500</v>
      </c>
      <c r="D208" s="678">
        <v>1500</v>
      </c>
      <c r="E208" s="679">
        <f t="shared" si="3"/>
        <v>100</v>
      </c>
    </row>
    <row r="209" spans="1:5" s="680" customFormat="1" ht="25.5" x14ac:dyDescent="0.2">
      <c r="A209" s="1480"/>
      <c r="B209" s="677" t="s">
        <v>4084</v>
      </c>
      <c r="C209" s="678">
        <v>80</v>
      </c>
      <c r="D209" s="678">
        <v>80</v>
      </c>
      <c r="E209" s="679">
        <f t="shared" si="3"/>
        <v>100</v>
      </c>
    </row>
    <row r="210" spans="1:5" s="680" customFormat="1" ht="15" customHeight="1" x14ac:dyDescent="0.2">
      <c r="A210" s="1480"/>
      <c r="B210" s="677" t="s">
        <v>3164</v>
      </c>
      <c r="C210" s="678">
        <v>199</v>
      </c>
      <c r="D210" s="678">
        <v>199</v>
      </c>
      <c r="E210" s="679">
        <f t="shared" si="3"/>
        <v>100</v>
      </c>
    </row>
    <row r="211" spans="1:5" s="680" customFormat="1" ht="15" customHeight="1" x14ac:dyDescent="0.2">
      <c r="A211" s="1480"/>
      <c r="B211" s="677" t="s">
        <v>367</v>
      </c>
      <c r="C211" s="678">
        <v>1000</v>
      </c>
      <c r="D211" s="678">
        <v>1000</v>
      </c>
      <c r="E211" s="679">
        <f t="shared" si="3"/>
        <v>100</v>
      </c>
    </row>
    <row r="212" spans="1:5" s="680" customFormat="1" ht="15" customHeight="1" x14ac:dyDescent="0.2">
      <c r="A212" s="1480"/>
      <c r="B212" s="677" t="s">
        <v>368</v>
      </c>
      <c r="C212" s="678">
        <v>2500</v>
      </c>
      <c r="D212" s="678">
        <v>2500</v>
      </c>
      <c r="E212" s="679">
        <f t="shared" si="3"/>
        <v>100</v>
      </c>
    </row>
    <row r="213" spans="1:5" s="680" customFormat="1" ht="25.5" x14ac:dyDescent="0.2">
      <c r="A213" s="1480"/>
      <c r="B213" s="677" t="s">
        <v>3368</v>
      </c>
      <c r="C213" s="678">
        <v>50</v>
      </c>
      <c r="D213" s="678">
        <v>0</v>
      </c>
      <c r="E213" s="679">
        <f t="shared" si="3"/>
        <v>0</v>
      </c>
    </row>
    <row r="214" spans="1:5" s="680" customFormat="1" ht="25.5" x14ac:dyDescent="0.2">
      <c r="A214" s="1480" t="s">
        <v>399</v>
      </c>
      <c r="B214" s="677" t="s">
        <v>4085</v>
      </c>
      <c r="C214" s="678">
        <v>199</v>
      </c>
      <c r="D214" s="678">
        <v>199</v>
      </c>
      <c r="E214" s="679">
        <f t="shared" si="3"/>
        <v>100</v>
      </c>
    </row>
    <row r="215" spans="1:5" s="680" customFormat="1" ht="15" customHeight="1" x14ac:dyDescent="0.2">
      <c r="A215" s="1480"/>
      <c r="B215" s="677" t="s">
        <v>400</v>
      </c>
      <c r="C215" s="678">
        <v>190</v>
      </c>
      <c r="D215" s="678">
        <v>190</v>
      </c>
      <c r="E215" s="679">
        <f t="shared" si="3"/>
        <v>100</v>
      </c>
    </row>
    <row r="216" spans="1:5" s="680" customFormat="1" ht="15" customHeight="1" x14ac:dyDescent="0.2">
      <c r="A216" s="1480"/>
      <c r="B216" s="677" t="s">
        <v>2924</v>
      </c>
      <c r="C216" s="678">
        <v>90</v>
      </c>
      <c r="D216" s="678">
        <v>90</v>
      </c>
      <c r="E216" s="679">
        <f t="shared" si="3"/>
        <v>100</v>
      </c>
    </row>
    <row r="217" spans="1:5" s="680" customFormat="1" ht="15" customHeight="1" x14ac:dyDescent="0.2">
      <c r="A217" s="1480"/>
      <c r="B217" s="677" t="s">
        <v>1864</v>
      </c>
      <c r="C217" s="678">
        <v>200</v>
      </c>
      <c r="D217" s="678">
        <v>200</v>
      </c>
      <c r="E217" s="679">
        <f t="shared" si="3"/>
        <v>100</v>
      </c>
    </row>
    <row r="218" spans="1:5" s="680" customFormat="1" ht="15" customHeight="1" x14ac:dyDescent="0.2">
      <c r="A218" s="1480"/>
      <c r="B218" s="677" t="s">
        <v>1865</v>
      </c>
      <c r="C218" s="678">
        <v>80</v>
      </c>
      <c r="D218" s="678">
        <v>80</v>
      </c>
      <c r="E218" s="679">
        <f t="shared" si="3"/>
        <v>100</v>
      </c>
    </row>
    <row r="219" spans="1:5" s="680" customFormat="1" ht="15" customHeight="1" x14ac:dyDescent="0.2">
      <c r="A219" s="1480"/>
      <c r="B219" s="677" t="s">
        <v>2925</v>
      </c>
      <c r="C219" s="678">
        <v>100</v>
      </c>
      <c r="D219" s="678">
        <v>100</v>
      </c>
      <c r="E219" s="679">
        <f t="shared" si="3"/>
        <v>100</v>
      </c>
    </row>
    <row r="220" spans="1:5" s="680" customFormat="1" ht="15" customHeight="1" x14ac:dyDescent="0.2">
      <c r="A220" s="1480"/>
      <c r="B220" s="677" t="s">
        <v>401</v>
      </c>
      <c r="C220" s="678">
        <v>90</v>
      </c>
      <c r="D220" s="678">
        <v>90</v>
      </c>
      <c r="E220" s="679">
        <f t="shared" si="3"/>
        <v>100</v>
      </c>
    </row>
    <row r="221" spans="1:5" s="680" customFormat="1" ht="15" customHeight="1" x14ac:dyDescent="0.2">
      <c r="A221" s="1480"/>
      <c r="B221" s="677" t="s">
        <v>3369</v>
      </c>
      <c r="C221" s="678">
        <v>130</v>
      </c>
      <c r="D221" s="678">
        <v>130</v>
      </c>
      <c r="E221" s="679">
        <f t="shared" si="3"/>
        <v>100</v>
      </c>
    </row>
    <row r="222" spans="1:5" s="680" customFormat="1" ht="15" customHeight="1" x14ac:dyDescent="0.2">
      <c r="A222" s="1480"/>
      <c r="B222" s="677" t="s">
        <v>4086</v>
      </c>
      <c r="C222" s="678">
        <v>50</v>
      </c>
      <c r="D222" s="678">
        <v>50</v>
      </c>
      <c r="E222" s="679">
        <f t="shared" si="3"/>
        <v>100</v>
      </c>
    </row>
    <row r="223" spans="1:5" s="680" customFormat="1" ht="15" customHeight="1" x14ac:dyDescent="0.2">
      <c r="A223" s="1480"/>
      <c r="B223" s="677" t="s">
        <v>4087</v>
      </c>
      <c r="C223" s="678">
        <v>50</v>
      </c>
      <c r="D223" s="678">
        <v>0</v>
      </c>
      <c r="E223" s="679">
        <f t="shared" si="3"/>
        <v>0</v>
      </c>
    </row>
    <row r="224" spans="1:5" s="680" customFormat="1" ht="15" customHeight="1" x14ac:dyDescent="0.2">
      <c r="A224" s="1480"/>
      <c r="B224" s="677" t="s">
        <v>4088</v>
      </c>
      <c r="C224" s="678">
        <v>50</v>
      </c>
      <c r="D224" s="678">
        <v>50</v>
      </c>
      <c r="E224" s="679">
        <f t="shared" si="3"/>
        <v>100</v>
      </c>
    </row>
    <row r="225" spans="1:5" s="680" customFormat="1" ht="15" customHeight="1" x14ac:dyDescent="0.2">
      <c r="A225" s="1480"/>
      <c r="B225" s="677" t="s">
        <v>387</v>
      </c>
      <c r="C225" s="678">
        <v>1041</v>
      </c>
      <c r="D225" s="678">
        <v>876</v>
      </c>
      <c r="E225" s="679">
        <f t="shared" si="3"/>
        <v>84.149855907780974</v>
      </c>
    </row>
    <row r="226" spans="1:5" s="680" customFormat="1" ht="15" customHeight="1" x14ac:dyDescent="0.2">
      <c r="A226" s="1480"/>
      <c r="B226" s="677" t="s">
        <v>3364</v>
      </c>
      <c r="C226" s="678">
        <v>200</v>
      </c>
      <c r="D226" s="678">
        <v>200</v>
      </c>
      <c r="E226" s="679">
        <f t="shared" si="3"/>
        <v>100</v>
      </c>
    </row>
    <row r="227" spans="1:5" s="680" customFormat="1" ht="25.5" x14ac:dyDescent="0.2">
      <c r="A227" s="1480"/>
      <c r="B227" s="677" t="s">
        <v>4089</v>
      </c>
      <c r="C227" s="678">
        <v>199</v>
      </c>
      <c r="D227" s="678">
        <v>199</v>
      </c>
      <c r="E227" s="679">
        <f t="shared" si="3"/>
        <v>100</v>
      </c>
    </row>
    <row r="228" spans="1:5" s="680" customFormat="1" ht="25.5" x14ac:dyDescent="0.2">
      <c r="A228" s="1480"/>
      <c r="B228" s="677" t="s">
        <v>4090</v>
      </c>
      <c r="C228" s="678">
        <v>166.1</v>
      </c>
      <c r="D228" s="678">
        <v>166.1</v>
      </c>
      <c r="E228" s="679">
        <f t="shared" ref="E228:E291" si="4">D228/C228*100</f>
        <v>100</v>
      </c>
    </row>
    <row r="229" spans="1:5" s="680" customFormat="1" ht="15" customHeight="1" x14ac:dyDescent="0.2">
      <c r="A229" s="1480"/>
      <c r="B229" s="677" t="s">
        <v>4091</v>
      </c>
      <c r="C229" s="678">
        <v>50</v>
      </c>
      <c r="D229" s="678">
        <v>50</v>
      </c>
      <c r="E229" s="679">
        <f t="shared" si="4"/>
        <v>100</v>
      </c>
    </row>
    <row r="230" spans="1:5" s="680" customFormat="1" ht="15" customHeight="1" x14ac:dyDescent="0.2">
      <c r="A230" s="1480"/>
      <c r="B230" s="677" t="s">
        <v>3372</v>
      </c>
      <c r="C230" s="678">
        <v>30</v>
      </c>
      <c r="D230" s="678">
        <v>30</v>
      </c>
      <c r="E230" s="679">
        <f t="shared" si="4"/>
        <v>100</v>
      </c>
    </row>
    <row r="231" spans="1:5" s="680" customFormat="1" ht="15" customHeight="1" x14ac:dyDescent="0.2">
      <c r="A231" s="1480"/>
      <c r="B231" s="677" t="s">
        <v>3373</v>
      </c>
      <c r="C231" s="678">
        <v>300</v>
      </c>
      <c r="D231" s="678">
        <v>300</v>
      </c>
      <c r="E231" s="679">
        <f t="shared" si="4"/>
        <v>100</v>
      </c>
    </row>
    <row r="232" spans="1:5" s="680" customFormat="1" ht="15" customHeight="1" x14ac:dyDescent="0.2">
      <c r="A232" s="1480"/>
      <c r="B232" s="677" t="s">
        <v>4092</v>
      </c>
      <c r="C232" s="678">
        <v>72</v>
      </c>
      <c r="D232" s="678">
        <v>72</v>
      </c>
      <c r="E232" s="679">
        <f t="shared" si="4"/>
        <v>100</v>
      </c>
    </row>
    <row r="233" spans="1:5" s="680" customFormat="1" ht="15" customHeight="1" x14ac:dyDescent="0.2">
      <c r="A233" s="1480"/>
      <c r="B233" s="677" t="s">
        <v>4093</v>
      </c>
      <c r="C233" s="678">
        <v>120</v>
      </c>
      <c r="D233" s="678">
        <v>120</v>
      </c>
      <c r="E233" s="679">
        <f t="shared" si="4"/>
        <v>100</v>
      </c>
    </row>
    <row r="234" spans="1:5" s="680" customFormat="1" ht="15" customHeight="1" x14ac:dyDescent="0.2">
      <c r="A234" s="1480"/>
      <c r="B234" s="677" t="s">
        <v>3374</v>
      </c>
      <c r="C234" s="678">
        <v>86</v>
      </c>
      <c r="D234" s="678">
        <v>86</v>
      </c>
      <c r="E234" s="679">
        <f t="shared" si="4"/>
        <v>100</v>
      </c>
    </row>
    <row r="235" spans="1:5" s="680" customFormat="1" ht="15" customHeight="1" x14ac:dyDescent="0.2">
      <c r="A235" s="1480"/>
      <c r="B235" s="677" t="s">
        <v>2927</v>
      </c>
      <c r="C235" s="678">
        <v>240</v>
      </c>
      <c r="D235" s="678">
        <v>240</v>
      </c>
      <c r="E235" s="679">
        <f t="shared" si="4"/>
        <v>100</v>
      </c>
    </row>
    <row r="236" spans="1:5" s="680" customFormat="1" ht="25.5" x14ac:dyDescent="0.2">
      <c r="A236" s="1480"/>
      <c r="B236" s="677" t="s">
        <v>402</v>
      </c>
      <c r="C236" s="678">
        <v>200</v>
      </c>
      <c r="D236" s="678">
        <v>200</v>
      </c>
      <c r="E236" s="679">
        <f t="shared" si="4"/>
        <v>100</v>
      </c>
    </row>
    <row r="237" spans="1:5" s="680" customFormat="1" ht="15" customHeight="1" x14ac:dyDescent="0.2">
      <c r="A237" s="1480"/>
      <c r="B237" s="677" t="s">
        <v>4094</v>
      </c>
      <c r="C237" s="678">
        <v>45</v>
      </c>
      <c r="D237" s="678">
        <v>45</v>
      </c>
      <c r="E237" s="679">
        <f t="shared" si="4"/>
        <v>100</v>
      </c>
    </row>
    <row r="238" spans="1:5" s="680" customFormat="1" ht="15" customHeight="1" x14ac:dyDescent="0.2">
      <c r="A238" s="1480"/>
      <c r="B238" s="677" t="s">
        <v>328</v>
      </c>
      <c r="C238" s="678">
        <v>50</v>
      </c>
      <c r="D238" s="678">
        <v>50</v>
      </c>
      <c r="E238" s="679">
        <f t="shared" si="4"/>
        <v>100</v>
      </c>
    </row>
    <row r="239" spans="1:5" s="680" customFormat="1" ht="15" customHeight="1" x14ac:dyDescent="0.2">
      <c r="A239" s="1480"/>
      <c r="B239" s="677" t="s">
        <v>332</v>
      </c>
      <c r="C239" s="678">
        <v>200</v>
      </c>
      <c r="D239" s="678">
        <v>200</v>
      </c>
      <c r="E239" s="679">
        <f t="shared" si="4"/>
        <v>100</v>
      </c>
    </row>
    <row r="240" spans="1:5" s="680" customFormat="1" ht="15" customHeight="1" x14ac:dyDescent="0.2">
      <c r="A240" s="1480"/>
      <c r="B240" s="677" t="s">
        <v>1665</v>
      </c>
      <c r="C240" s="678">
        <v>1050</v>
      </c>
      <c r="D240" s="678">
        <v>1050</v>
      </c>
      <c r="E240" s="679">
        <f t="shared" si="4"/>
        <v>100</v>
      </c>
    </row>
    <row r="241" spans="1:5" s="680" customFormat="1" ht="15" customHeight="1" x14ac:dyDescent="0.2">
      <c r="A241" s="1480"/>
      <c r="B241" s="677" t="s">
        <v>4095</v>
      </c>
      <c r="C241" s="678">
        <v>200</v>
      </c>
      <c r="D241" s="678">
        <v>200</v>
      </c>
      <c r="E241" s="679">
        <f t="shared" si="4"/>
        <v>100</v>
      </c>
    </row>
    <row r="242" spans="1:5" s="680" customFormat="1" ht="25.5" x14ac:dyDescent="0.2">
      <c r="A242" s="1480"/>
      <c r="B242" s="677" t="s">
        <v>4096</v>
      </c>
      <c r="C242" s="678">
        <v>197</v>
      </c>
      <c r="D242" s="678">
        <v>197</v>
      </c>
      <c r="E242" s="679">
        <f t="shared" si="4"/>
        <v>100</v>
      </c>
    </row>
    <row r="243" spans="1:5" s="680" customFormat="1" ht="15" customHeight="1" x14ac:dyDescent="0.2">
      <c r="A243" s="1480"/>
      <c r="B243" s="677" t="s">
        <v>3801</v>
      </c>
      <c r="C243" s="678">
        <v>195</v>
      </c>
      <c r="D243" s="678">
        <v>195</v>
      </c>
      <c r="E243" s="679">
        <f t="shared" si="4"/>
        <v>100</v>
      </c>
    </row>
    <row r="244" spans="1:5" s="680" customFormat="1" ht="25.5" x14ac:dyDescent="0.2">
      <c r="A244" s="1480"/>
      <c r="B244" s="677" t="s">
        <v>404</v>
      </c>
      <c r="C244" s="678">
        <v>500</v>
      </c>
      <c r="D244" s="678">
        <v>500</v>
      </c>
      <c r="E244" s="679">
        <f t="shared" si="4"/>
        <v>100</v>
      </c>
    </row>
    <row r="245" spans="1:5" s="680" customFormat="1" ht="15" customHeight="1" x14ac:dyDescent="0.2">
      <c r="A245" s="1480"/>
      <c r="B245" s="677" t="s">
        <v>4097</v>
      </c>
      <c r="C245" s="678">
        <v>100</v>
      </c>
      <c r="D245" s="678">
        <v>100</v>
      </c>
      <c r="E245" s="679">
        <f t="shared" si="4"/>
        <v>100</v>
      </c>
    </row>
    <row r="246" spans="1:5" s="680" customFormat="1" ht="15" customHeight="1" x14ac:dyDescent="0.2">
      <c r="A246" s="1480"/>
      <c r="B246" s="677" t="s">
        <v>4098</v>
      </c>
      <c r="C246" s="678">
        <v>200</v>
      </c>
      <c r="D246" s="678">
        <v>200</v>
      </c>
      <c r="E246" s="679">
        <f t="shared" si="4"/>
        <v>100</v>
      </c>
    </row>
    <row r="247" spans="1:5" s="680" customFormat="1" ht="15" customHeight="1" x14ac:dyDescent="0.2">
      <c r="A247" s="1480"/>
      <c r="B247" s="677" t="s">
        <v>3378</v>
      </c>
      <c r="C247" s="678">
        <v>1450</v>
      </c>
      <c r="D247" s="678">
        <v>1450</v>
      </c>
      <c r="E247" s="679">
        <f t="shared" si="4"/>
        <v>100</v>
      </c>
    </row>
    <row r="248" spans="1:5" s="680" customFormat="1" ht="15" customHeight="1" x14ac:dyDescent="0.2">
      <c r="A248" s="1480"/>
      <c r="B248" s="677" t="s">
        <v>3379</v>
      </c>
      <c r="C248" s="678">
        <v>195</v>
      </c>
      <c r="D248" s="678">
        <v>195</v>
      </c>
      <c r="E248" s="679">
        <f t="shared" si="4"/>
        <v>100</v>
      </c>
    </row>
    <row r="249" spans="1:5" s="680" customFormat="1" ht="15" customHeight="1" x14ac:dyDescent="0.2">
      <c r="A249" s="1480"/>
      <c r="B249" s="677" t="s">
        <v>1697</v>
      </c>
      <c r="C249" s="678">
        <v>362</v>
      </c>
      <c r="D249" s="678">
        <v>362</v>
      </c>
      <c r="E249" s="679">
        <f t="shared" si="4"/>
        <v>100</v>
      </c>
    </row>
    <row r="250" spans="1:5" s="680" customFormat="1" ht="15" customHeight="1" x14ac:dyDescent="0.2">
      <c r="A250" s="1480"/>
      <c r="B250" s="677" t="s">
        <v>3380</v>
      </c>
      <c r="C250" s="678">
        <v>196</v>
      </c>
      <c r="D250" s="678">
        <v>196</v>
      </c>
      <c r="E250" s="679">
        <f t="shared" si="4"/>
        <v>100</v>
      </c>
    </row>
    <row r="251" spans="1:5" s="680" customFormat="1" ht="15" customHeight="1" x14ac:dyDescent="0.2">
      <c r="A251" s="1480"/>
      <c r="B251" s="677" t="s">
        <v>3381</v>
      </c>
      <c r="C251" s="678">
        <v>195</v>
      </c>
      <c r="D251" s="678">
        <v>195</v>
      </c>
      <c r="E251" s="679">
        <f t="shared" si="4"/>
        <v>100</v>
      </c>
    </row>
    <row r="252" spans="1:5" s="680" customFormat="1" ht="15" customHeight="1" x14ac:dyDescent="0.2">
      <c r="A252" s="1480"/>
      <c r="B252" s="677" t="s">
        <v>4099</v>
      </c>
      <c r="C252" s="678">
        <v>190</v>
      </c>
      <c r="D252" s="678">
        <v>190</v>
      </c>
      <c r="E252" s="679">
        <f t="shared" si="4"/>
        <v>100</v>
      </c>
    </row>
    <row r="253" spans="1:5" s="680" customFormat="1" ht="15" customHeight="1" x14ac:dyDescent="0.2">
      <c r="A253" s="1480"/>
      <c r="B253" s="677" t="s">
        <v>1756</v>
      </c>
      <c r="C253" s="678">
        <v>198</v>
      </c>
      <c r="D253" s="678">
        <v>198</v>
      </c>
      <c r="E253" s="679">
        <f t="shared" si="4"/>
        <v>100</v>
      </c>
    </row>
    <row r="254" spans="1:5" s="680" customFormat="1" ht="15" customHeight="1" x14ac:dyDescent="0.2">
      <c r="A254" s="1480"/>
      <c r="B254" s="677" t="s">
        <v>4100</v>
      </c>
      <c r="C254" s="678">
        <v>40</v>
      </c>
      <c r="D254" s="678">
        <v>40</v>
      </c>
      <c r="E254" s="679">
        <f t="shared" si="4"/>
        <v>100</v>
      </c>
    </row>
    <row r="255" spans="1:5" s="680" customFormat="1" ht="25.5" x14ac:dyDescent="0.2">
      <c r="A255" s="1480"/>
      <c r="B255" s="677" t="s">
        <v>3367</v>
      </c>
      <c r="C255" s="678">
        <v>200</v>
      </c>
      <c r="D255" s="678">
        <v>0</v>
      </c>
      <c r="E255" s="679">
        <f t="shared" si="4"/>
        <v>0</v>
      </c>
    </row>
    <row r="256" spans="1:5" s="680" customFormat="1" ht="25.5" x14ac:dyDescent="0.2">
      <c r="A256" s="1480"/>
      <c r="B256" s="677" t="s">
        <v>3382</v>
      </c>
      <c r="C256" s="678">
        <v>50</v>
      </c>
      <c r="D256" s="678">
        <v>50</v>
      </c>
      <c r="E256" s="679">
        <f t="shared" si="4"/>
        <v>100</v>
      </c>
    </row>
    <row r="257" spans="1:5" s="680" customFormat="1" ht="15" customHeight="1" x14ac:dyDescent="0.2">
      <c r="A257" s="1480"/>
      <c r="B257" s="677" t="s">
        <v>3383</v>
      </c>
      <c r="C257" s="678">
        <v>198</v>
      </c>
      <c r="D257" s="678">
        <v>198</v>
      </c>
      <c r="E257" s="679">
        <f t="shared" si="4"/>
        <v>100</v>
      </c>
    </row>
    <row r="258" spans="1:5" s="680" customFormat="1" ht="25.5" x14ac:dyDescent="0.2">
      <c r="A258" s="1480"/>
      <c r="B258" s="677" t="s">
        <v>4101</v>
      </c>
      <c r="C258" s="678">
        <v>765.25</v>
      </c>
      <c r="D258" s="678">
        <v>765.25</v>
      </c>
      <c r="E258" s="679">
        <f t="shared" si="4"/>
        <v>100</v>
      </c>
    </row>
    <row r="259" spans="1:5" s="680" customFormat="1" ht="15" customHeight="1" x14ac:dyDescent="0.2">
      <c r="A259" s="1480"/>
      <c r="B259" s="677" t="s">
        <v>3384</v>
      </c>
      <c r="C259" s="678">
        <v>1000</v>
      </c>
      <c r="D259" s="678">
        <v>1000</v>
      </c>
      <c r="E259" s="679">
        <f t="shared" si="4"/>
        <v>100</v>
      </c>
    </row>
    <row r="260" spans="1:5" s="680" customFormat="1" ht="25.5" x14ac:dyDescent="0.2">
      <c r="A260" s="1480"/>
      <c r="B260" s="677" t="s">
        <v>2005</v>
      </c>
      <c r="C260" s="678">
        <v>49</v>
      </c>
      <c r="D260" s="678">
        <v>49</v>
      </c>
      <c r="E260" s="679">
        <f t="shared" si="4"/>
        <v>100</v>
      </c>
    </row>
    <row r="261" spans="1:5" s="680" customFormat="1" ht="25.5" x14ac:dyDescent="0.2">
      <c r="A261" s="1480"/>
      <c r="B261" s="677" t="s">
        <v>2006</v>
      </c>
      <c r="C261" s="678">
        <v>130</v>
      </c>
      <c r="D261" s="678">
        <v>130</v>
      </c>
      <c r="E261" s="679">
        <f t="shared" si="4"/>
        <v>100</v>
      </c>
    </row>
    <row r="262" spans="1:5" s="680" customFormat="1" ht="15" customHeight="1" x14ac:dyDescent="0.2">
      <c r="A262" s="1480"/>
      <c r="B262" s="677" t="s">
        <v>4102</v>
      </c>
      <c r="C262" s="678">
        <v>150</v>
      </c>
      <c r="D262" s="678">
        <v>150</v>
      </c>
      <c r="E262" s="679">
        <f t="shared" si="4"/>
        <v>100</v>
      </c>
    </row>
    <row r="263" spans="1:5" s="680" customFormat="1" ht="25.5" x14ac:dyDescent="0.2">
      <c r="A263" s="1480"/>
      <c r="B263" s="677" t="s">
        <v>3860</v>
      </c>
      <c r="C263" s="678">
        <v>180</v>
      </c>
      <c r="D263" s="678">
        <v>180</v>
      </c>
      <c r="E263" s="679">
        <f t="shared" si="4"/>
        <v>100</v>
      </c>
    </row>
    <row r="264" spans="1:5" s="680" customFormat="1" ht="15" customHeight="1" x14ac:dyDescent="0.2">
      <c r="A264" s="1480"/>
      <c r="B264" s="677" t="s">
        <v>4103</v>
      </c>
      <c r="C264" s="678">
        <v>100</v>
      </c>
      <c r="D264" s="678">
        <v>100</v>
      </c>
      <c r="E264" s="679">
        <f t="shared" si="4"/>
        <v>100</v>
      </c>
    </row>
    <row r="265" spans="1:5" s="680" customFormat="1" ht="15" customHeight="1" x14ac:dyDescent="0.2">
      <c r="A265" s="1480"/>
      <c r="B265" s="677" t="s">
        <v>4104</v>
      </c>
      <c r="C265" s="678">
        <v>250</v>
      </c>
      <c r="D265" s="678">
        <v>250</v>
      </c>
      <c r="E265" s="679">
        <f t="shared" si="4"/>
        <v>100</v>
      </c>
    </row>
    <row r="266" spans="1:5" s="680" customFormat="1" ht="15" customHeight="1" x14ac:dyDescent="0.2">
      <c r="A266" s="1480"/>
      <c r="B266" s="677" t="s">
        <v>3385</v>
      </c>
      <c r="C266" s="678">
        <v>350</v>
      </c>
      <c r="D266" s="678">
        <v>350</v>
      </c>
      <c r="E266" s="679">
        <f t="shared" si="4"/>
        <v>100</v>
      </c>
    </row>
    <row r="267" spans="1:5" s="680" customFormat="1" ht="15" customHeight="1" x14ac:dyDescent="0.2">
      <c r="A267" s="1480"/>
      <c r="B267" s="677" t="s">
        <v>408</v>
      </c>
      <c r="C267" s="678">
        <v>170</v>
      </c>
      <c r="D267" s="678">
        <v>170</v>
      </c>
      <c r="E267" s="679">
        <f t="shared" si="4"/>
        <v>100</v>
      </c>
    </row>
    <row r="268" spans="1:5" s="680" customFormat="1" ht="15" customHeight="1" x14ac:dyDescent="0.2">
      <c r="A268" s="1480"/>
      <c r="B268" s="677" t="s">
        <v>409</v>
      </c>
      <c r="C268" s="678">
        <v>1500</v>
      </c>
      <c r="D268" s="678">
        <v>1500</v>
      </c>
      <c r="E268" s="679">
        <f t="shared" si="4"/>
        <v>100</v>
      </c>
    </row>
    <row r="269" spans="1:5" s="680" customFormat="1" ht="15" customHeight="1" x14ac:dyDescent="0.2">
      <c r="A269" s="1480"/>
      <c r="B269" s="677" t="s">
        <v>410</v>
      </c>
      <c r="C269" s="678">
        <v>199</v>
      </c>
      <c r="D269" s="678">
        <v>199</v>
      </c>
      <c r="E269" s="679">
        <f t="shared" si="4"/>
        <v>100</v>
      </c>
    </row>
    <row r="270" spans="1:5" s="680" customFormat="1" ht="15" customHeight="1" x14ac:dyDescent="0.2">
      <c r="A270" s="1480"/>
      <c r="B270" s="677" t="s">
        <v>367</v>
      </c>
      <c r="C270" s="678">
        <v>200</v>
      </c>
      <c r="D270" s="678">
        <v>200</v>
      </c>
      <c r="E270" s="679">
        <f t="shared" si="4"/>
        <v>100</v>
      </c>
    </row>
    <row r="271" spans="1:5" s="680" customFormat="1" ht="15" customHeight="1" x14ac:dyDescent="0.2">
      <c r="A271" s="1480"/>
      <c r="B271" s="677" t="s">
        <v>368</v>
      </c>
      <c r="C271" s="678">
        <v>1000</v>
      </c>
      <c r="D271" s="678">
        <v>1000</v>
      </c>
      <c r="E271" s="679">
        <f t="shared" si="4"/>
        <v>100</v>
      </c>
    </row>
    <row r="272" spans="1:5" s="680" customFormat="1" ht="15" customHeight="1" x14ac:dyDescent="0.2">
      <c r="A272" s="1480"/>
      <c r="B272" s="677" t="s">
        <v>3386</v>
      </c>
      <c r="C272" s="678">
        <v>100</v>
      </c>
      <c r="D272" s="678">
        <v>100</v>
      </c>
      <c r="E272" s="679">
        <f t="shared" si="4"/>
        <v>100</v>
      </c>
    </row>
    <row r="273" spans="1:5" s="680" customFormat="1" ht="15" customHeight="1" x14ac:dyDescent="0.2">
      <c r="A273" s="1480"/>
      <c r="B273" s="677" t="s">
        <v>4105</v>
      </c>
      <c r="C273" s="678">
        <v>100</v>
      </c>
      <c r="D273" s="678">
        <v>100</v>
      </c>
      <c r="E273" s="679">
        <f t="shared" si="4"/>
        <v>100</v>
      </c>
    </row>
    <row r="274" spans="1:5" s="680" customFormat="1" ht="15" customHeight="1" x14ac:dyDescent="0.2">
      <c r="A274" s="1480"/>
      <c r="B274" s="677" t="s">
        <v>3389</v>
      </c>
      <c r="C274" s="678">
        <v>169</v>
      </c>
      <c r="D274" s="678">
        <v>138.59800000000001</v>
      </c>
      <c r="E274" s="679">
        <f t="shared" si="4"/>
        <v>82.010650887573973</v>
      </c>
    </row>
    <row r="275" spans="1:5" s="680" customFormat="1" ht="25.5" x14ac:dyDescent="0.2">
      <c r="A275" s="1480"/>
      <c r="B275" s="677" t="s">
        <v>2930</v>
      </c>
      <c r="C275" s="678">
        <v>190</v>
      </c>
      <c r="D275" s="678">
        <v>190</v>
      </c>
      <c r="E275" s="679">
        <f t="shared" si="4"/>
        <v>100</v>
      </c>
    </row>
    <row r="276" spans="1:5" s="680" customFormat="1" ht="25.5" x14ac:dyDescent="0.2">
      <c r="A276" s="1480"/>
      <c r="B276" s="677" t="s">
        <v>4106</v>
      </c>
      <c r="C276" s="678">
        <v>60</v>
      </c>
      <c r="D276" s="678">
        <v>60</v>
      </c>
      <c r="E276" s="679">
        <f t="shared" si="4"/>
        <v>100</v>
      </c>
    </row>
    <row r="277" spans="1:5" s="680" customFormat="1" ht="25.5" x14ac:dyDescent="0.2">
      <c r="A277" s="1480"/>
      <c r="B277" s="677" t="s">
        <v>2877</v>
      </c>
      <c r="C277" s="678">
        <v>130</v>
      </c>
      <c r="D277" s="678">
        <v>130</v>
      </c>
      <c r="E277" s="679">
        <f t="shared" si="4"/>
        <v>100</v>
      </c>
    </row>
    <row r="278" spans="1:5" s="680" customFormat="1" ht="25.5" x14ac:dyDescent="0.2">
      <c r="A278" s="1480"/>
      <c r="B278" s="677" t="s">
        <v>2931</v>
      </c>
      <c r="C278" s="678">
        <v>150</v>
      </c>
      <c r="D278" s="678">
        <v>150</v>
      </c>
      <c r="E278" s="679">
        <f t="shared" si="4"/>
        <v>100</v>
      </c>
    </row>
    <row r="279" spans="1:5" s="680" customFormat="1" ht="15" customHeight="1" x14ac:dyDescent="0.2">
      <c r="A279" s="1480"/>
      <c r="B279" s="677" t="s">
        <v>4107</v>
      </c>
      <c r="C279" s="678">
        <v>50</v>
      </c>
      <c r="D279" s="678">
        <v>50</v>
      </c>
      <c r="E279" s="679">
        <f t="shared" si="4"/>
        <v>100</v>
      </c>
    </row>
    <row r="280" spans="1:5" s="680" customFormat="1" ht="25.5" x14ac:dyDescent="0.2">
      <c r="A280" s="1480"/>
      <c r="B280" s="677" t="s">
        <v>2932</v>
      </c>
      <c r="C280" s="678">
        <v>150</v>
      </c>
      <c r="D280" s="678">
        <v>150</v>
      </c>
      <c r="E280" s="679">
        <f t="shared" si="4"/>
        <v>100</v>
      </c>
    </row>
    <row r="281" spans="1:5" s="680" customFormat="1" ht="15" customHeight="1" x14ac:dyDescent="0.2">
      <c r="A281" s="1480"/>
      <c r="B281" s="677" t="s">
        <v>4108</v>
      </c>
      <c r="C281" s="678">
        <v>120</v>
      </c>
      <c r="D281" s="678">
        <v>120</v>
      </c>
      <c r="E281" s="679">
        <f t="shared" si="4"/>
        <v>100</v>
      </c>
    </row>
    <row r="282" spans="1:5" s="680" customFormat="1" ht="15" customHeight="1" x14ac:dyDescent="0.2">
      <c r="A282" s="1480"/>
      <c r="B282" s="677" t="s">
        <v>4109</v>
      </c>
      <c r="C282" s="678">
        <v>150</v>
      </c>
      <c r="D282" s="678">
        <v>150</v>
      </c>
      <c r="E282" s="679">
        <f t="shared" si="4"/>
        <v>100</v>
      </c>
    </row>
    <row r="283" spans="1:5" s="680" customFormat="1" ht="25.5" x14ac:dyDescent="0.2">
      <c r="A283" s="1480"/>
      <c r="B283" s="677" t="s">
        <v>4110</v>
      </c>
      <c r="C283" s="678">
        <v>30</v>
      </c>
      <c r="D283" s="678">
        <v>30</v>
      </c>
      <c r="E283" s="679">
        <f t="shared" si="4"/>
        <v>100</v>
      </c>
    </row>
    <row r="284" spans="1:5" s="680" customFormat="1" ht="25.5" x14ac:dyDescent="0.2">
      <c r="A284" s="1480"/>
      <c r="B284" s="677" t="s">
        <v>312</v>
      </c>
      <c r="C284" s="678">
        <v>179</v>
      </c>
      <c r="D284" s="678">
        <v>179</v>
      </c>
      <c r="E284" s="679">
        <f t="shared" si="4"/>
        <v>100</v>
      </c>
    </row>
    <row r="285" spans="1:5" s="680" customFormat="1" ht="15" customHeight="1" x14ac:dyDescent="0.2">
      <c r="A285" s="1480"/>
      <c r="B285" s="677" t="s">
        <v>3910</v>
      </c>
      <c r="C285" s="678">
        <v>196</v>
      </c>
      <c r="D285" s="678">
        <v>196</v>
      </c>
      <c r="E285" s="679">
        <f t="shared" si="4"/>
        <v>100</v>
      </c>
    </row>
    <row r="286" spans="1:5" s="680" customFormat="1" ht="15" customHeight="1" x14ac:dyDescent="0.2">
      <c r="A286" s="1480"/>
      <c r="B286" s="677" t="s">
        <v>4111</v>
      </c>
      <c r="C286" s="678">
        <v>196</v>
      </c>
      <c r="D286" s="678">
        <v>196</v>
      </c>
      <c r="E286" s="679">
        <f t="shared" si="4"/>
        <v>100</v>
      </c>
    </row>
    <row r="287" spans="1:5" s="680" customFormat="1" ht="25.5" x14ac:dyDescent="0.2">
      <c r="A287" s="1480"/>
      <c r="B287" s="677" t="s">
        <v>3387</v>
      </c>
      <c r="C287" s="678">
        <v>200</v>
      </c>
      <c r="D287" s="678">
        <v>200</v>
      </c>
      <c r="E287" s="679">
        <f t="shared" si="4"/>
        <v>100</v>
      </c>
    </row>
    <row r="288" spans="1:5" s="680" customFormat="1" ht="25.5" x14ac:dyDescent="0.2">
      <c r="A288" s="681" t="s">
        <v>4112</v>
      </c>
      <c r="B288" s="677" t="s">
        <v>368</v>
      </c>
      <c r="C288" s="678">
        <v>100000</v>
      </c>
      <c r="D288" s="678">
        <v>0</v>
      </c>
      <c r="E288" s="679">
        <f t="shared" si="4"/>
        <v>0</v>
      </c>
    </row>
    <row r="289" spans="1:5" s="680" customFormat="1" ht="15" customHeight="1" x14ac:dyDescent="0.2">
      <c r="A289" s="1480" t="s">
        <v>412</v>
      </c>
      <c r="B289" s="677" t="s">
        <v>4113</v>
      </c>
      <c r="C289" s="678">
        <v>200</v>
      </c>
      <c r="D289" s="678">
        <v>200</v>
      </c>
      <c r="E289" s="679">
        <f t="shared" si="4"/>
        <v>100</v>
      </c>
    </row>
    <row r="290" spans="1:5" s="680" customFormat="1" ht="15" customHeight="1" x14ac:dyDescent="0.2">
      <c r="A290" s="1480"/>
      <c r="B290" s="677" t="s">
        <v>387</v>
      </c>
      <c r="C290" s="678">
        <v>70</v>
      </c>
      <c r="D290" s="678">
        <v>70</v>
      </c>
      <c r="E290" s="679">
        <f t="shared" si="4"/>
        <v>100</v>
      </c>
    </row>
    <row r="291" spans="1:5" s="680" customFormat="1" ht="15" customHeight="1" x14ac:dyDescent="0.2">
      <c r="A291" s="1480"/>
      <c r="B291" s="677" t="s">
        <v>4091</v>
      </c>
      <c r="C291" s="678">
        <v>50</v>
      </c>
      <c r="D291" s="678">
        <v>0</v>
      </c>
      <c r="E291" s="679">
        <f t="shared" si="4"/>
        <v>0</v>
      </c>
    </row>
    <row r="292" spans="1:5" s="680" customFormat="1" ht="25.5" x14ac:dyDescent="0.2">
      <c r="A292" s="1480"/>
      <c r="B292" s="677" t="s">
        <v>4114</v>
      </c>
      <c r="C292" s="678">
        <v>150</v>
      </c>
      <c r="D292" s="678">
        <v>150</v>
      </c>
      <c r="E292" s="679">
        <f t="shared" ref="E292:E302" si="5">D292/C292*100</f>
        <v>100</v>
      </c>
    </row>
    <row r="293" spans="1:5" s="680" customFormat="1" ht="15" customHeight="1" x14ac:dyDescent="0.2">
      <c r="A293" s="1480"/>
      <c r="B293" s="677" t="s">
        <v>3388</v>
      </c>
      <c r="C293" s="678">
        <v>50</v>
      </c>
      <c r="D293" s="678">
        <v>50</v>
      </c>
      <c r="E293" s="679">
        <f t="shared" si="5"/>
        <v>100</v>
      </c>
    </row>
    <row r="294" spans="1:5" s="680" customFormat="1" ht="15" customHeight="1" x14ac:dyDescent="0.2">
      <c r="A294" s="1480"/>
      <c r="B294" s="677" t="s">
        <v>4115</v>
      </c>
      <c r="C294" s="678">
        <v>180</v>
      </c>
      <c r="D294" s="678">
        <v>180</v>
      </c>
      <c r="E294" s="679">
        <f t="shared" si="5"/>
        <v>100</v>
      </c>
    </row>
    <row r="295" spans="1:5" s="680" customFormat="1" ht="15" customHeight="1" x14ac:dyDescent="0.2">
      <c r="A295" s="1480"/>
      <c r="B295" s="677" t="s">
        <v>4093</v>
      </c>
      <c r="C295" s="678">
        <v>195</v>
      </c>
      <c r="D295" s="678">
        <v>195</v>
      </c>
      <c r="E295" s="679">
        <f t="shared" si="5"/>
        <v>100</v>
      </c>
    </row>
    <row r="296" spans="1:5" s="680" customFormat="1" ht="15" customHeight="1" x14ac:dyDescent="0.2">
      <c r="A296" s="1480"/>
      <c r="B296" s="677" t="s">
        <v>335</v>
      </c>
      <c r="C296" s="678">
        <v>13372.3</v>
      </c>
      <c r="D296" s="678">
        <v>13372.206</v>
      </c>
      <c r="E296" s="679">
        <f t="shared" si="5"/>
        <v>99.999297054358635</v>
      </c>
    </row>
    <row r="297" spans="1:5" s="680" customFormat="1" ht="25.5" x14ac:dyDescent="0.2">
      <c r="A297" s="1480"/>
      <c r="B297" s="677" t="s">
        <v>3376</v>
      </c>
      <c r="C297" s="678">
        <v>151</v>
      </c>
      <c r="D297" s="678">
        <v>151</v>
      </c>
      <c r="E297" s="679">
        <f t="shared" si="5"/>
        <v>100</v>
      </c>
    </row>
    <row r="298" spans="1:5" s="680" customFormat="1" ht="15" customHeight="1" x14ac:dyDescent="0.2">
      <c r="A298" s="1480"/>
      <c r="B298" s="677" t="s">
        <v>4116</v>
      </c>
      <c r="C298" s="678">
        <v>450</v>
      </c>
      <c r="D298" s="678">
        <v>450</v>
      </c>
      <c r="E298" s="679">
        <f t="shared" si="5"/>
        <v>100</v>
      </c>
    </row>
    <row r="299" spans="1:5" s="680" customFormat="1" ht="25.5" x14ac:dyDescent="0.2">
      <c r="A299" s="1480"/>
      <c r="B299" s="677" t="s">
        <v>4117</v>
      </c>
      <c r="C299" s="678">
        <v>30</v>
      </c>
      <c r="D299" s="678">
        <v>30</v>
      </c>
      <c r="E299" s="679">
        <f t="shared" si="5"/>
        <v>100</v>
      </c>
    </row>
    <row r="300" spans="1:5" s="680" customFormat="1" ht="15" customHeight="1" x14ac:dyDescent="0.2">
      <c r="A300" s="1480"/>
      <c r="B300" s="677" t="s">
        <v>4118</v>
      </c>
      <c r="C300" s="678">
        <v>150</v>
      </c>
      <c r="D300" s="678">
        <v>150</v>
      </c>
      <c r="E300" s="679">
        <f t="shared" si="5"/>
        <v>100</v>
      </c>
    </row>
    <row r="301" spans="1:5" s="680" customFormat="1" ht="25.5" x14ac:dyDescent="0.2">
      <c r="A301" s="1480"/>
      <c r="B301" s="677" t="s">
        <v>4119</v>
      </c>
      <c r="C301" s="678">
        <v>200</v>
      </c>
      <c r="D301" s="678">
        <v>200</v>
      </c>
      <c r="E301" s="679">
        <f t="shared" si="5"/>
        <v>100</v>
      </c>
    </row>
    <row r="302" spans="1:5" s="680" customFormat="1" ht="15" customHeight="1" x14ac:dyDescent="0.2">
      <c r="A302" s="1481" t="s">
        <v>292</v>
      </c>
      <c r="B302" s="1482"/>
      <c r="C302" s="682">
        <f>SUM(C144:C301)</f>
        <v>230335.05</v>
      </c>
      <c r="D302" s="682">
        <f>SUM(D144:D301)</f>
        <v>129789.39645000001</v>
      </c>
      <c r="E302" s="683">
        <f t="shared" si="5"/>
        <v>56.348087904988851</v>
      </c>
    </row>
    <row r="303" spans="1:5" s="675" customFormat="1" ht="18" customHeight="1" x14ac:dyDescent="0.2">
      <c r="A303" s="1483" t="s">
        <v>2934</v>
      </c>
      <c r="B303" s="1484"/>
      <c r="C303" s="1484"/>
      <c r="D303" s="1484"/>
      <c r="E303" s="1485"/>
    </row>
    <row r="304" spans="1:5" s="680" customFormat="1" ht="25.5" x14ac:dyDescent="0.2">
      <c r="A304" s="1480" t="s">
        <v>415</v>
      </c>
      <c r="B304" s="677" t="s">
        <v>2936</v>
      </c>
      <c r="C304" s="678">
        <v>4000</v>
      </c>
      <c r="D304" s="678">
        <v>4000</v>
      </c>
      <c r="E304" s="679">
        <f t="shared" ref="E304:E310" si="6">D304/C304*100</f>
        <v>100</v>
      </c>
    </row>
    <row r="305" spans="1:5" s="680" customFormat="1" ht="25.5" x14ac:dyDescent="0.2">
      <c r="A305" s="1480"/>
      <c r="B305" s="677" t="s">
        <v>416</v>
      </c>
      <c r="C305" s="678">
        <v>400</v>
      </c>
      <c r="D305" s="678">
        <v>400</v>
      </c>
      <c r="E305" s="679">
        <f t="shared" si="6"/>
        <v>100</v>
      </c>
    </row>
    <row r="306" spans="1:5" s="680" customFormat="1" ht="25.5" x14ac:dyDescent="0.2">
      <c r="A306" s="1480" t="s">
        <v>414</v>
      </c>
      <c r="B306" s="677" t="s">
        <v>4120</v>
      </c>
      <c r="C306" s="678">
        <v>70</v>
      </c>
      <c r="D306" s="678">
        <v>70</v>
      </c>
      <c r="E306" s="679">
        <f t="shared" si="6"/>
        <v>100</v>
      </c>
    </row>
    <row r="307" spans="1:5" s="680" customFormat="1" ht="15" customHeight="1" x14ac:dyDescent="0.2">
      <c r="A307" s="1480"/>
      <c r="B307" s="677" t="s">
        <v>387</v>
      </c>
      <c r="C307" s="678">
        <v>40</v>
      </c>
      <c r="D307" s="678">
        <v>40</v>
      </c>
      <c r="E307" s="679">
        <f t="shared" si="6"/>
        <v>100</v>
      </c>
    </row>
    <row r="308" spans="1:5" s="680" customFormat="1" ht="25.5" x14ac:dyDescent="0.2">
      <c r="A308" s="1480"/>
      <c r="B308" s="677" t="s">
        <v>4121</v>
      </c>
      <c r="C308" s="678">
        <v>190</v>
      </c>
      <c r="D308" s="678">
        <v>190</v>
      </c>
      <c r="E308" s="679">
        <f t="shared" si="6"/>
        <v>100</v>
      </c>
    </row>
    <row r="309" spans="1:5" s="680" customFormat="1" ht="15" customHeight="1" x14ac:dyDescent="0.2">
      <c r="A309" s="1480"/>
      <c r="B309" s="677" t="s">
        <v>2782</v>
      </c>
      <c r="C309" s="678">
        <v>200</v>
      </c>
      <c r="D309" s="678">
        <v>200</v>
      </c>
      <c r="E309" s="679">
        <f t="shared" si="6"/>
        <v>100</v>
      </c>
    </row>
    <row r="310" spans="1:5" s="680" customFormat="1" ht="15" customHeight="1" x14ac:dyDescent="0.2">
      <c r="A310" s="1481" t="s">
        <v>2937</v>
      </c>
      <c r="B310" s="1482"/>
      <c r="C310" s="682">
        <f>SUM(C304:C309)</f>
        <v>4900</v>
      </c>
      <c r="D310" s="682">
        <f>SUM(D304:D309)</f>
        <v>4900</v>
      </c>
      <c r="E310" s="683">
        <f t="shared" si="6"/>
        <v>100</v>
      </c>
    </row>
    <row r="311" spans="1:5" s="675" customFormat="1" ht="18" customHeight="1" x14ac:dyDescent="0.2">
      <c r="A311" s="1483" t="s">
        <v>417</v>
      </c>
      <c r="B311" s="1484"/>
      <c r="C311" s="1484"/>
      <c r="D311" s="1484"/>
      <c r="E311" s="1485"/>
    </row>
    <row r="312" spans="1:5" s="680" customFormat="1" ht="25.5" x14ac:dyDescent="0.2">
      <c r="A312" s="681" t="s">
        <v>709</v>
      </c>
      <c r="B312" s="677" t="s">
        <v>312</v>
      </c>
      <c r="C312" s="678">
        <v>2900</v>
      </c>
      <c r="D312" s="678">
        <v>2900</v>
      </c>
      <c r="E312" s="679">
        <f t="shared" ref="E312:E332" si="7">D312/C312*100</f>
        <v>100</v>
      </c>
    </row>
    <row r="313" spans="1:5" s="680" customFormat="1" ht="15" customHeight="1" x14ac:dyDescent="0.2">
      <c r="A313" s="1480" t="s">
        <v>418</v>
      </c>
      <c r="B313" s="677" t="s">
        <v>311</v>
      </c>
      <c r="C313" s="678">
        <v>10595</v>
      </c>
      <c r="D313" s="678">
        <v>10595</v>
      </c>
      <c r="E313" s="679">
        <f t="shared" si="7"/>
        <v>100</v>
      </c>
    </row>
    <row r="314" spans="1:5" s="680" customFormat="1" ht="25.5" x14ac:dyDescent="0.2">
      <c r="A314" s="1480"/>
      <c r="B314" s="677" t="s">
        <v>312</v>
      </c>
      <c r="C314" s="678">
        <v>6000</v>
      </c>
      <c r="D314" s="678">
        <v>6000</v>
      </c>
      <c r="E314" s="679">
        <f t="shared" si="7"/>
        <v>100</v>
      </c>
    </row>
    <row r="315" spans="1:5" s="680" customFormat="1" ht="15" customHeight="1" x14ac:dyDescent="0.2">
      <c r="A315" s="1480" t="s">
        <v>3390</v>
      </c>
      <c r="B315" s="677" t="s">
        <v>3391</v>
      </c>
      <c r="C315" s="678">
        <v>2421.5</v>
      </c>
      <c r="D315" s="678">
        <v>1308.7356800000002</v>
      </c>
      <c r="E315" s="679">
        <f t="shared" si="7"/>
        <v>54.046486888292392</v>
      </c>
    </row>
    <row r="316" spans="1:5" s="680" customFormat="1" ht="15" customHeight="1" x14ac:dyDescent="0.2">
      <c r="A316" s="1480"/>
      <c r="B316" s="677" t="s">
        <v>1741</v>
      </c>
      <c r="C316" s="678">
        <v>2500</v>
      </c>
      <c r="D316" s="678">
        <v>2470.9555</v>
      </c>
      <c r="E316" s="679">
        <f t="shared" si="7"/>
        <v>98.838219999999993</v>
      </c>
    </row>
    <row r="317" spans="1:5" s="680" customFormat="1" ht="25.5" x14ac:dyDescent="0.2">
      <c r="A317" s="1480"/>
      <c r="B317" s="677" t="s">
        <v>3392</v>
      </c>
      <c r="C317" s="678">
        <v>1761.75</v>
      </c>
      <c r="D317" s="678">
        <v>1715.8109999999999</v>
      </c>
      <c r="E317" s="679">
        <f t="shared" si="7"/>
        <v>97.392422307364839</v>
      </c>
    </row>
    <row r="318" spans="1:5" s="680" customFormat="1" ht="25.5" x14ac:dyDescent="0.2">
      <c r="A318" s="1480"/>
      <c r="B318" s="677" t="s">
        <v>3393</v>
      </c>
      <c r="C318" s="678">
        <v>2075</v>
      </c>
      <c r="D318" s="678">
        <v>0</v>
      </c>
      <c r="E318" s="679">
        <f t="shared" si="7"/>
        <v>0</v>
      </c>
    </row>
    <row r="319" spans="1:5" s="680" customFormat="1" ht="25.5" x14ac:dyDescent="0.2">
      <c r="A319" s="1480" t="s">
        <v>420</v>
      </c>
      <c r="B319" s="677" t="s">
        <v>1829</v>
      </c>
      <c r="C319" s="678">
        <v>100</v>
      </c>
      <c r="D319" s="678">
        <v>100</v>
      </c>
      <c r="E319" s="679">
        <f t="shared" si="7"/>
        <v>100</v>
      </c>
    </row>
    <row r="320" spans="1:5" s="680" customFormat="1" ht="15" customHeight="1" x14ac:dyDescent="0.2">
      <c r="A320" s="1480"/>
      <c r="B320" s="677" t="s">
        <v>3394</v>
      </c>
      <c r="C320" s="678">
        <v>30</v>
      </c>
      <c r="D320" s="678">
        <v>29.931069999999998</v>
      </c>
      <c r="E320" s="679">
        <f t="shared" si="7"/>
        <v>99.770233333333323</v>
      </c>
    </row>
    <row r="321" spans="1:5" s="680" customFormat="1" ht="15" customHeight="1" x14ac:dyDescent="0.2">
      <c r="A321" s="1480"/>
      <c r="B321" s="677" t="s">
        <v>4122</v>
      </c>
      <c r="C321" s="678">
        <v>80</v>
      </c>
      <c r="D321" s="678">
        <v>80</v>
      </c>
      <c r="E321" s="679">
        <f t="shared" si="7"/>
        <v>100</v>
      </c>
    </row>
    <row r="322" spans="1:5" s="680" customFormat="1" ht="15" customHeight="1" x14ac:dyDescent="0.2">
      <c r="A322" s="1480"/>
      <c r="B322" s="677" t="s">
        <v>326</v>
      </c>
      <c r="C322" s="678">
        <v>250</v>
      </c>
      <c r="D322" s="678">
        <v>250</v>
      </c>
      <c r="E322" s="679">
        <f t="shared" si="7"/>
        <v>100</v>
      </c>
    </row>
    <row r="323" spans="1:5" s="680" customFormat="1" ht="25.5" x14ac:dyDescent="0.2">
      <c r="A323" s="1480"/>
      <c r="B323" s="677" t="s">
        <v>3395</v>
      </c>
      <c r="C323" s="678">
        <v>150</v>
      </c>
      <c r="D323" s="678">
        <v>150</v>
      </c>
      <c r="E323" s="679">
        <f t="shared" si="7"/>
        <v>100</v>
      </c>
    </row>
    <row r="324" spans="1:5" s="680" customFormat="1" ht="25.5" x14ac:dyDescent="0.2">
      <c r="A324" s="1480"/>
      <c r="B324" s="677" t="s">
        <v>421</v>
      </c>
      <c r="C324" s="678">
        <v>295</v>
      </c>
      <c r="D324" s="678">
        <v>100</v>
      </c>
      <c r="E324" s="679">
        <f t="shared" si="7"/>
        <v>33.898305084745758</v>
      </c>
    </row>
    <row r="325" spans="1:5" s="680" customFormat="1" ht="15" customHeight="1" x14ac:dyDescent="0.2">
      <c r="A325" s="1480"/>
      <c r="B325" s="677" t="s">
        <v>1970</v>
      </c>
      <c r="C325" s="678">
        <v>200</v>
      </c>
      <c r="D325" s="678">
        <v>0</v>
      </c>
      <c r="E325" s="679">
        <f t="shared" si="7"/>
        <v>0</v>
      </c>
    </row>
    <row r="326" spans="1:5" s="680" customFormat="1" ht="15" customHeight="1" x14ac:dyDescent="0.2">
      <c r="A326" s="1480"/>
      <c r="B326" s="677" t="s">
        <v>3396</v>
      </c>
      <c r="C326" s="678">
        <v>200</v>
      </c>
      <c r="D326" s="678">
        <v>200</v>
      </c>
      <c r="E326" s="679">
        <f t="shared" si="7"/>
        <v>100</v>
      </c>
    </row>
    <row r="327" spans="1:5" s="680" customFormat="1" ht="15" customHeight="1" x14ac:dyDescent="0.2">
      <c r="A327" s="1480"/>
      <c r="B327" s="677" t="s">
        <v>423</v>
      </c>
      <c r="C327" s="678">
        <v>170</v>
      </c>
      <c r="D327" s="678">
        <v>170</v>
      </c>
      <c r="E327" s="679">
        <f t="shared" si="7"/>
        <v>100</v>
      </c>
    </row>
    <row r="328" spans="1:5" s="680" customFormat="1" ht="25.5" x14ac:dyDescent="0.2">
      <c r="A328" s="1480"/>
      <c r="B328" s="677" t="s">
        <v>425</v>
      </c>
      <c r="C328" s="678">
        <v>50</v>
      </c>
      <c r="D328" s="678">
        <v>50</v>
      </c>
      <c r="E328" s="679">
        <f t="shared" si="7"/>
        <v>100</v>
      </c>
    </row>
    <row r="329" spans="1:5" s="680" customFormat="1" ht="15" customHeight="1" x14ac:dyDescent="0.2">
      <c r="A329" s="1480"/>
      <c r="B329" s="677" t="s">
        <v>3397</v>
      </c>
      <c r="C329" s="678">
        <v>20</v>
      </c>
      <c r="D329" s="678">
        <v>20</v>
      </c>
      <c r="E329" s="679">
        <f t="shared" si="7"/>
        <v>100</v>
      </c>
    </row>
    <row r="330" spans="1:5" s="680" customFormat="1" ht="25.5" x14ac:dyDescent="0.2">
      <c r="A330" s="1480"/>
      <c r="B330" s="677" t="s">
        <v>3398</v>
      </c>
      <c r="C330" s="678">
        <v>200</v>
      </c>
      <c r="D330" s="678">
        <v>200</v>
      </c>
      <c r="E330" s="679">
        <f t="shared" si="7"/>
        <v>100</v>
      </c>
    </row>
    <row r="331" spans="1:5" s="680" customFormat="1" ht="25.5" x14ac:dyDescent="0.2">
      <c r="A331" s="1480"/>
      <c r="B331" s="677" t="s">
        <v>3399</v>
      </c>
      <c r="C331" s="678">
        <v>150</v>
      </c>
      <c r="D331" s="678">
        <v>150</v>
      </c>
      <c r="E331" s="679">
        <f t="shared" si="7"/>
        <v>100</v>
      </c>
    </row>
    <row r="332" spans="1:5" s="680" customFormat="1" ht="15" customHeight="1" x14ac:dyDescent="0.2">
      <c r="A332" s="1481" t="s">
        <v>293</v>
      </c>
      <c r="B332" s="1482"/>
      <c r="C332" s="682">
        <f>SUM(C312:C331)</f>
        <v>30148.25</v>
      </c>
      <c r="D332" s="682">
        <f>SUM(D312:D331)</f>
        <v>26490.433250000002</v>
      </c>
      <c r="E332" s="683">
        <f t="shared" si="7"/>
        <v>87.867233587355827</v>
      </c>
    </row>
    <row r="333" spans="1:5" s="675" customFormat="1" ht="18" customHeight="1" x14ac:dyDescent="0.2">
      <c r="A333" s="1483" t="s">
        <v>428</v>
      </c>
      <c r="B333" s="1484"/>
      <c r="C333" s="1484"/>
      <c r="D333" s="1484"/>
      <c r="E333" s="1485"/>
    </row>
    <row r="334" spans="1:5" s="680" customFormat="1" ht="25.5" x14ac:dyDescent="0.2">
      <c r="A334" s="681" t="s">
        <v>429</v>
      </c>
      <c r="B334" s="677" t="s">
        <v>386</v>
      </c>
      <c r="C334" s="678">
        <v>11992</v>
      </c>
      <c r="D334" s="678">
        <v>11992</v>
      </c>
      <c r="E334" s="679">
        <f t="shared" ref="E334:E379" si="8">D334/C334*100</f>
        <v>100</v>
      </c>
    </row>
    <row r="335" spans="1:5" s="680" customFormat="1" ht="15" customHeight="1" x14ac:dyDescent="0.2">
      <c r="A335" s="1480" t="s">
        <v>430</v>
      </c>
      <c r="B335" s="677" t="s">
        <v>431</v>
      </c>
      <c r="C335" s="678">
        <v>200</v>
      </c>
      <c r="D335" s="678">
        <v>193.709</v>
      </c>
      <c r="E335" s="679">
        <f t="shared" si="8"/>
        <v>96.854500000000002</v>
      </c>
    </row>
    <row r="336" spans="1:5" s="680" customFormat="1" ht="15" customHeight="1" x14ac:dyDescent="0.2">
      <c r="A336" s="1480"/>
      <c r="B336" s="677" t="s">
        <v>2938</v>
      </c>
      <c r="C336" s="678">
        <v>150</v>
      </c>
      <c r="D336" s="678">
        <v>75</v>
      </c>
      <c r="E336" s="679">
        <f t="shared" si="8"/>
        <v>50</v>
      </c>
    </row>
    <row r="337" spans="1:5" s="680" customFormat="1" ht="15" customHeight="1" x14ac:dyDescent="0.2">
      <c r="A337" s="1480"/>
      <c r="B337" s="677" t="s">
        <v>3400</v>
      </c>
      <c r="C337" s="678">
        <v>198</v>
      </c>
      <c r="D337" s="678">
        <v>99</v>
      </c>
      <c r="E337" s="679">
        <f t="shared" si="8"/>
        <v>50</v>
      </c>
    </row>
    <row r="338" spans="1:5" s="680" customFormat="1" ht="15" customHeight="1" x14ac:dyDescent="0.2">
      <c r="A338" s="1480"/>
      <c r="B338" s="677" t="s">
        <v>433</v>
      </c>
      <c r="C338" s="678">
        <v>60</v>
      </c>
      <c r="D338" s="678">
        <v>30</v>
      </c>
      <c r="E338" s="679">
        <f t="shared" si="8"/>
        <v>50</v>
      </c>
    </row>
    <row r="339" spans="1:5" s="680" customFormat="1" ht="15" customHeight="1" x14ac:dyDescent="0.2">
      <c r="A339" s="1480"/>
      <c r="B339" s="677" t="s">
        <v>2939</v>
      </c>
      <c r="C339" s="678">
        <v>200</v>
      </c>
      <c r="D339" s="678">
        <v>200</v>
      </c>
      <c r="E339" s="679">
        <f t="shared" si="8"/>
        <v>100</v>
      </c>
    </row>
    <row r="340" spans="1:5" s="680" customFormat="1" ht="15" customHeight="1" x14ac:dyDescent="0.2">
      <c r="A340" s="1480"/>
      <c r="B340" s="677" t="s">
        <v>4123</v>
      </c>
      <c r="C340" s="678">
        <v>35</v>
      </c>
      <c r="D340" s="678">
        <v>35</v>
      </c>
      <c r="E340" s="679">
        <f t="shared" si="8"/>
        <v>100</v>
      </c>
    </row>
    <row r="341" spans="1:5" s="680" customFormat="1" ht="15" customHeight="1" x14ac:dyDescent="0.2">
      <c r="A341" s="1480"/>
      <c r="B341" s="677" t="s">
        <v>2933</v>
      </c>
      <c r="C341" s="678">
        <v>200</v>
      </c>
      <c r="D341" s="678">
        <v>200</v>
      </c>
      <c r="E341" s="679">
        <f t="shared" si="8"/>
        <v>100</v>
      </c>
    </row>
    <row r="342" spans="1:5" s="680" customFormat="1" ht="15" customHeight="1" x14ac:dyDescent="0.2">
      <c r="A342" s="1480"/>
      <c r="B342" s="677" t="s">
        <v>2940</v>
      </c>
      <c r="C342" s="678">
        <v>150</v>
      </c>
      <c r="D342" s="678">
        <v>150</v>
      </c>
      <c r="E342" s="679">
        <f t="shared" si="8"/>
        <v>100</v>
      </c>
    </row>
    <row r="343" spans="1:5" s="680" customFormat="1" ht="15" customHeight="1" x14ac:dyDescent="0.2">
      <c r="A343" s="1480"/>
      <c r="B343" s="677" t="s">
        <v>4124</v>
      </c>
      <c r="C343" s="678">
        <v>200</v>
      </c>
      <c r="D343" s="678">
        <v>200</v>
      </c>
      <c r="E343" s="679">
        <f t="shared" si="8"/>
        <v>100</v>
      </c>
    </row>
    <row r="344" spans="1:5" s="680" customFormat="1" ht="15" customHeight="1" x14ac:dyDescent="0.2">
      <c r="A344" s="1480"/>
      <c r="B344" s="677" t="s">
        <v>4125</v>
      </c>
      <c r="C344" s="678">
        <v>190</v>
      </c>
      <c r="D344" s="678">
        <v>190</v>
      </c>
      <c r="E344" s="679">
        <f t="shared" si="8"/>
        <v>100</v>
      </c>
    </row>
    <row r="345" spans="1:5" s="680" customFormat="1" ht="15" customHeight="1" x14ac:dyDescent="0.2">
      <c r="A345" s="1480"/>
      <c r="B345" s="677" t="s">
        <v>3401</v>
      </c>
      <c r="C345" s="678">
        <v>199</v>
      </c>
      <c r="D345" s="678">
        <v>199</v>
      </c>
      <c r="E345" s="679">
        <f t="shared" si="8"/>
        <v>100</v>
      </c>
    </row>
    <row r="346" spans="1:5" s="680" customFormat="1" ht="15" customHeight="1" x14ac:dyDescent="0.2">
      <c r="A346" s="1480"/>
      <c r="B346" s="677" t="s">
        <v>4126</v>
      </c>
      <c r="C346" s="678">
        <v>150</v>
      </c>
      <c r="D346" s="678">
        <v>150</v>
      </c>
      <c r="E346" s="679">
        <f t="shared" si="8"/>
        <v>100</v>
      </c>
    </row>
    <row r="347" spans="1:5" s="680" customFormat="1" ht="15" customHeight="1" x14ac:dyDescent="0.2">
      <c r="A347" s="1480"/>
      <c r="B347" s="677" t="s">
        <v>3402</v>
      </c>
      <c r="C347" s="678">
        <v>200</v>
      </c>
      <c r="D347" s="678">
        <v>100</v>
      </c>
      <c r="E347" s="679">
        <f t="shared" si="8"/>
        <v>50</v>
      </c>
    </row>
    <row r="348" spans="1:5" s="680" customFormat="1" ht="15" customHeight="1" x14ac:dyDescent="0.2">
      <c r="A348" s="1480"/>
      <c r="B348" s="677" t="s">
        <v>435</v>
      </c>
      <c r="C348" s="678">
        <v>350</v>
      </c>
      <c r="D348" s="678">
        <v>350</v>
      </c>
      <c r="E348" s="679">
        <f t="shared" si="8"/>
        <v>100</v>
      </c>
    </row>
    <row r="349" spans="1:5" s="680" customFormat="1" ht="15" customHeight="1" x14ac:dyDescent="0.2">
      <c r="A349" s="1480"/>
      <c r="B349" s="677" t="s">
        <v>305</v>
      </c>
      <c r="C349" s="678">
        <v>2200</v>
      </c>
      <c r="D349" s="678">
        <v>0</v>
      </c>
      <c r="E349" s="679">
        <f t="shared" si="8"/>
        <v>0</v>
      </c>
    </row>
    <row r="350" spans="1:5" s="680" customFormat="1" ht="15" customHeight="1" x14ac:dyDescent="0.2">
      <c r="A350" s="1480"/>
      <c r="B350" s="677" t="s">
        <v>1668</v>
      </c>
      <c r="C350" s="678">
        <v>9050</v>
      </c>
      <c r="D350" s="678">
        <v>9050</v>
      </c>
      <c r="E350" s="679">
        <f t="shared" si="8"/>
        <v>100</v>
      </c>
    </row>
    <row r="351" spans="1:5" s="680" customFormat="1" ht="15" customHeight="1" x14ac:dyDescent="0.2">
      <c r="A351" s="1480"/>
      <c r="B351" s="677" t="s">
        <v>436</v>
      </c>
      <c r="C351" s="678">
        <v>300</v>
      </c>
      <c r="D351" s="678">
        <v>300</v>
      </c>
      <c r="E351" s="679">
        <f t="shared" si="8"/>
        <v>100</v>
      </c>
    </row>
    <row r="352" spans="1:5" s="680" customFormat="1" ht="15" customHeight="1" x14ac:dyDescent="0.2">
      <c r="A352" s="1480"/>
      <c r="B352" s="677" t="s">
        <v>413</v>
      </c>
      <c r="C352" s="678">
        <v>8500</v>
      </c>
      <c r="D352" s="678">
        <v>6000</v>
      </c>
      <c r="E352" s="679">
        <f t="shared" si="8"/>
        <v>70.588235294117652</v>
      </c>
    </row>
    <row r="353" spans="1:5" s="680" customFormat="1" ht="15" customHeight="1" x14ac:dyDescent="0.2">
      <c r="A353" s="1480"/>
      <c r="B353" s="677" t="s">
        <v>4127</v>
      </c>
      <c r="C353" s="678">
        <v>199</v>
      </c>
      <c r="D353" s="678">
        <v>190.26281</v>
      </c>
      <c r="E353" s="679">
        <f t="shared" si="8"/>
        <v>95.609452261306544</v>
      </c>
    </row>
    <row r="354" spans="1:5" s="680" customFormat="1" ht="15" customHeight="1" x14ac:dyDescent="0.2">
      <c r="A354" s="1480"/>
      <c r="B354" s="677" t="s">
        <v>3403</v>
      </c>
      <c r="C354" s="678">
        <v>60</v>
      </c>
      <c r="D354" s="678">
        <v>60</v>
      </c>
      <c r="E354" s="679">
        <f t="shared" si="8"/>
        <v>100</v>
      </c>
    </row>
    <row r="355" spans="1:5" s="680" customFormat="1" ht="15" customHeight="1" x14ac:dyDescent="0.2">
      <c r="A355" s="1480"/>
      <c r="B355" s="677" t="s">
        <v>4128</v>
      </c>
      <c r="C355" s="678">
        <v>2500</v>
      </c>
      <c r="D355" s="678">
        <v>0</v>
      </c>
      <c r="E355" s="679">
        <f t="shared" si="8"/>
        <v>0</v>
      </c>
    </row>
    <row r="356" spans="1:5" s="680" customFormat="1" ht="15" customHeight="1" x14ac:dyDescent="0.2">
      <c r="A356" s="1480"/>
      <c r="B356" s="677" t="s">
        <v>2784</v>
      </c>
      <c r="C356" s="678">
        <v>500</v>
      </c>
      <c r="D356" s="678">
        <v>500</v>
      </c>
      <c r="E356" s="679">
        <f t="shared" si="8"/>
        <v>100</v>
      </c>
    </row>
    <row r="357" spans="1:5" s="680" customFormat="1" ht="15" customHeight="1" x14ac:dyDescent="0.2">
      <c r="A357" s="1480"/>
      <c r="B357" s="677" t="s">
        <v>4129</v>
      </c>
      <c r="C357" s="678">
        <v>2500</v>
      </c>
      <c r="D357" s="678">
        <v>0</v>
      </c>
      <c r="E357" s="679">
        <f t="shared" si="8"/>
        <v>0</v>
      </c>
    </row>
    <row r="358" spans="1:5" s="680" customFormat="1" ht="15" customHeight="1" x14ac:dyDescent="0.2">
      <c r="A358" s="1480"/>
      <c r="B358" s="677" t="s">
        <v>1741</v>
      </c>
      <c r="C358" s="678">
        <v>2500</v>
      </c>
      <c r="D358" s="678">
        <v>2500</v>
      </c>
      <c r="E358" s="679">
        <f t="shared" si="8"/>
        <v>100</v>
      </c>
    </row>
    <row r="359" spans="1:5" s="680" customFormat="1" ht="25.5" x14ac:dyDescent="0.2">
      <c r="A359" s="1480"/>
      <c r="B359" s="677" t="s">
        <v>1977</v>
      </c>
      <c r="C359" s="678">
        <v>72.23</v>
      </c>
      <c r="D359" s="678">
        <v>40.453000000000003</v>
      </c>
      <c r="E359" s="679">
        <f t="shared" si="8"/>
        <v>56.005814758410629</v>
      </c>
    </row>
    <row r="360" spans="1:5" s="680" customFormat="1" ht="15" customHeight="1" x14ac:dyDescent="0.2">
      <c r="A360" s="1480"/>
      <c r="B360" s="677" t="s">
        <v>3404</v>
      </c>
      <c r="C360" s="678">
        <v>3991.6</v>
      </c>
      <c r="D360" s="678">
        <v>3991.596</v>
      </c>
      <c r="E360" s="679">
        <f t="shared" si="8"/>
        <v>99.999899789558071</v>
      </c>
    </row>
    <row r="361" spans="1:5" s="680" customFormat="1" ht="25.5" x14ac:dyDescent="0.2">
      <c r="A361" s="1480"/>
      <c r="B361" s="677" t="s">
        <v>4130</v>
      </c>
      <c r="C361" s="678">
        <v>100</v>
      </c>
      <c r="D361" s="678">
        <v>100</v>
      </c>
      <c r="E361" s="679">
        <f t="shared" si="8"/>
        <v>100</v>
      </c>
    </row>
    <row r="362" spans="1:5" s="680" customFormat="1" ht="15" customHeight="1" x14ac:dyDescent="0.2">
      <c r="A362" s="1480"/>
      <c r="B362" s="677" t="s">
        <v>437</v>
      </c>
      <c r="C362" s="678">
        <v>30</v>
      </c>
      <c r="D362" s="678">
        <v>30</v>
      </c>
      <c r="E362" s="679">
        <f t="shared" si="8"/>
        <v>100</v>
      </c>
    </row>
    <row r="363" spans="1:5" s="680" customFormat="1" ht="15" customHeight="1" x14ac:dyDescent="0.2">
      <c r="A363" s="1480"/>
      <c r="B363" s="677" t="s">
        <v>438</v>
      </c>
      <c r="C363" s="678">
        <v>150</v>
      </c>
      <c r="D363" s="678">
        <v>150</v>
      </c>
      <c r="E363" s="679">
        <f t="shared" si="8"/>
        <v>100</v>
      </c>
    </row>
    <row r="364" spans="1:5" s="680" customFormat="1" ht="15" customHeight="1" x14ac:dyDescent="0.2">
      <c r="A364" s="1480"/>
      <c r="B364" s="677" t="s">
        <v>3825</v>
      </c>
      <c r="C364" s="678">
        <v>34.85</v>
      </c>
      <c r="D364" s="678">
        <v>0</v>
      </c>
      <c r="E364" s="679">
        <f t="shared" si="8"/>
        <v>0</v>
      </c>
    </row>
    <row r="365" spans="1:5" s="680" customFormat="1" ht="25.5" x14ac:dyDescent="0.2">
      <c r="A365" s="1480"/>
      <c r="B365" s="677" t="s">
        <v>2941</v>
      </c>
      <c r="C365" s="678">
        <v>30</v>
      </c>
      <c r="D365" s="678">
        <v>30</v>
      </c>
      <c r="E365" s="679">
        <f t="shared" si="8"/>
        <v>100</v>
      </c>
    </row>
    <row r="366" spans="1:5" s="680" customFormat="1" ht="15" customHeight="1" x14ac:dyDescent="0.2">
      <c r="A366" s="1480"/>
      <c r="B366" s="677" t="s">
        <v>3405</v>
      </c>
      <c r="C366" s="678">
        <v>60</v>
      </c>
      <c r="D366" s="678">
        <v>60</v>
      </c>
      <c r="E366" s="679">
        <f t="shared" si="8"/>
        <v>100</v>
      </c>
    </row>
    <row r="367" spans="1:5" s="680" customFormat="1" ht="15" customHeight="1" x14ac:dyDescent="0.2">
      <c r="A367" s="1480"/>
      <c r="B367" s="677" t="s">
        <v>2037</v>
      </c>
      <c r="C367" s="678">
        <v>150</v>
      </c>
      <c r="D367" s="678">
        <v>150</v>
      </c>
      <c r="E367" s="679">
        <f t="shared" si="8"/>
        <v>100</v>
      </c>
    </row>
    <row r="368" spans="1:5" s="680" customFormat="1" ht="15" customHeight="1" x14ac:dyDescent="0.2">
      <c r="A368" s="1480"/>
      <c r="B368" s="677" t="s">
        <v>440</v>
      </c>
      <c r="C368" s="678">
        <v>70.55</v>
      </c>
      <c r="D368" s="678">
        <v>70.55</v>
      </c>
      <c r="E368" s="679">
        <f t="shared" si="8"/>
        <v>100</v>
      </c>
    </row>
    <row r="369" spans="1:5" s="680" customFormat="1" ht="15" customHeight="1" x14ac:dyDescent="0.2">
      <c r="A369" s="1480"/>
      <c r="B369" s="677" t="s">
        <v>441</v>
      </c>
      <c r="C369" s="678">
        <v>700</v>
      </c>
      <c r="D369" s="678">
        <v>700</v>
      </c>
      <c r="E369" s="679">
        <f t="shared" si="8"/>
        <v>100</v>
      </c>
    </row>
    <row r="370" spans="1:5" s="680" customFormat="1" ht="15" customHeight="1" x14ac:dyDescent="0.2">
      <c r="A370" s="1480"/>
      <c r="B370" s="677" t="s">
        <v>442</v>
      </c>
      <c r="C370" s="678">
        <v>200</v>
      </c>
      <c r="D370" s="678">
        <v>200</v>
      </c>
      <c r="E370" s="679">
        <f t="shared" si="8"/>
        <v>100</v>
      </c>
    </row>
    <row r="371" spans="1:5" s="680" customFormat="1" ht="25.5" x14ac:dyDescent="0.2">
      <c r="A371" s="1480"/>
      <c r="B371" s="677" t="s">
        <v>2942</v>
      </c>
      <c r="C371" s="678">
        <v>200</v>
      </c>
      <c r="D371" s="678">
        <v>200</v>
      </c>
      <c r="E371" s="679">
        <f t="shared" si="8"/>
        <v>100</v>
      </c>
    </row>
    <row r="372" spans="1:5" s="680" customFormat="1" ht="15" customHeight="1" x14ac:dyDescent="0.2">
      <c r="A372" s="1480"/>
      <c r="B372" s="677" t="s">
        <v>3406</v>
      </c>
      <c r="C372" s="678">
        <v>150</v>
      </c>
      <c r="D372" s="678">
        <v>150</v>
      </c>
      <c r="E372" s="679">
        <f t="shared" si="8"/>
        <v>100</v>
      </c>
    </row>
    <row r="373" spans="1:5" s="680" customFormat="1" ht="15" customHeight="1" x14ac:dyDescent="0.2">
      <c r="A373" s="1480"/>
      <c r="B373" s="677" t="s">
        <v>366</v>
      </c>
      <c r="C373" s="678">
        <v>60</v>
      </c>
      <c r="D373" s="678">
        <v>60</v>
      </c>
      <c r="E373" s="679">
        <f t="shared" si="8"/>
        <v>100</v>
      </c>
    </row>
    <row r="374" spans="1:5" s="680" customFormat="1" ht="15" customHeight="1" x14ac:dyDescent="0.2">
      <c r="A374" s="1480"/>
      <c r="B374" s="677" t="s">
        <v>3407</v>
      </c>
      <c r="C374" s="678">
        <v>60</v>
      </c>
      <c r="D374" s="678">
        <v>60</v>
      </c>
      <c r="E374" s="679">
        <f t="shared" si="8"/>
        <v>100</v>
      </c>
    </row>
    <row r="375" spans="1:5" s="680" customFormat="1" ht="15" customHeight="1" x14ac:dyDescent="0.2">
      <c r="A375" s="1480"/>
      <c r="B375" s="677" t="s">
        <v>3408</v>
      </c>
      <c r="C375" s="678">
        <v>100</v>
      </c>
      <c r="D375" s="678">
        <v>100</v>
      </c>
      <c r="E375" s="679">
        <f t="shared" si="8"/>
        <v>100</v>
      </c>
    </row>
    <row r="376" spans="1:5" s="680" customFormat="1" ht="25.5" x14ac:dyDescent="0.2">
      <c r="A376" s="681" t="s">
        <v>443</v>
      </c>
      <c r="B376" s="677" t="s">
        <v>312</v>
      </c>
      <c r="C376" s="678">
        <v>500</v>
      </c>
      <c r="D376" s="678">
        <v>500</v>
      </c>
      <c r="E376" s="679">
        <f t="shared" si="8"/>
        <v>100</v>
      </c>
    </row>
    <row r="377" spans="1:5" s="680" customFormat="1" ht="15" customHeight="1" x14ac:dyDescent="0.2">
      <c r="A377" s="681" t="s">
        <v>444</v>
      </c>
      <c r="B377" s="677" t="s">
        <v>445</v>
      </c>
      <c r="C377" s="678">
        <v>700</v>
      </c>
      <c r="D377" s="678">
        <v>700</v>
      </c>
      <c r="E377" s="679">
        <f t="shared" si="8"/>
        <v>100</v>
      </c>
    </row>
    <row r="378" spans="1:5" s="680" customFormat="1" ht="25.5" x14ac:dyDescent="0.2">
      <c r="A378" s="681" t="s">
        <v>3409</v>
      </c>
      <c r="B378" s="677" t="s">
        <v>4131</v>
      </c>
      <c r="C378" s="678">
        <v>50</v>
      </c>
      <c r="D378" s="678">
        <v>50</v>
      </c>
      <c r="E378" s="679">
        <f t="shared" si="8"/>
        <v>100</v>
      </c>
    </row>
    <row r="379" spans="1:5" s="680" customFormat="1" ht="15" customHeight="1" x14ac:dyDescent="0.2">
      <c r="A379" s="1481" t="s">
        <v>294</v>
      </c>
      <c r="B379" s="1482"/>
      <c r="C379" s="682">
        <f>SUM(C334:C378)</f>
        <v>50192.23</v>
      </c>
      <c r="D379" s="682">
        <f>SUM(D334:D378)</f>
        <v>40106.570810000005</v>
      </c>
      <c r="E379" s="683">
        <f t="shared" si="8"/>
        <v>79.905935261294431</v>
      </c>
    </row>
    <row r="380" spans="1:5" s="675" customFormat="1" ht="18" customHeight="1" x14ac:dyDescent="0.2">
      <c r="A380" s="1483" t="s">
        <v>446</v>
      </c>
      <c r="B380" s="1484"/>
      <c r="C380" s="1484"/>
      <c r="D380" s="1484"/>
      <c r="E380" s="1485"/>
    </row>
    <row r="381" spans="1:5" s="680" customFormat="1" ht="25.5" x14ac:dyDescent="0.2">
      <c r="A381" s="1480" t="s">
        <v>447</v>
      </c>
      <c r="B381" s="677" t="s">
        <v>449</v>
      </c>
      <c r="C381" s="678">
        <v>300</v>
      </c>
      <c r="D381" s="678">
        <v>300</v>
      </c>
      <c r="E381" s="679">
        <f t="shared" ref="E381:E428" si="9">D381/C381*100</f>
        <v>100</v>
      </c>
    </row>
    <row r="382" spans="1:5" s="680" customFormat="1" ht="15" customHeight="1" x14ac:dyDescent="0.2">
      <c r="A382" s="1480"/>
      <c r="B382" s="677" t="s">
        <v>450</v>
      </c>
      <c r="C382" s="678">
        <v>116</v>
      </c>
      <c r="D382" s="678">
        <v>116</v>
      </c>
      <c r="E382" s="679">
        <f t="shared" si="9"/>
        <v>100</v>
      </c>
    </row>
    <row r="383" spans="1:5" s="680" customFormat="1" ht="15" customHeight="1" x14ac:dyDescent="0.2">
      <c r="A383" s="1480"/>
      <c r="B383" s="677" t="s">
        <v>3410</v>
      </c>
      <c r="C383" s="678">
        <v>26</v>
      </c>
      <c r="D383" s="678">
        <v>26</v>
      </c>
      <c r="E383" s="679">
        <f t="shared" si="9"/>
        <v>100</v>
      </c>
    </row>
    <row r="384" spans="1:5" s="680" customFormat="1" ht="15" customHeight="1" x14ac:dyDescent="0.2">
      <c r="A384" s="1480" t="s">
        <v>452</v>
      </c>
      <c r="B384" s="677" t="s">
        <v>2943</v>
      </c>
      <c r="C384" s="678">
        <v>320</v>
      </c>
      <c r="D384" s="678">
        <v>320</v>
      </c>
      <c r="E384" s="679">
        <f t="shared" si="9"/>
        <v>100</v>
      </c>
    </row>
    <row r="385" spans="1:5" s="680" customFormat="1" ht="15" customHeight="1" x14ac:dyDescent="0.2">
      <c r="A385" s="1480"/>
      <c r="B385" s="677" t="s">
        <v>453</v>
      </c>
      <c r="C385" s="678">
        <v>70</v>
      </c>
      <c r="D385" s="678">
        <v>70</v>
      </c>
      <c r="E385" s="679">
        <f t="shared" si="9"/>
        <v>100</v>
      </c>
    </row>
    <row r="386" spans="1:5" s="680" customFormat="1" ht="25.5" x14ac:dyDescent="0.2">
      <c r="A386" s="1480"/>
      <c r="B386" s="677" t="s">
        <v>454</v>
      </c>
      <c r="C386" s="678">
        <v>300</v>
      </c>
      <c r="D386" s="678">
        <v>300</v>
      </c>
      <c r="E386" s="679">
        <f t="shared" si="9"/>
        <v>100</v>
      </c>
    </row>
    <row r="387" spans="1:5" s="680" customFormat="1" ht="15" customHeight="1" x14ac:dyDescent="0.2">
      <c r="A387" s="1480"/>
      <c r="B387" s="677" t="s">
        <v>1665</v>
      </c>
      <c r="C387" s="678">
        <v>70</v>
      </c>
      <c r="D387" s="678">
        <v>70</v>
      </c>
      <c r="E387" s="679">
        <f t="shared" si="9"/>
        <v>100</v>
      </c>
    </row>
    <row r="388" spans="1:5" s="680" customFormat="1" ht="15" customHeight="1" x14ac:dyDescent="0.2">
      <c r="A388" s="1480"/>
      <c r="B388" s="677" t="s">
        <v>307</v>
      </c>
      <c r="C388" s="678">
        <v>91</v>
      </c>
      <c r="D388" s="678">
        <v>91</v>
      </c>
      <c r="E388" s="679">
        <f t="shared" si="9"/>
        <v>100</v>
      </c>
    </row>
    <row r="389" spans="1:5" s="680" customFormat="1" ht="15" customHeight="1" x14ac:dyDescent="0.2">
      <c r="A389" s="1480"/>
      <c r="B389" s="677" t="s">
        <v>1753</v>
      </c>
      <c r="C389" s="678">
        <v>120</v>
      </c>
      <c r="D389" s="678">
        <v>120</v>
      </c>
      <c r="E389" s="679">
        <f t="shared" si="9"/>
        <v>100</v>
      </c>
    </row>
    <row r="390" spans="1:5" s="680" customFormat="1" ht="15" customHeight="1" x14ac:dyDescent="0.2">
      <c r="A390" s="1480"/>
      <c r="B390" s="677" t="s">
        <v>4132</v>
      </c>
      <c r="C390" s="678">
        <v>250</v>
      </c>
      <c r="D390" s="678">
        <v>200</v>
      </c>
      <c r="E390" s="679">
        <f t="shared" si="9"/>
        <v>80</v>
      </c>
    </row>
    <row r="391" spans="1:5" s="680" customFormat="1" ht="15" customHeight="1" x14ac:dyDescent="0.2">
      <c r="A391" s="1480"/>
      <c r="B391" s="677" t="s">
        <v>455</v>
      </c>
      <c r="C391" s="678">
        <v>872</v>
      </c>
      <c r="D391" s="678">
        <v>872</v>
      </c>
      <c r="E391" s="679">
        <f t="shared" si="9"/>
        <v>100</v>
      </c>
    </row>
    <row r="392" spans="1:5" s="680" customFormat="1" ht="15" customHeight="1" x14ac:dyDescent="0.2">
      <c r="A392" s="1480"/>
      <c r="B392" s="677" t="s">
        <v>456</v>
      </c>
      <c r="C392" s="678">
        <v>130</v>
      </c>
      <c r="D392" s="678">
        <v>130</v>
      </c>
      <c r="E392" s="679">
        <f t="shared" si="9"/>
        <v>100</v>
      </c>
    </row>
    <row r="393" spans="1:5" s="680" customFormat="1" ht="15" customHeight="1" x14ac:dyDescent="0.2">
      <c r="A393" s="1480"/>
      <c r="B393" s="677" t="s">
        <v>367</v>
      </c>
      <c r="C393" s="678">
        <v>70</v>
      </c>
      <c r="D393" s="678">
        <v>70</v>
      </c>
      <c r="E393" s="679">
        <f t="shared" si="9"/>
        <v>100</v>
      </c>
    </row>
    <row r="394" spans="1:5" s="680" customFormat="1" ht="15" customHeight="1" x14ac:dyDescent="0.2">
      <c r="A394" s="1480"/>
      <c r="B394" s="677" t="s">
        <v>369</v>
      </c>
      <c r="C394" s="678">
        <v>95</v>
      </c>
      <c r="D394" s="678">
        <v>95</v>
      </c>
      <c r="E394" s="679">
        <f t="shared" si="9"/>
        <v>100</v>
      </c>
    </row>
    <row r="395" spans="1:5" s="680" customFormat="1" ht="15" customHeight="1" x14ac:dyDescent="0.2">
      <c r="A395" s="1480"/>
      <c r="B395" s="677" t="s">
        <v>457</v>
      </c>
      <c r="C395" s="678">
        <v>505</v>
      </c>
      <c r="D395" s="678">
        <v>505</v>
      </c>
      <c r="E395" s="679">
        <f t="shared" si="9"/>
        <v>100</v>
      </c>
    </row>
    <row r="396" spans="1:5" s="680" customFormat="1" ht="15" customHeight="1" x14ac:dyDescent="0.2">
      <c r="A396" s="1480" t="s">
        <v>458</v>
      </c>
      <c r="B396" s="677" t="s">
        <v>4133</v>
      </c>
      <c r="C396" s="678">
        <v>100</v>
      </c>
      <c r="D396" s="678">
        <v>100</v>
      </c>
      <c r="E396" s="679">
        <f t="shared" si="9"/>
        <v>100</v>
      </c>
    </row>
    <row r="397" spans="1:5" s="680" customFormat="1" ht="15" customHeight="1" x14ac:dyDescent="0.2">
      <c r="A397" s="1480"/>
      <c r="B397" s="677" t="s">
        <v>457</v>
      </c>
      <c r="C397" s="678">
        <v>412</v>
      </c>
      <c r="D397" s="678">
        <v>412</v>
      </c>
      <c r="E397" s="679">
        <f t="shared" si="9"/>
        <v>100</v>
      </c>
    </row>
    <row r="398" spans="1:5" s="680" customFormat="1" ht="15" customHeight="1" x14ac:dyDescent="0.2">
      <c r="A398" s="1480" t="s">
        <v>3411</v>
      </c>
      <c r="B398" s="677" t="s">
        <v>1828</v>
      </c>
      <c r="C398" s="678">
        <v>100</v>
      </c>
      <c r="D398" s="678">
        <v>100</v>
      </c>
      <c r="E398" s="679">
        <f t="shared" si="9"/>
        <v>100</v>
      </c>
    </row>
    <row r="399" spans="1:5" s="680" customFormat="1" ht="15" customHeight="1" x14ac:dyDescent="0.2">
      <c r="A399" s="1480"/>
      <c r="B399" s="677" t="s">
        <v>4134</v>
      </c>
      <c r="C399" s="678">
        <v>200</v>
      </c>
      <c r="D399" s="678">
        <v>200</v>
      </c>
      <c r="E399" s="679">
        <f t="shared" si="9"/>
        <v>100</v>
      </c>
    </row>
    <row r="400" spans="1:5" s="680" customFormat="1" ht="15" customHeight="1" x14ac:dyDescent="0.2">
      <c r="A400" s="1480" t="s">
        <v>460</v>
      </c>
      <c r="B400" s="677" t="s">
        <v>1828</v>
      </c>
      <c r="C400" s="678">
        <v>1200</v>
      </c>
      <c r="D400" s="678">
        <v>0</v>
      </c>
      <c r="E400" s="679">
        <f t="shared" si="9"/>
        <v>0</v>
      </c>
    </row>
    <row r="401" spans="1:5" s="680" customFormat="1" ht="25.5" x14ac:dyDescent="0.2">
      <c r="A401" s="1480"/>
      <c r="B401" s="677" t="s">
        <v>4135</v>
      </c>
      <c r="C401" s="678">
        <v>70</v>
      </c>
      <c r="D401" s="678">
        <v>70</v>
      </c>
      <c r="E401" s="679">
        <f t="shared" si="9"/>
        <v>100</v>
      </c>
    </row>
    <row r="402" spans="1:5" s="680" customFormat="1" ht="15" customHeight="1" x14ac:dyDescent="0.2">
      <c r="A402" s="1480"/>
      <c r="B402" s="677" t="s">
        <v>1876</v>
      </c>
      <c r="C402" s="678">
        <v>200</v>
      </c>
      <c r="D402" s="678">
        <v>200</v>
      </c>
      <c r="E402" s="679">
        <f t="shared" si="9"/>
        <v>100</v>
      </c>
    </row>
    <row r="403" spans="1:5" s="680" customFormat="1" ht="15" customHeight="1" x14ac:dyDescent="0.2">
      <c r="A403" s="1480"/>
      <c r="B403" s="677" t="s">
        <v>3764</v>
      </c>
      <c r="C403" s="678">
        <v>200</v>
      </c>
      <c r="D403" s="678">
        <v>200</v>
      </c>
      <c r="E403" s="679">
        <f t="shared" si="9"/>
        <v>100</v>
      </c>
    </row>
    <row r="404" spans="1:5" s="680" customFormat="1" ht="15" customHeight="1" x14ac:dyDescent="0.2">
      <c r="A404" s="1480"/>
      <c r="B404" s="677" t="s">
        <v>461</v>
      </c>
      <c r="C404" s="678">
        <v>120</v>
      </c>
      <c r="D404" s="678">
        <v>120</v>
      </c>
      <c r="E404" s="679">
        <f t="shared" si="9"/>
        <v>100</v>
      </c>
    </row>
    <row r="405" spans="1:5" s="680" customFormat="1" ht="25.5" x14ac:dyDescent="0.2">
      <c r="A405" s="1480"/>
      <c r="B405" s="677" t="s">
        <v>2837</v>
      </c>
      <c r="C405" s="678">
        <v>199.5</v>
      </c>
      <c r="D405" s="678">
        <v>199.5</v>
      </c>
      <c r="E405" s="679">
        <f t="shared" si="9"/>
        <v>100</v>
      </c>
    </row>
    <row r="406" spans="1:5" s="680" customFormat="1" ht="15" customHeight="1" x14ac:dyDescent="0.2">
      <c r="A406" s="1480"/>
      <c r="B406" s="677" t="s">
        <v>512</v>
      </c>
      <c r="C406" s="678">
        <v>100</v>
      </c>
      <c r="D406" s="678">
        <v>100</v>
      </c>
      <c r="E406" s="679">
        <f t="shared" si="9"/>
        <v>100</v>
      </c>
    </row>
    <row r="407" spans="1:5" s="680" customFormat="1" ht="15" customHeight="1" x14ac:dyDescent="0.2">
      <c r="A407" s="1480"/>
      <c r="B407" s="677" t="s">
        <v>347</v>
      </c>
      <c r="C407" s="678">
        <v>1600</v>
      </c>
      <c r="D407" s="678">
        <v>1586.8171200000002</v>
      </c>
      <c r="E407" s="679">
        <f t="shared" si="9"/>
        <v>99.17607000000001</v>
      </c>
    </row>
    <row r="408" spans="1:5" s="680" customFormat="1" ht="15" customHeight="1" x14ac:dyDescent="0.2">
      <c r="A408" s="1480"/>
      <c r="B408" s="677" t="s">
        <v>1679</v>
      </c>
      <c r="C408" s="678">
        <v>1000</v>
      </c>
      <c r="D408" s="678">
        <v>1000</v>
      </c>
      <c r="E408" s="679">
        <f t="shared" si="9"/>
        <v>100</v>
      </c>
    </row>
    <row r="409" spans="1:5" s="680" customFormat="1" ht="15" customHeight="1" x14ac:dyDescent="0.2">
      <c r="A409" s="1480"/>
      <c r="B409" s="677" t="s">
        <v>4136</v>
      </c>
      <c r="C409" s="678">
        <v>100</v>
      </c>
      <c r="D409" s="678">
        <v>100</v>
      </c>
      <c r="E409" s="679">
        <f t="shared" si="9"/>
        <v>100</v>
      </c>
    </row>
    <row r="410" spans="1:5" s="680" customFormat="1" ht="15" customHeight="1" x14ac:dyDescent="0.2">
      <c r="A410" s="1480"/>
      <c r="B410" s="677" t="s">
        <v>4137</v>
      </c>
      <c r="C410" s="678">
        <v>150</v>
      </c>
      <c r="D410" s="678">
        <v>150</v>
      </c>
      <c r="E410" s="679">
        <f t="shared" si="9"/>
        <v>100</v>
      </c>
    </row>
    <row r="411" spans="1:5" s="680" customFormat="1" ht="15" customHeight="1" x14ac:dyDescent="0.2">
      <c r="A411" s="1480"/>
      <c r="B411" s="677" t="s">
        <v>451</v>
      </c>
      <c r="C411" s="678">
        <v>2000</v>
      </c>
      <c r="D411" s="678">
        <v>2000</v>
      </c>
      <c r="E411" s="679">
        <f t="shared" si="9"/>
        <v>100</v>
      </c>
    </row>
    <row r="412" spans="1:5" s="680" customFormat="1" ht="25.5" x14ac:dyDescent="0.2">
      <c r="A412" s="1480"/>
      <c r="B412" s="677" t="s">
        <v>2056</v>
      </c>
      <c r="C412" s="678">
        <v>50</v>
      </c>
      <c r="D412" s="678">
        <v>50</v>
      </c>
      <c r="E412" s="679">
        <f t="shared" si="9"/>
        <v>100</v>
      </c>
    </row>
    <row r="413" spans="1:5" s="680" customFormat="1" ht="15" customHeight="1" x14ac:dyDescent="0.2">
      <c r="A413" s="1480"/>
      <c r="B413" s="677" t="s">
        <v>2059</v>
      </c>
      <c r="C413" s="678">
        <v>150</v>
      </c>
      <c r="D413" s="678">
        <v>150</v>
      </c>
      <c r="E413" s="679">
        <f t="shared" si="9"/>
        <v>100</v>
      </c>
    </row>
    <row r="414" spans="1:5" s="680" customFormat="1" ht="15" customHeight="1" x14ac:dyDescent="0.2">
      <c r="A414" s="1480"/>
      <c r="B414" s="677" t="s">
        <v>2949</v>
      </c>
      <c r="C414" s="678">
        <v>48.75</v>
      </c>
      <c r="D414" s="678">
        <v>48.75</v>
      </c>
      <c r="E414" s="679">
        <f t="shared" si="9"/>
        <v>100</v>
      </c>
    </row>
    <row r="415" spans="1:5" s="680" customFormat="1" ht="15" customHeight="1" x14ac:dyDescent="0.2">
      <c r="A415" s="1480"/>
      <c r="B415" s="677" t="s">
        <v>2091</v>
      </c>
      <c r="C415" s="678">
        <v>150</v>
      </c>
      <c r="D415" s="678">
        <v>150</v>
      </c>
      <c r="E415" s="679">
        <f t="shared" si="9"/>
        <v>100</v>
      </c>
    </row>
    <row r="416" spans="1:5" s="680" customFormat="1" ht="15" customHeight="1" x14ac:dyDescent="0.2">
      <c r="A416" s="1480"/>
      <c r="B416" s="677" t="s">
        <v>4138</v>
      </c>
      <c r="C416" s="678">
        <v>44</v>
      </c>
      <c r="D416" s="678">
        <v>44</v>
      </c>
      <c r="E416" s="679">
        <f t="shared" si="9"/>
        <v>100</v>
      </c>
    </row>
    <row r="417" spans="1:5" s="680" customFormat="1" ht="25.5" x14ac:dyDescent="0.2">
      <c r="A417" s="1480" t="s">
        <v>4139</v>
      </c>
      <c r="B417" s="677" t="s">
        <v>4140</v>
      </c>
      <c r="C417" s="678">
        <v>400</v>
      </c>
      <c r="D417" s="678">
        <v>400</v>
      </c>
      <c r="E417" s="679">
        <f t="shared" si="9"/>
        <v>100</v>
      </c>
    </row>
    <row r="418" spans="1:5" s="680" customFormat="1" ht="15" customHeight="1" x14ac:dyDescent="0.2">
      <c r="A418" s="1480"/>
      <c r="B418" s="677" t="s">
        <v>3412</v>
      </c>
      <c r="C418" s="678">
        <v>270</v>
      </c>
      <c r="D418" s="678">
        <v>270</v>
      </c>
      <c r="E418" s="679">
        <f t="shared" si="9"/>
        <v>100</v>
      </c>
    </row>
    <row r="419" spans="1:5" s="680" customFormat="1" ht="15" customHeight="1" x14ac:dyDescent="0.2">
      <c r="A419" s="1480" t="s">
        <v>463</v>
      </c>
      <c r="B419" s="677" t="s">
        <v>4141</v>
      </c>
      <c r="C419" s="678">
        <v>190</v>
      </c>
      <c r="D419" s="678">
        <v>190</v>
      </c>
      <c r="E419" s="679">
        <f t="shared" si="9"/>
        <v>100</v>
      </c>
    </row>
    <row r="420" spans="1:5" s="680" customFormat="1" ht="15" customHeight="1" x14ac:dyDescent="0.2">
      <c r="A420" s="1480"/>
      <c r="B420" s="677" t="s">
        <v>1891</v>
      </c>
      <c r="C420" s="678">
        <v>200</v>
      </c>
      <c r="D420" s="678">
        <v>200</v>
      </c>
      <c r="E420" s="679">
        <f t="shared" si="9"/>
        <v>100</v>
      </c>
    </row>
    <row r="421" spans="1:5" s="680" customFormat="1" ht="15" customHeight="1" x14ac:dyDescent="0.2">
      <c r="A421" s="1480"/>
      <c r="B421" s="677" t="s">
        <v>4142</v>
      </c>
      <c r="C421" s="678">
        <v>120</v>
      </c>
      <c r="D421" s="678">
        <v>120</v>
      </c>
      <c r="E421" s="679">
        <f t="shared" si="9"/>
        <v>100</v>
      </c>
    </row>
    <row r="422" spans="1:5" s="680" customFormat="1" ht="15" customHeight="1" x14ac:dyDescent="0.2">
      <c r="A422" s="1480"/>
      <c r="B422" s="677" t="s">
        <v>3413</v>
      </c>
      <c r="C422" s="678">
        <v>100</v>
      </c>
      <c r="D422" s="678">
        <v>100</v>
      </c>
      <c r="E422" s="679">
        <f t="shared" si="9"/>
        <v>100</v>
      </c>
    </row>
    <row r="423" spans="1:5" s="680" customFormat="1" ht="15" customHeight="1" x14ac:dyDescent="0.2">
      <c r="A423" s="1480"/>
      <c r="B423" s="677" t="s">
        <v>1750</v>
      </c>
      <c r="C423" s="678">
        <v>100</v>
      </c>
      <c r="D423" s="678">
        <v>100</v>
      </c>
      <c r="E423" s="679">
        <f t="shared" si="9"/>
        <v>100</v>
      </c>
    </row>
    <row r="424" spans="1:5" s="680" customFormat="1" ht="25.5" x14ac:dyDescent="0.2">
      <c r="A424" s="1480"/>
      <c r="B424" s="677" t="s">
        <v>2946</v>
      </c>
      <c r="C424" s="678">
        <v>160</v>
      </c>
      <c r="D424" s="678">
        <v>160</v>
      </c>
      <c r="E424" s="679">
        <f t="shared" si="9"/>
        <v>100</v>
      </c>
    </row>
    <row r="425" spans="1:5" s="680" customFormat="1" ht="25.5" x14ac:dyDescent="0.2">
      <c r="A425" s="1480"/>
      <c r="B425" s="677" t="s">
        <v>2947</v>
      </c>
      <c r="C425" s="678">
        <v>50</v>
      </c>
      <c r="D425" s="678">
        <v>50</v>
      </c>
      <c r="E425" s="679">
        <f t="shared" si="9"/>
        <v>100</v>
      </c>
    </row>
    <row r="426" spans="1:5" s="680" customFormat="1" ht="25.5" x14ac:dyDescent="0.2">
      <c r="A426" s="1480"/>
      <c r="B426" s="677" t="s">
        <v>2948</v>
      </c>
      <c r="C426" s="678">
        <v>100</v>
      </c>
      <c r="D426" s="678">
        <v>100</v>
      </c>
      <c r="E426" s="679">
        <f t="shared" si="9"/>
        <v>100</v>
      </c>
    </row>
    <row r="427" spans="1:5" s="680" customFormat="1" ht="15" customHeight="1" x14ac:dyDescent="0.2">
      <c r="A427" s="1480"/>
      <c r="B427" s="677" t="s">
        <v>466</v>
      </c>
      <c r="C427" s="678">
        <v>76.599999999999994</v>
      </c>
      <c r="D427" s="678">
        <v>76.599999999999994</v>
      </c>
      <c r="E427" s="679">
        <f t="shared" si="9"/>
        <v>100</v>
      </c>
    </row>
    <row r="428" spans="1:5" s="680" customFormat="1" ht="15" customHeight="1" x14ac:dyDescent="0.2">
      <c r="A428" s="1481" t="s">
        <v>295</v>
      </c>
      <c r="B428" s="1482"/>
      <c r="C428" s="682">
        <f>SUM(C381:C427)</f>
        <v>13295.85</v>
      </c>
      <c r="D428" s="682">
        <f>SUM(D381:D427)</f>
        <v>12032.66712</v>
      </c>
      <c r="E428" s="683">
        <f t="shared" si="9"/>
        <v>90.499419894177507</v>
      </c>
    </row>
    <row r="429" spans="1:5" s="675" customFormat="1" ht="18" customHeight="1" x14ac:dyDescent="0.2">
      <c r="A429" s="1483" t="s">
        <v>467</v>
      </c>
      <c r="B429" s="1484"/>
      <c r="C429" s="1484"/>
      <c r="D429" s="1484"/>
      <c r="E429" s="1485"/>
    </row>
    <row r="430" spans="1:5" s="680" customFormat="1" ht="15" customHeight="1" x14ac:dyDescent="0.2">
      <c r="A430" s="681" t="s">
        <v>3414</v>
      </c>
      <c r="B430" s="677" t="s">
        <v>3415</v>
      </c>
      <c r="C430" s="678">
        <v>10000</v>
      </c>
      <c r="D430" s="678">
        <v>10000</v>
      </c>
      <c r="E430" s="679">
        <f t="shared" ref="E430:E493" si="10">D430/C430*100</f>
        <v>100</v>
      </c>
    </row>
    <row r="431" spans="1:5" s="680" customFormat="1" ht="15" customHeight="1" x14ac:dyDescent="0.2">
      <c r="A431" s="681" t="s">
        <v>470</v>
      </c>
      <c r="B431" s="677" t="s">
        <v>3416</v>
      </c>
      <c r="C431" s="678">
        <v>100</v>
      </c>
      <c r="D431" s="678">
        <v>100</v>
      </c>
      <c r="E431" s="679">
        <f t="shared" si="10"/>
        <v>100</v>
      </c>
    </row>
    <row r="432" spans="1:5" s="680" customFormat="1" ht="25.5" x14ac:dyDescent="0.2">
      <c r="A432" s="1480" t="s">
        <v>471</v>
      </c>
      <c r="B432" s="677" t="s">
        <v>4143</v>
      </c>
      <c r="C432" s="678">
        <v>6</v>
      </c>
      <c r="D432" s="678">
        <v>6</v>
      </c>
      <c r="E432" s="679">
        <f t="shared" si="10"/>
        <v>100</v>
      </c>
    </row>
    <row r="433" spans="1:5" s="680" customFormat="1" ht="15" customHeight="1" x14ac:dyDescent="0.2">
      <c r="A433" s="1480"/>
      <c r="B433" s="677" t="s">
        <v>306</v>
      </c>
      <c r="C433" s="678">
        <v>417.4</v>
      </c>
      <c r="D433" s="678">
        <v>208.7</v>
      </c>
      <c r="E433" s="679">
        <f t="shared" si="10"/>
        <v>50</v>
      </c>
    </row>
    <row r="434" spans="1:5" s="680" customFormat="1" ht="15" customHeight="1" x14ac:dyDescent="0.2">
      <c r="A434" s="1480"/>
      <c r="B434" s="677" t="s">
        <v>390</v>
      </c>
      <c r="C434" s="678">
        <v>420.4</v>
      </c>
      <c r="D434" s="678">
        <v>210.2</v>
      </c>
      <c r="E434" s="679">
        <f t="shared" si="10"/>
        <v>50</v>
      </c>
    </row>
    <row r="435" spans="1:5" s="680" customFormat="1" ht="15" customHeight="1" x14ac:dyDescent="0.2">
      <c r="A435" s="1480"/>
      <c r="B435" s="677" t="s">
        <v>366</v>
      </c>
      <c r="C435" s="678">
        <v>434</v>
      </c>
      <c r="D435" s="678">
        <v>217</v>
      </c>
      <c r="E435" s="679">
        <f t="shared" si="10"/>
        <v>50</v>
      </c>
    </row>
    <row r="436" spans="1:5" s="680" customFormat="1" ht="15" customHeight="1" x14ac:dyDescent="0.2">
      <c r="A436" s="1480"/>
      <c r="B436" s="677" t="s">
        <v>410</v>
      </c>
      <c r="C436" s="678">
        <v>215.5</v>
      </c>
      <c r="D436" s="678">
        <v>215.5</v>
      </c>
      <c r="E436" s="679">
        <f t="shared" si="10"/>
        <v>100</v>
      </c>
    </row>
    <row r="437" spans="1:5" s="680" customFormat="1" ht="15" customHeight="1" x14ac:dyDescent="0.2">
      <c r="A437" s="1480"/>
      <c r="B437" s="677" t="s">
        <v>367</v>
      </c>
      <c r="C437" s="678">
        <v>420</v>
      </c>
      <c r="D437" s="678">
        <v>210</v>
      </c>
      <c r="E437" s="679">
        <f t="shared" si="10"/>
        <v>50</v>
      </c>
    </row>
    <row r="438" spans="1:5" s="680" customFormat="1" ht="15" customHeight="1" x14ac:dyDescent="0.2">
      <c r="A438" s="1480"/>
      <c r="B438" s="677" t="s">
        <v>368</v>
      </c>
      <c r="C438" s="678">
        <v>1343</v>
      </c>
      <c r="D438" s="678">
        <v>664</v>
      </c>
      <c r="E438" s="679">
        <f t="shared" si="10"/>
        <v>49.441548771407298</v>
      </c>
    </row>
    <row r="439" spans="1:5" s="680" customFormat="1" ht="25.5" x14ac:dyDescent="0.2">
      <c r="A439" s="1480" t="s">
        <v>472</v>
      </c>
      <c r="B439" s="677" t="s">
        <v>3711</v>
      </c>
      <c r="C439" s="678">
        <v>35</v>
      </c>
      <c r="D439" s="678">
        <v>35</v>
      </c>
      <c r="E439" s="679">
        <f t="shared" si="10"/>
        <v>100</v>
      </c>
    </row>
    <row r="440" spans="1:5" s="680" customFormat="1" ht="15" customHeight="1" x14ac:dyDescent="0.2">
      <c r="A440" s="1480"/>
      <c r="B440" s="677" t="s">
        <v>4144</v>
      </c>
      <c r="C440" s="678">
        <v>100</v>
      </c>
      <c r="D440" s="678">
        <v>100</v>
      </c>
      <c r="E440" s="679">
        <f t="shared" si="10"/>
        <v>100</v>
      </c>
    </row>
    <row r="441" spans="1:5" s="680" customFormat="1" ht="25.5" x14ac:dyDescent="0.2">
      <c r="A441" s="1480"/>
      <c r="B441" s="677" t="s">
        <v>4145</v>
      </c>
      <c r="C441" s="678">
        <v>50</v>
      </c>
      <c r="D441" s="678">
        <v>50</v>
      </c>
      <c r="E441" s="679">
        <f t="shared" si="10"/>
        <v>100</v>
      </c>
    </row>
    <row r="442" spans="1:5" s="680" customFormat="1" ht="25.5" x14ac:dyDescent="0.2">
      <c r="A442" s="1480"/>
      <c r="B442" s="677" t="s">
        <v>473</v>
      </c>
      <c r="C442" s="678">
        <v>2000</v>
      </c>
      <c r="D442" s="678">
        <v>2000</v>
      </c>
      <c r="E442" s="679">
        <f t="shared" si="10"/>
        <v>100</v>
      </c>
    </row>
    <row r="443" spans="1:5" s="680" customFormat="1" ht="25.5" x14ac:dyDescent="0.2">
      <c r="A443" s="1480"/>
      <c r="B443" s="677" t="s">
        <v>4146</v>
      </c>
      <c r="C443" s="678">
        <v>100</v>
      </c>
      <c r="D443" s="678">
        <v>100</v>
      </c>
      <c r="E443" s="679">
        <f t="shared" si="10"/>
        <v>100</v>
      </c>
    </row>
    <row r="444" spans="1:5" s="680" customFormat="1" ht="15" customHeight="1" x14ac:dyDescent="0.2">
      <c r="A444" s="1480"/>
      <c r="B444" s="677" t="s">
        <v>4075</v>
      </c>
      <c r="C444" s="678">
        <v>400</v>
      </c>
      <c r="D444" s="678">
        <v>400</v>
      </c>
      <c r="E444" s="679">
        <f t="shared" si="10"/>
        <v>100</v>
      </c>
    </row>
    <row r="445" spans="1:5" s="680" customFormat="1" ht="15" customHeight="1" x14ac:dyDescent="0.2">
      <c r="A445" s="1480"/>
      <c r="B445" s="677" t="s">
        <v>4147</v>
      </c>
      <c r="C445" s="678">
        <v>200</v>
      </c>
      <c r="D445" s="678">
        <v>200</v>
      </c>
      <c r="E445" s="679">
        <f t="shared" si="10"/>
        <v>100</v>
      </c>
    </row>
    <row r="446" spans="1:5" s="680" customFormat="1" ht="25.5" x14ac:dyDescent="0.2">
      <c r="A446" s="1480"/>
      <c r="B446" s="677" t="s">
        <v>2950</v>
      </c>
      <c r="C446" s="678">
        <v>100</v>
      </c>
      <c r="D446" s="678">
        <v>100</v>
      </c>
      <c r="E446" s="679">
        <f t="shared" si="10"/>
        <v>100</v>
      </c>
    </row>
    <row r="447" spans="1:5" s="680" customFormat="1" ht="25.5" x14ac:dyDescent="0.2">
      <c r="A447" s="1480"/>
      <c r="B447" s="677" t="s">
        <v>1850</v>
      </c>
      <c r="C447" s="678">
        <v>200</v>
      </c>
      <c r="D447" s="678">
        <v>200</v>
      </c>
      <c r="E447" s="679">
        <f t="shared" si="10"/>
        <v>100</v>
      </c>
    </row>
    <row r="448" spans="1:5" s="680" customFormat="1" ht="15" customHeight="1" x14ac:dyDescent="0.2">
      <c r="A448" s="1480"/>
      <c r="B448" s="677" t="s">
        <v>1851</v>
      </c>
      <c r="C448" s="678">
        <v>750</v>
      </c>
      <c r="D448" s="678">
        <v>750</v>
      </c>
      <c r="E448" s="679">
        <f t="shared" si="10"/>
        <v>100</v>
      </c>
    </row>
    <row r="449" spans="1:5" s="680" customFormat="1" ht="15" customHeight="1" x14ac:dyDescent="0.2">
      <c r="A449" s="1480"/>
      <c r="B449" s="677" t="s">
        <v>474</v>
      </c>
      <c r="C449" s="678">
        <v>95</v>
      </c>
      <c r="D449" s="678">
        <v>95</v>
      </c>
      <c r="E449" s="679">
        <f t="shared" si="10"/>
        <v>100</v>
      </c>
    </row>
    <row r="450" spans="1:5" s="680" customFormat="1" ht="15" customHeight="1" x14ac:dyDescent="0.2">
      <c r="A450" s="1480"/>
      <c r="B450" s="677" t="s">
        <v>3095</v>
      </c>
      <c r="C450" s="678">
        <v>30</v>
      </c>
      <c r="D450" s="678">
        <v>30</v>
      </c>
      <c r="E450" s="679">
        <f t="shared" si="10"/>
        <v>100</v>
      </c>
    </row>
    <row r="451" spans="1:5" s="680" customFormat="1" ht="15" customHeight="1" x14ac:dyDescent="0.2">
      <c r="A451" s="1480"/>
      <c r="B451" s="677" t="s">
        <v>4148</v>
      </c>
      <c r="C451" s="678">
        <v>60</v>
      </c>
      <c r="D451" s="678">
        <v>60</v>
      </c>
      <c r="E451" s="679">
        <f t="shared" si="10"/>
        <v>100</v>
      </c>
    </row>
    <row r="452" spans="1:5" s="680" customFormat="1" ht="15" customHeight="1" x14ac:dyDescent="0.2">
      <c r="A452" s="1480"/>
      <c r="B452" s="677" t="s">
        <v>2951</v>
      </c>
      <c r="C452" s="678">
        <v>200</v>
      </c>
      <c r="D452" s="678">
        <v>200</v>
      </c>
      <c r="E452" s="679">
        <f t="shared" si="10"/>
        <v>100</v>
      </c>
    </row>
    <row r="453" spans="1:5" s="680" customFormat="1" ht="15" customHeight="1" x14ac:dyDescent="0.2">
      <c r="A453" s="1480"/>
      <c r="B453" s="677" t="s">
        <v>3417</v>
      </c>
      <c r="C453" s="678">
        <v>150</v>
      </c>
      <c r="D453" s="678">
        <v>150</v>
      </c>
      <c r="E453" s="679">
        <f t="shared" si="10"/>
        <v>100</v>
      </c>
    </row>
    <row r="454" spans="1:5" s="680" customFormat="1" ht="15" customHeight="1" x14ac:dyDescent="0.2">
      <c r="A454" s="1480"/>
      <c r="B454" s="677" t="s">
        <v>4149</v>
      </c>
      <c r="C454" s="678">
        <v>300</v>
      </c>
      <c r="D454" s="678">
        <v>300</v>
      </c>
      <c r="E454" s="679">
        <f t="shared" si="10"/>
        <v>100</v>
      </c>
    </row>
    <row r="455" spans="1:5" s="680" customFormat="1" ht="15" customHeight="1" x14ac:dyDescent="0.2">
      <c r="A455" s="1480"/>
      <c r="B455" s="677" t="s">
        <v>4150</v>
      </c>
      <c r="C455" s="678">
        <v>50</v>
      </c>
      <c r="D455" s="678">
        <v>50</v>
      </c>
      <c r="E455" s="679">
        <f t="shared" si="10"/>
        <v>100</v>
      </c>
    </row>
    <row r="456" spans="1:5" s="680" customFormat="1" ht="25.5" customHeight="1" x14ac:dyDescent="0.2">
      <c r="A456" s="1480"/>
      <c r="B456" s="677" t="s">
        <v>2952</v>
      </c>
      <c r="C456" s="678">
        <v>3500</v>
      </c>
      <c r="D456" s="678">
        <v>3500</v>
      </c>
      <c r="E456" s="679">
        <f t="shared" si="10"/>
        <v>100</v>
      </c>
    </row>
    <row r="457" spans="1:5" s="680" customFormat="1" ht="15" customHeight="1" x14ac:dyDescent="0.2">
      <c r="A457" s="1480"/>
      <c r="B457" s="677" t="s">
        <v>3418</v>
      </c>
      <c r="C457" s="678">
        <v>1000</v>
      </c>
      <c r="D457" s="678">
        <v>1000</v>
      </c>
      <c r="E457" s="679">
        <f t="shared" si="10"/>
        <v>100</v>
      </c>
    </row>
    <row r="458" spans="1:5" s="680" customFormat="1" ht="15" customHeight="1" x14ac:dyDescent="0.2">
      <c r="A458" s="1480"/>
      <c r="B458" s="677" t="s">
        <v>3419</v>
      </c>
      <c r="C458" s="678">
        <v>3000</v>
      </c>
      <c r="D458" s="678">
        <v>3000</v>
      </c>
      <c r="E458" s="679">
        <f t="shared" si="10"/>
        <v>100</v>
      </c>
    </row>
    <row r="459" spans="1:5" s="680" customFormat="1" ht="15" customHeight="1" x14ac:dyDescent="0.2">
      <c r="A459" s="1480"/>
      <c r="B459" s="677" t="s">
        <v>4151</v>
      </c>
      <c r="C459" s="678">
        <v>600</v>
      </c>
      <c r="D459" s="678">
        <v>600</v>
      </c>
      <c r="E459" s="679">
        <f t="shared" si="10"/>
        <v>100</v>
      </c>
    </row>
    <row r="460" spans="1:5" s="680" customFormat="1" ht="25.5" x14ac:dyDescent="0.2">
      <c r="A460" s="1480"/>
      <c r="B460" s="677" t="s">
        <v>4152</v>
      </c>
      <c r="C460" s="678">
        <v>538</v>
      </c>
      <c r="D460" s="678">
        <v>538</v>
      </c>
      <c r="E460" s="679">
        <f t="shared" si="10"/>
        <v>100</v>
      </c>
    </row>
    <row r="461" spans="1:5" s="680" customFormat="1" ht="15" customHeight="1" x14ac:dyDescent="0.2">
      <c r="A461" s="1480"/>
      <c r="B461" s="677" t="s">
        <v>476</v>
      </c>
      <c r="C461" s="678">
        <v>2500</v>
      </c>
      <c r="D461" s="678">
        <v>1000</v>
      </c>
      <c r="E461" s="679">
        <f t="shared" si="10"/>
        <v>40</v>
      </c>
    </row>
    <row r="462" spans="1:5" s="680" customFormat="1" ht="15" customHeight="1" x14ac:dyDescent="0.2">
      <c r="A462" s="1480"/>
      <c r="B462" s="677" t="s">
        <v>477</v>
      </c>
      <c r="C462" s="678">
        <v>1700</v>
      </c>
      <c r="D462" s="678">
        <v>1700</v>
      </c>
      <c r="E462" s="679">
        <f t="shared" si="10"/>
        <v>100</v>
      </c>
    </row>
    <row r="463" spans="1:5" s="680" customFormat="1" ht="15" customHeight="1" x14ac:dyDescent="0.2">
      <c r="A463" s="1480"/>
      <c r="B463" s="677" t="s">
        <v>478</v>
      </c>
      <c r="C463" s="678">
        <v>150</v>
      </c>
      <c r="D463" s="678">
        <v>150</v>
      </c>
      <c r="E463" s="679">
        <f t="shared" si="10"/>
        <v>100</v>
      </c>
    </row>
    <row r="464" spans="1:5" s="680" customFormat="1" ht="15" customHeight="1" x14ac:dyDescent="0.2">
      <c r="A464" s="1480"/>
      <c r="B464" s="677" t="s">
        <v>479</v>
      </c>
      <c r="C464" s="678">
        <v>700</v>
      </c>
      <c r="D464" s="678">
        <v>700</v>
      </c>
      <c r="E464" s="679">
        <f t="shared" si="10"/>
        <v>100</v>
      </c>
    </row>
    <row r="465" spans="1:5" s="680" customFormat="1" ht="15" customHeight="1" x14ac:dyDescent="0.2">
      <c r="A465" s="1480"/>
      <c r="B465" s="677" t="s">
        <v>4153</v>
      </c>
      <c r="C465" s="678">
        <v>1300</v>
      </c>
      <c r="D465" s="678">
        <v>1300</v>
      </c>
      <c r="E465" s="679">
        <f t="shared" si="10"/>
        <v>100</v>
      </c>
    </row>
    <row r="466" spans="1:5" s="680" customFormat="1" ht="15" customHeight="1" x14ac:dyDescent="0.2">
      <c r="A466" s="1480"/>
      <c r="B466" s="677" t="s">
        <v>480</v>
      </c>
      <c r="C466" s="678">
        <v>70</v>
      </c>
      <c r="D466" s="678">
        <v>70</v>
      </c>
      <c r="E466" s="679">
        <f t="shared" si="10"/>
        <v>100</v>
      </c>
    </row>
    <row r="467" spans="1:5" s="680" customFormat="1" ht="15" customHeight="1" x14ac:dyDescent="0.2">
      <c r="A467" s="1480"/>
      <c r="B467" s="677" t="s">
        <v>4154</v>
      </c>
      <c r="C467" s="678">
        <v>100</v>
      </c>
      <c r="D467" s="678">
        <v>100</v>
      </c>
      <c r="E467" s="679">
        <f t="shared" si="10"/>
        <v>100</v>
      </c>
    </row>
    <row r="468" spans="1:5" s="680" customFormat="1" ht="15" customHeight="1" x14ac:dyDescent="0.2">
      <c r="A468" s="1480"/>
      <c r="B468" s="677" t="s">
        <v>3420</v>
      </c>
      <c r="C468" s="678">
        <v>60</v>
      </c>
      <c r="D468" s="678">
        <v>60</v>
      </c>
      <c r="E468" s="679">
        <f t="shared" si="10"/>
        <v>100</v>
      </c>
    </row>
    <row r="469" spans="1:5" s="680" customFormat="1" ht="15" customHeight="1" x14ac:dyDescent="0.2">
      <c r="A469" s="1480"/>
      <c r="B469" s="677" t="s">
        <v>387</v>
      </c>
      <c r="C469" s="678">
        <v>754.76</v>
      </c>
      <c r="D469" s="678">
        <v>730.75855000000001</v>
      </c>
      <c r="E469" s="679">
        <f t="shared" si="10"/>
        <v>96.819989135619281</v>
      </c>
    </row>
    <row r="470" spans="1:5" s="680" customFormat="1" ht="15" customHeight="1" x14ac:dyDescent="0.2">
      <c r="A470" s="1480"/>
      <c r="B470" s="677" t="s">
        <v>4155</v>
      </c>
      <c r="C470" s="678">
        <v>114</v>
      </c>
      <c r="D470" s="678">
        <v>114</v>
      </c>
      <c r="E470" s="679">
        <f t="shared" si="10"/>
        <v>100</v>
      </c>
    </row>
    <row r="471" spans="1:5" s="680" customFormat="1" ht="15" customHeight="1" x14ac:dyDescent="0.2">
      <c r="A471" s="1480"/>
      <c r="B471" s="677" t="s">
        <v>1901</v>
      </c>
      <c r="C471" s="678">
        <v>50</v>
      </c>
      <c r="D471" s="678">
        <v>50</v>
      </c>
      <c r="E471" s="679">
        <f t="shared" si="10"/>
        <v>100</v>
      </c>
    </row>
    <row r="472" spans="1:5" s="680" customFormat="1" ht="15" customHeight="1" x14ac:dyDescent="0.2">
      <c r="A472" s="1480"/>
      <c r="B472" s="677" t="s">
        <v>4156</v>
      </c>
      <c r="C472" s="678">
        <v>190</v>
      </c>
      <c r="D472" s="678">
        <v>190</v>
      </c>
      <c r="E472" s="679">
        <f t="shared" si="10"/>
        <v>100</v>
      </c>
    </row>
    <row r="473" spans="1:5" s="680" customFormat="1" ht="15" customHeight="1" x14ac:dyDescent="0.2">
      <c r="A473" s="1480"/>
      <c r="B473" s="677" t="s">
        <v>3758</v>
      </c>
      <c r="C473" s="678">
        <v>50</v>
      </c>
      <c r="D473" s="678">
        <v>50</v>
      </c>
      <c r="E473" s="679">
        <f t="shared" si="10"/>
        <v>100</v>
      </c>
    </row>
    <row r="474" spans="1:5" s="680" customFormat="1" ht="15" customHeight="1" x14ac:dyDescent="0.2">
      <c r="A474" s="1480"/>
      <c r="B474" s="677" t="s">
        <v>4157</v>
      </c>
      <c r="C474" s="678">
        <v>120</v>
      </c>
      <c r="D474" s="678">
        <v>70</v>
      </c>
      <c r="E474" s="679">
        <f t="shared" si="10"/>
        <v>58.333333333333336</v>
      </c>
    </row>
    <row r="475" spans="1:5" s="680" customFormat="1" ht="15" customHeight="1" x14ac:dyDescent="0.2">
      <c r="A475" s="1480"/>
      <c r="B475" s="677" t="s">
        <v>3421</v>
      </c>
      <c r="C475" s="678">
        <v>60</v>
      </c>
      <c r="D475" s="678">
        <v>60</v>
      </c>
      <c r="E475" s="679">
        <f t="shared" si="10"/>
        <v>100</v>
      </c>
    </row>
    <row r="476" spans="1:5" s="680" customFormat="1" ht="15" customHeight="1" x14ac:dyDescent="0.2">
      <c r="A476" s="1480"/>
      <c r="B476" s="677" t="s">
        <v>482</v>
      </c>
      <c r="C476" s="678">
        <v>660</v>
      </c>
      <c r="D476" s="678">
        <v>660</v>
      </c>
      <c r="E476" s="679">
        <f t="shared" si="10"/>
        <v>100</v>
      </c>
    </row>
    <row r="477" spans="1:5" s="680" customFormat="1" ht="15" customHeight="1" x14ac:dyDescent="0.2">
      <c r="A477" s="1480"/>
      <c r="B477" s="677" t="s">
        <v>2830</v>
      </c>
      <c r="C477" s="678">
        <v>700</v>
      </c>
      <c r="D477" s="678">
        <v>700</v>
      </c>
      <c r="E477" s="679">
        <f t="shared" si="10"/>
        <v>100</v>
      </c>
    </row>
    <row r="478" spans="1:5" s="680" customFormat="1" ht="15" customHeight="1" x14ac:dyDescent="0.2">
      <c r="A478" s="1480"/>
      <c r="B478" s="677" t="s">
        <v>1903</v>
      </c>
      <c r="C478" s="678">
        <v>195</v>
      </c>
      <c r="D478" s="678">
        <v>195</v>
      </c>
      <c r="E478" s="679">
        <f t="shared" si="10"/>
        <v>100</v>
      </c>
    </row>
    <row r="479" spans="1:5" s="680" customFormat="1" ht="15" customHeight="1" x14ac:dyDescent="0.2">
      <c r="A479" s="1480"/>
      <c r="B479" s="677" t="s">
        <v>504</v>
      </c>
      <c r="C479" s="678">
        <v>100</v>
      </c>
      <c r="D479" s="678">
        <v>100</v>
      </c>
      <c r="E479" s="679">
        <f t="shared" si="10"/>
        <v>100</v>
      </c>
    </row>
    <row r="480" spans="1:5" s="680" customFormat="1" ht="15" customHeight="1" x14ac:dyDescent="0.2">
      <c r="A480" s="1480"/>
      <c r="B480" s="677" t="s">
        <v>483</v>
      </c>
      <c r="C480" s="678">
        <v>700</v>
      </c>
      <c r="D480" s="678">
        <v>700</v>
      </c>
      <c r="E480" s="679">
        <f t="shared" si="10"/>
        <v>100</v>
      </c>
    </row>
    <row r="481" spans="1:5" s="680" customFormat="1" ht="25.5" x14ac:dyDescent="0.2">
      <c r="A481" s="1480"/>
      <c r="B481" s="677" t="s">
        <v>3765</v>
      </c>
      <c r="C481" s="678">
        <v>195</v>
      </c>
      <c r="D481" s="678">
        <v>195</v>
      </c>
      <c r="E481" s="679">
        <f t="shared" si="10"/>
        <v>100</v>
      </c>
    </row>
    <row r="482" spans="1:5" s="680" customFormat="1" ht="15" customHeight="1" x14ac:dyDescent="0.2">
      <c r="A482" s="1480"/>
      <c r="B482" s="677" t="s">
        <v>4158</v>
      </c>
      <c r="C482" s="678">
        <v>50</v>
      </c>
      <c r="D482" s="678">
        <v>50</v>
      </c>
      <c r="E482" s="679">
        <f t="shared" si="10"/>
        <v>100</v>
      </c>
    </row>
    <row r="483" spans="1:5" s="680" customFormat="1" ht="25.5" x14ac:dyDescent="0.2">
      <c r="A483" s="1480"/>
      <c r="B483" s="677" t="s">
        <v>3422</v>
      </c>
      <c r="C483" s="678">
        <v>200</v>
      </c>
      <c r="D483" s="678">
        <v>200</v>
      </c>
      <c r="E483" s="679">
        <f t="shared" si="10"/>
        <v>100</v>
      </c>
    </row>
    <row r="484" spans="1:5" s="680" customFormat="1" ht="25.5" x14ac:dyDescent="0.2">
      <c r="A484" s="1480"/>
      <c r="B484" s="677" t="s">
        <v>1924</v>
      </c>
      <c r="C484" s="678">
        <v>150</v>
      </c>
      <c r="D484" s="678">
        <v>150</v>
      </c>
      <c r="E484" s="679">
        <f t="shared" si="10"/>
        <v>100</v>
      </c>
    </row>
    <row r="485" spans="1:5" s="680" customFormat="1" ht="15" customHeight="1" x14ac:dyDescent="0.2">
      <c r="A485" s="1480"/>
      <c r="B485" s="677" t="s">
        <v>4159</v>
      </c>
      <c r="C485" s="678">
        <v>90</v>
      </c>
      <c r="D485" s="678">
        <v>90</v>
      </c>
      <c r="E485" s="679">
        <f t="shared" si="10"/>
        <v>100</v>
      </c>
    </row>
    <row r="486" spans="1:5" s="680" customFormat="1" ht="15" customHeight="1" x14ac:dyDescent="0.2">
      <c r="A486" s="1480"/>
      <c r="B486" s="677" t="s">
        <v>1932</v>
      </c>
      <c r="C486" s="678">
        <v>60</v>
      </c>
      <c r="D486" s="678">
        <v>60</v>
      </c>
      <c r="E486" s="679">
        <f t="shared" si="10"/>
        <v>100</v>
      </c>
    </row>
    <row r="487" spans="1:5" s="680" customFormat="1" ht="15" customHeight="1" x14ac:dyDescent="0.2">
      <c r="A487" s="1480"/>
      <c r="B487" s="677" t="s">
        <v>1933</v>
      </c>
      <c r="C487" s="678">
        <v>200</v>
      </c>
      <c r="D487" s="678">
        <v>200</v>
      </c>
      <c r="E487" s="679">
        <f t="shared" si="10"/>
        <v>100</v>
      </c>
    </row>
    <row r="488" spans="1:5" s="680" customFormat="1" ht="25.5" x14ac:dyDescent="0.2">
      <c r="A488" s="1480"/>
      <c r="B488" s="677" t="s">
        <v>2953</v>
      </c>
      <c r="C488" s="678">
        <v>2000</v>
      </c>
      <c r="D488" s="678">
        <v>2000</v>
      </c>
      <c r="E488" s="679">
        <f t="shared" si="10"/>
        <v>100</v>
      </c>
    </row>
    <row r="489" spans="1:5" s="680" customFormat="1" ht="25.5" x14ac:dyDescent="0.2">
      <c r="A489" s="1480"/>
      <c r="B489" s="677" t="s">
        <v>484</v>
      </c>
      <c r="C489" s="678">
        <v>110</v>
      </c>
      <c r="D489" s="678">
        <v>110</v>
      </c>
      <c r="E489" s="679">
        <f t="shared" si="10"/>
        <v>100</v>
      </c>
    </row>
    <row r="490" spans="1:5" s="680" customFormat="1" ht="25.5" x14ac:dyDescent="0.2">
      <c r="A490" s="1480"/>
      <c r="B490" s="677" t="s">
        <v>2954</v>
      </c>
      <c r="C490" s="678">
        <v>500</v>
      </c>
      <c r="D490" s="678">
        <v>500</v>
      </c>
      <c r="E490" s="679">
        <f t="shared" si="10"/>
        <v>100</v>
      </c>
    </row>
    <row r="491" spans="1:5" s="680" customFormat="1" ht="15" customHeight="1" x14ac:dyDescent="0.2">
      <c r="A491" s="1480"/>
      <c r="B491" s="677" t="s">
        <v>4160</v>
      </c>
      <c r="C491" s="678">
        <v>80</v>
      </c>
      <c r="D491" s="678">
        <v>80</v>
      </c>
      <c r="E491" s="679">
        <f t="shared" si="10"/>
        <v>100</v>
      </c>
    </row>
    <row r="492" spans="1:5" s="680" customFormat="1" ht="15" customHeight="1" x14ac:dyDescent="0.2">
      <c r="A492" s="1480"/>
      <c r="B492" s="677" t="s">
        <v>4161</v>
      </c>
      <c r="C492" s="678">
        <v>75</v>
      </c>
      <c r="D492" s="678">
        <v>75</v>
      </c>
      <c r="E492" s="679">
        <f t="shared" si="10"/>
        <v>100</v>
      </c>
    </row>
    <row r="493" spans="1:5" s="680" customFormat="1" ht="25.5" x14ac:dyDescent="0.2">
      <c r="A493" s="1480"/>
      <c r="B493" s="677" t="s">
        <v>3425</v>
      </c>
      <c r="C493" s="678">
        <v>100</v>
      </c>
      <c r="D493" s="678">
        <v>100</v>
      </c>
      <c r="E493" s="679">
        <f t="shared" si="10"/>
        <v>100</v>
      </c>
    </row>
    <row r="494" spans="1:5" s="680" customFormat="1" ht="15" customHeight="1" x14ac:dyDescent="0.2">
      <c r="A494" s="1480"/>
      <c r="B494" s="677" t="s">
        <v>4162</v>
      </c>
      <c r="C494" s="678">
        <v>2200</v>
      </c>
      <c r="D494" s="678">
        <v>2200</v>
      </c>
      <c r="E494" s="679">
        <f t="shared" ref="E494:E557" si="11">D494/C494*100</f>
        <v>100</v>
      </c>
    </row>
    <row r="495" spans="1:5" s="680" customFormat="1" ht="15" customHeight="1" x14ac:dyDescent="0.2">
      <c r="A495" s="1480"/>
      <c r="B495" s="677" t="s">
        <v>4163</v>
      </c>
      <c r="C495" s="678">
        <v>100</v>
      </c>
      <c r="D495" s="678">
        <v>100</v>
      </c>
      <c r="E495" s="679">
        <f t="shared" si="11"/>
        <v>100</v>
      </c>
    </row>
    <row r="496" spans="1:5" s="680" customFormat="1" ht="15" customHeight="1" x14ac:dyDescent="0.2">
      <c r="A496" s="1480"/>
      <c r="B496" s="677" t="s">
        <v>4164</v>
      </c>
      <c r="C496" s="678">
        <v>50</v>
      </c>
      <c r="D496" s="678">
        <v>50</v>
      </c>
      <c r="E496" s="679">
        <f t="shared" si="11"/>
        <v>100</v>
      </c>
    </row>
    <row r="497" spans="1:5" s="680" customFormat="1" ht="25.5" x14ac:dyDescent="0.2">
      <c r="A497" s="1480"/>
      <c r="B497" s="677" t="s">
        <v>4165</v>
      </c>
      <c r="C497" s="678">
        <v>130</v>
      </c>
      <c r="D497" s="678">
        <v>130</v>
      </c>
      <c r="E497" s="679">
        <f t="shared" si="11"/>
        <v>100</v>
      </c>
    </row>
    <row r="498" spans="1:5" s="680" customFormat="1" ht="25.5" x14ac:dyDescent="0.2">
      <c r="A498" s="1480"/>
      <c r="B498" s="677" t="s">
        <v>469</v>
      </c>
      <c r="C498" s="678">
        <v>198</v>
      </c>
      <c r="D498" s="678">
        <v>198</v>
      </c>
      <c r="E498" s="679">
        <f t="shared" si="11"/>
        <v>100</v>
      </c>
    </row>
    <row r="499" spans="1:5" s="680" customFormat="1" ht="25.5" x14ac:dyDescent="0.2">
      <c r="A499" s="1480"/>
      <c r="B499" s="677" t="s">
        <v>485</v>
      </c>
      <c r="C499" s="678">
        <v>535</v>
      </c>
      <c r="D499" s="678">
        <v>535</v>
      </c>
      <c r="E499" s="679">
        <f t="shared" si="11"/>
        <v>100</v>
      </c>
    </row>
    <row r="500" spans="1:5" s="680" customFormat="1" ht="25.5" customHeight="1" x14ac:dyDescent="0.2">
      <c r="A500" s="1480"/>
      <c r="B500" s="677" t="s">
        <v>486</v>
      </c>
      <c r="C500" s="678">
        <v>300</v>
      </c>
      <c r="D500" s="678">
        <v>300</v>
      </c>
      <c r="E500" s="679">
        <f t="shared" si="11"/>
        <v>100</v>
      </c>
    </row>
    <row r="501" spans="1:5" s="680" customFormat="1" ht="15" customHeight="1" x14ac:dyDescent="0.2">
      <c r="A501" s="1480"/>
      <c r="B501" s="677" t="s">
        <v>2955</v>
      </c>
      <c r="C501" s="678">
        <v>60</v>
      </c>
      <c r="D501" s="678">
        <v>60</v>
      </c>
      <c r="E501" s="679">
        <f t="shared" si="11"/>
        <v>100</v>
      </c>
    </row>
    <row r="502" spans="1:5" s="680" customFormat="1" ht="25.5" x14ac:dyDescent="0.2">
      <c r="A502" s="1480"/>
      <c r="B502" s="677" t="s">
        <v>487</v>
      </c>
      <c r="C502" s="678">
        <v>3000</v>
      </c>
      <c r="D502" s="678">
        <v>3000</v>
      </c>
      <c r="E502" s="679">
        <f t="shared" si="11"/>
        <v>100</v>
      </c>
    </row>
    <row r="503" spans="1:5" s="680" customFormat="1" ht="15" customHeight="1" x14ac:dyDescent="0.2">
      <c r="A503" s="1480"/>
      <c r="B503" s="677" t="s">
        <v>3426</v>
      </c>
      <c r="C503" s="678">
        <v>200</v>
      </c>
      <c r="D503" s="678">
        <v>200</v>
      </c>
      <c r="E503" s="679">
        <f t="shared" si="11"/>
        <v>100</v>
      </c>
    </row>
    <row r="504" spans="1:5" s="680" customFormat="1" ht="15" customHeight="1" x14ac:dyDescent="0.2">
      <c r="A504" s="1480"/>
      <c r="B504" s="677" t="s">
        <v>1980</v>
      </c>
      <c r="C504" s="678">
        <v>200</v>
      </c>
      <c r="D504" s="678">
        <v>200</v>
      </c>
      <c r="E504" s="679">
        <f t="shared" si="11"/>
        <v>100</v>
      </c>
    </row>
    <row r="505" spans="1:5" s="680" customFormat="1" ht="15" customHeight="1" x14ac:dyDescent="0.2">
      <c r="A505" s="1480"/>
      <c r="B505" s="677" t="s">
        <v>1753</v>
      </c>
      <c r="C505" s="678">
        <v>400</v>
      </c>
      <c r="D505" s="678">
        <v>400</v>
      </c>
      <c r="E505" s="679">
        <f t="shared" si="11"/>
        <v>100</v>
      </c>
    </row>
    <row r="506" spans="1:5" s="680" customFormat="1" ht="15" customHeight="1" x14ac:dyDescent="0.2">
      <c r="A506" s="1480"/>
      <c r="B506" s="677" t="s">
        <v>2956</v>
      </c>
      <c r="C506" s="678">
        <v>2300</v>
      </c>
      <c r="D506" s="678">
        <v>2300</v>
      </c>
      <c r="E506" s="679">
        <f t="shared" si="11"/>
        <v>100</v>
      </c>
    </row>
    <row r="507" spans="1:5" s="680" customFormat="1" ht="15" customHeight="1" x14ac:dyDescent="0.2">
      <c r="A507" s="1480"/>
      <c r="B507" s="677" t="s">
        <v>2788</v>
      </c>
      <c r="C507" s="678">
        <v>200</v>
      </c>
      <c r="D507" s="678">
        <v>200</v>
      </c>
      <c r="E507" s="679">
        <f t="shared" si="11"/>
        <v>100</v>
      </c>
    </row>
    <row r="508" spans="1:5" s="680" customFormat="1" ht="25.5" x14ac:dyDescent="0.2">
      <c r="A508" s="1480"/>
      <c r="B508" s="677" t="s">
        <v>4166</v>
      </c>
      <c r="C508" s="678">
        <v>150</v>
      </c>
      <c r="D508" s="678">
        <v>0</v>
      </c>
      <c r="E508" s="679">
        <f t="shared" si="11"/>
        <v>0</v>
      </c>
    </row>
    <row r="509" spans="1:5" s="680" customFormat="1" ht="15" customHeight="1" x14ac:dyDescent="0.2">
      <c r="A509" s="1480"/>
      <c r="B509" s="677" t="s">
        <v>4167</v>
      </c>
      <c r="C509" s="678">
        <v>200</v>
      </c>
      <c r="D509" s="678">
        <v>200</v>
      </c>
      <c r="E509" s="679">
        <f t="shared" si="11"/>
        <v>100</v>
      </c>
    </row>
    <row r="510" spans="1:5" s="680" customFormat="1" ht="25.5" x14ac:dyDescent="0.2">
      <c r="A510" s="1480"/>
      <c r="B510" s="677" t="s">
        <v>4168</v>
      </c>
      <c r="C510" s="678">
        <v>75</v>
      </c>
      <c r="D510" s="678">
        <v>75</v>
      </c>
      <c r="E510" s="679">
        <f t="shared" si="11"/>
        <v>100</v>
      </c>
    </row>
    <row r="511" spans="1:5" s="680" customFormat="1" ht="15" customHeight="1" x14ac:dyDescent="0.2">
      <c r="A511" s="1480"/>
      <c r="B511" s="677" t="s">
        <v>4169</v>
      </c>
      <c r="C511" s="678">
        <v>4000</v>
      </c>
      <c r="D511" s="678">
        <v>4000</v>
      </c>
      <c r="E511" s="679">
        <f t="shared" si="11"/>
        <v>100</v>
      </c>
    </row>
    <row r="512" spans="1:5" s="680" customFormat="1" ht="15" customHeight="1" x14ac:dyDescent="0.2">
      <c r="A512" s="1480"/>
      <c r="B512" s="677" t="s">
        <v>3427</v>
      </c>
      <c r="C512" s="678">
        <v>143</v>
      </c>
      <c r="D512" s="678">
        <v>143</v>
      </c>
      <c r="E512" s="679">
        <f t="shared" si="11"/>
        <v>100</v>
      </c>
    </row>
    <row r="513" spans="1:5" s="680" customFormat="1" ht="15" customHeight="1" x14ac:dyDescent="0.2">
      <c r="A513" s="1480"/>
      <c r="B513" s="677" t="s">
        <v>488</v>
      </c>
      <c r="C513" s="678">
        <v>200</v>
      </c>
      <c r="D513" s="678">
        <v>200</v>
      </c>
      <c r="E513" s="679">
        <f t="shared" si="11"/>
        <v>100</v>
      </c>
    </row>
    <row r="514" spans="1:5" s="680" customFormat="1" ht="15" customHeight="1" x14ac:dyDescent="0.2">
      <c r="A514" s="1480"/>
      <c r="B514" s="677" t="s">
        <v>489</v>
      </c>
      <c r="C514" s="678">
        <v>600</v>
      </c>
      <c r="D514" s="678">
        <v>600</v>
      </c>
      <c r="E514" s="679">
        <f t="shared" si="11"/>
        <v>100</v>
      </c>
    </row>
    <row r="515" spans="1:5" s="680" customFormat="1" ht="25.5" x14ac:dyDescent="0.2">
      <c r="A515" s="1480"/>
      <c r="B515" s="677" t="s">
        <v>490</v>
      </c>
      <c r="C515" s="678">
        <v>6000</v>
      </c>
      <c r="D515" s="678">
        <v>6000</v>
      </c>
      <c r="E515" s="679">
        <f t="shared" si="11"/>
        <v>100</v>
      </c>
    </row>
    <row r="516" spans="1:5" s="680" customFormat="1" ht="25.5" x14ac:dyDescent="0.2">
      <c r="A516" s="1480"/>
      <c r="B516" s="677" t="s">
        <v>3428</v>
      </c>
      <c r="C516" s="678">
        <v>200</v>
      </c>
      <c r="D516" s="678">
        <v>200</v>
      </c>
      <c r="E516" s="679">
        <f t="shared" si="11"/>
        <v>100</v>
      </c>
    </row>
    <row r="517" spans="1:5" s="680" customFormat="1" ht="15" customHeight="1" x14ac:dyDescent="0.2">
      <c r="A517" s="1480"/>
      <c r="B517" s="677" t="s">
        <v>4170</v>
      </c>
      <c r="C517" s="678">
        <v>2000</v>
      </c>
      <c r="D517" s="678">
        <v>2000</v>
      </c>
      <c r="E517" s="679">
        <f t="shared" si="11"/>
        <v>100</v>
      </c>
    </row>
    <row r="518" spans="1:5" s="680" customFormat="1" ht="15" customHeight="1" x14ac:dyDescent="0.2">
      <c r="A518" s="1480"/>
      <c r="B518" s="677" t="s">
        <v>4171</v>
      </c>
      <c r="C518" s="678">
        <v>6000</v>
      </c>
      <c r="D518" s="678">
        <v>0</v>
      </c>
      <c r="E518" s="679">
        <f t="shared" si="11"/>
        <v>0</v>
      </c>
    </row>
    <row r="519" spans="1:5" s="680" customFormat="1" ht="15" customHeight="1" x14ac:dyDescent="0.2">
      <c r="A519" s="1480"/>
      <c r="B519" s="677" t="s">
        <v>4103</v>
      </c>
      <c r="C519" s="678">
        <v>100</v>
      </c>
      <c r="D519" s="678">
        <v>100</v>
      </c>
      <c r="E519" s="679">
        <f t="shared" si="11"/>
        <v>100</v>
      </c>
    </row>
    <row r="520" spans="1:5" s="680" customFormat="1" ht="25.5" x14ac:dyDescent="0.2">
      <c r="A520" s="1480"/>
      <c r="B520" s="677" t="s">
        <v>4172</v>
      </c>
      <c r="C520" s="678">
        <v>200</v>
      </c>
      <c r="D520" s="678">
        <v>200</v>
      </c>
      <c r="E520" s="679">
        <f t="shared" si="11"/>
        <v>100</v>
      </c>
    </row>
    <row r="521" spans="1:5" s="680" customFormat="1" ht="15" customHeight="1" x14ac:dyDescent="0.2">
      <c r="A521" s="1480"/>
      <c r="B521" s="677" t="s">
        <v>2790</v>
      </c>
      <c r="C521" s="678">
        <v>200</v>
      </c>
      <c r="D521" s="678">
        <v>200</v>
      </c>
      <c r="E521" s="679">
        <f t="shared" si="11"/>
        <v>100</v>
      </c>
    </row>
    <row r="522" spans="1:5" s="680" customFormat="1" ht="15" customHeight="1" x14ac:dyDescent="0.2">
      <c r="A522" s="1480"/>
      <c r="B522" s="677" t="s">
        <v>508</v>
      </c>
      <c r="C522" s="678">
        <v>15000</v>
      </c>
      <c r="D522" s="678">
        <v>0</v>
      </c>
      <c r="E522" s="679">
        <f t="shared" si="11"/>
        <v>0</v>
      </c>
    </row>
    <row r="523" spans="1:5" s="680" customFormat="1" ht="15" customHeight="1" x14ac:dyDescent="0.2">
      <c r="A523" s="1480"/>
      <c r="B523" s="677" t="s">
        <v>3429</v>
      </c>
      <c r="C523" s="678">
        <v>30</v>
      </c>
      <c r="D523" s="678">
        <v>30</v>
      </c>
      <c r="E523" s="679">
        <f t="shared" si="11"/>
        <v>100</v>
      </c>
    </row>
    <row r="524" spans="1:5" s="680" customFormat="1" ht="15" customHeight="1" x14ac:dyDescent="0.2">
      <c r="A524" s="1480"/>
      <c r="B524" s="677" t="s">
        <v>3430</v>
      </c>
      <c r="C524" s="678">
        <v>100</v>
      </c>
      <c r="D524" s="678">
        <v>0</v>
      </c>
      <c r="E524" s="679">
        <f t="shared" si="11"/>
        <v>0</v>
      </c>
    </row>
    <row r="525" spans="1:5" s="680" customFormat="1" ht="25.5" x14ac:dyDescent="0.2">
      <c r="A525" s="1480"/>
      <c r="B525" s="677" t="s">
        <v>491</v>
      </c>
      <c r="C525" s="678">
        <v>200</v>
      </c>
      <c r="D525" s="678">
        <v>200</v>
      </c>
      <c r="E525" s="679">
        <f t="shared" si="11"/>
        <v>100</v>
      </c>
    </row>
    <row r="526" spans="1:5" s="680" customFormat="1" ht="15" customHeight="1" x14ac:dyDescent="0.2">
      <c r="A526" s="1480"/>
      <c r="B526" s="677" t="s">
        <v>4173</v>
      </c>
      <c r="C526" s="678">
        <v>200</v>
      </c>
      <c r="D526" s="678">
        <v>200</v>
      </c>
      <c r="E526" s="679">
        <f t="shared" si="11"/>
        <v>100</v>
      </c>
    </row>
    <row r="527" spans="1:5" s="680" customFormat="1" ht="15" customHeight="1" x14ac:dyDescent="0.2">
      <c r="A527" s="1480"/>
      <c r="B527" s="677" t="s">
        <v>492</v>
      </c>
      <c r="C527" s="678">
        <v>35</v>
      </c>
      <c r="D527" s="678">
        <v>35</v>
      </c>
      <c r="E527" s="679">
        <f t="shared" si="11"/>
        <v>100</v>
      </c>
    </row>
    <row r="528" spans="1:5" s="680" customFormat="1" ht="25.5" x14ac:dyDescent="0.2">
      <c r="A528" s="1480"/>
      <c r="B528" s="677" t="s">
        <v>493</v>
      </c>
      <c r="C528" s="678">
        <v>420</v>
      </c>
      <c r="D528" s="678">
        <v>420</v>
      </c>
      <c r="E528" s="679">
        <f t="shared" si="11"/>
        <v>100</v>
      </c>
    </row>
    <row r="529" spans="1:5" s="680" customFormat="1" ht="15" customHeight="1" x14ac:dyDescent="0.2">
      <c r="A529" s="1480"/>
      <c r="B529" s="677" t="s">
        <v>4174</v>
      </c>
      <c r="C529" s="678">
        <v>50</v>
      </c>
      <c r="D529" s="678">
        <v>50</v>
      </c>
      <c r="E529" s="679">
        <f t="shared" si="11"/>
        <v>100</v>
      </c>
    </row>
    <row r="530" spans="1:5" s="680" customFormat="1" ht="15" customHeight="1" x14ac:dyDescent="0.2">
      <c r="A530" s="1480"/>
      <c r="B530" s="677" t="s">
        <v>2965</v>
      </c>
      <c r="C530" s="678">
        <v>1200</v>
      </c>
      <c r="D530" s="678">
        <v>1200</v>
      </c>
      <c r="E530" s="679">
        <f t="shared" si="11"/>
        <v>100</v>
      </c>
    </row>
    <row r="531" spans="1:5" s="680" customFormat="1" ht="25.5" x14ac:dyDescent="0.2">
      <c r="A531" s="1480"/>
      <c r="B531" s="677" t="s">
        <v>494</v>
      </c>
      <c r="C531" s="678">
        <v>100</v>
      </c>
      <c r="D531" s="678">
        <v>100</v>
      </c>
      <c r="E531" s="679">
        <f t="shared" si="11"/>
        <v>100</v>
      </c>
    </row>
    <row r="532" spans="1:5" s="680" customFormat="1" ht="15" customHeight="1" x14ac:dyDescent="0.2">
      <c r="A532" s="1480"/>
      <c r="B532" s="677" t="s">
        <v>4175</v>
      </c>
      <c r="C532" s="678">
        <v>100</v>
      </c>
      <c r="D532" s="678">
        <v>100</v>
      </c>
      <c r="E532" s="679">
        <f t="shared" si="11"/>
        <v>100</v>
      </c>
    </row>
    <row r="533" spans="1:5" s="680" customFormat="1" ht="15" customHeight="1" x14ac:dyDescent="0.2">
      <c r="A533" s="1480"/>
      <c r="B533" s="677" t="s">
        <v>4176</v>
      </c>
      <c r="C533" s="678">
        <v>150</v>
      </c>
      <c r="D533" s="678">
        <v>150</v>
      </c>
      <c r="E533" s="679">
        <f t="shared" si="11"/>
        <v>100</v>
      </c>
    </row>
    <row r="534" spans="1:5" s="680" customFormat="1" ht="15" customHeight="1" x14ac:dyDescent="0.2">
      <c r="A534" s="1480"/>
      <c r="B534" s="677" t="s">
        <v>3431</v>
      </c>
      <c r="C534" s="678">
        <v>50</v>
      </c>
      <c r="D534" s="678">
        <v>50</v>
      </c>
      <c r="E534" s="679">
        <f t="shared" si="11"/>
        <v>100</v>
      </c>
    </row>
    <row r="535" spans="1:5" s="680" customFormat="1" ht="15" customHeight="1" x14ac:dyDescent="0.2">
      <c r="A535" s="1480"/>
      <c r="B535" s="677" t="s">
        <v>4177</v>
      </c>
      <c r="C535" s="678">
        <v>180</v>
      </c>
      <c r="D535" s="678">
        <v>180</v>
      </c>
      <c r="E535" s="679">
        <f t="shared" si="11"/>
        <v>100</v>
      </c>
    </row>
    <row r="536" spans="1:5" s="680" customFormat="1" ht="15" customHeight="1" x14ac:dyDescent="0.2">
      <c r="A536" s="1480"/>
      <c r="B536" s="677" t="s">
        <v>4178</v>
      </c>
      <c r="C536" s="678">
        <v>600</v>
      </c>
      <c r="D536" s="678">
        <v>600</v>
      </c>
      <c r="E536" s="679">
        <f t="shared" si="11"/>
        <v>100</v>
      </c>
    </row>
    <row r="537" spans="1:5" s="680" customFormat="1" ht="25.5" x14ac:dyDescent="0.2">
      <c r="A537" s="1480"/>
      <c r="B537" s="677" t="s">
        <v>496</v>
      </c>
      <c r="C537" s="678">
        <v>400</v>
      </c>
      <c r="D537" s="678">
        <v>400</v>
      </c>
      <c r="E537" s="679">
        <f t="shared" si="11"/>
        <v>100</v>
      </c>
    </row>
    <row r="538" spans="1:5" s="680" customFormat="1" ht="15" customHeight="1" x14ac:dyDescent="0.2">
      <c r="A538" s="1480"/>
      <c r="B538" s="677" t="s">
        <v>4179</v>
      </c>
      <c r="C538" s="678">
        <v>40</v>
      </c>
      <c r="D538" s="678">
        <v>40</v>
      </c>
      <c r="E538" s="679">
        <f t="shared" si="11"/>
        <v>100</v>
      </c>
    </row>
    <row r="539" spans="1:5" s="680" customFormat="1" ht="15" customHeight="1" x14ac:dyDescent="0.2">
      <c r="A539" s="1480"/>
      <c r="B539" s="677" t="s">
        <v>4180</v>
      </c>
      <c r="C539" s="678">
        <v>30</v>
      </c>
      <c r="D539" s="678">
        <v>30</v>
      </c>
      <c r="E539" s="679">
        <f t="shared" si="11"/>
        <v>100</v>
      </c>
    </row>
    <row r="540" spans="1:5" s="680" customFormat="1" ht="15" customHeight="1" x14ac:dyDescent="0.2">
      <c r="A540" s="1480"/>
      <c r="B540" s="677" t="s">
        <v>2084</v>
      </c>
      <c r="C540" s="678">
        <v>199</v>
      </c>
      <c r="D540" s="678">
        <v>199</v>
      </c>
      <c r="E540" s="679">
        <f t="shared" si="11"/>
        <v>100</v>
      </c>
    </row>
    <row r="541" spans="1:5" s="680" customFormat="1" ht="25.5" x14ac:dyDescent="0.2">
      <c r="A541" s="1480"/>
      <c r="B541" s="677" t="s">
        <v>2085</v>
      </c>
      <c r="C541" s="678">
        <v>80</v>
      </c>
      <c r="D541" s="678">
        <v>80</v>
      </c>
      <c r="E541" s="679">
        <f t="shared" si="11"/>
        <v>100</v>
      </c>
    </row>
    <row r="542" spans="1:5" s="680" customFormat="1" ht="15" customHeight="1" x14ac:dyDescent="0.2">
      <c r="A542" s="1480"/>
      <c r="B542" s="677" t="s">
        <v>497</v>
      </c>
      <c r="C542" s="678">
        <v>100</v>
      </c>
      <c r="D542" s="678">
        <v>100</v>
      </c>
      <c r="E542" s="679">
        <f t="shared" si="11"/>
        <v>100</v>
      </c>
    </row>
    <row r="543" spans="1:5" s="680" customFormat="1" ht="25.5" x14ac:dyDescent="0.2">
      <c r="A543" s="1480"/>
      <c r="B543" s="677" t="s">
        <v>4181</v>
      </c>
      <c r="C543" s="678">
        <v>200</v>
      </c>
      <c r="D543" s="678">
        <v>200</v>
      </c>
      <c r="E543" s="679">
        <f t="shared" si="11"/>
        <v>100</v>
      </c>
    </row>
    <row r="544" spans="1:5" s="680" customFormat="1" ht="25.5" x14ac:dyDescent="0.2">
      <c r="A544" s="1480"/>
      <c r="B544" s="677" t="s">
        <v>2960</v>
      </c>
      <c r="C544" s="678">
        <v>200</v>
      </c>
      <c r="D544" s="678">
        <v>200</v>
      </c>
      <c r="E544" s="679">
        <f t="shared" si="11"/>
        <v>100</v>
      </c>
    </row>
    <row r="545" spans="1:5" s="680" customFormat="1" ht="15" customHeight="1" x14ac:dyDescent="0.2">
      <c r="A545" s="1480"/>
      <c r="B545" s="677" t="s">
        <v>3433</v>
      </c>
      <c r="C545" s="678">
        <v>200</v>
      </c>
      <c r="D545" s="678">
        <v>200</v>
      </c>
      <c r="E545" s="679">
        <f t="shared" si="11"/>
        <v>100</v>
      </c>
    </row>
    <row r="546" spans="1:5" s="680" customFormat="1" ht="25.5" x14ac:dyDescent="0.2">
      <c r="A546" s="1480"/>
      <c r="B546" s="677" t="s">
        <v>498</v>
      </c>
      <c r="C546" s="678">
        <v>349.3</v>
      </c>
      <c r="D546" s="678">
        <v>349.29500000000002</v>
      </c>
      <c r="E546" s="679">
        <f t="shared" si="11"/>
        <v>99.99856856570284</v>
      </c>
    </row>
    <row r="547" spans="1:5" s="680" customFormat="1" ht="25.5" x14ac:dyDescent="0.2">
      <c r="A547" s="1480"/>
      <c r="B547" s="677" t="s">
        <v>3881</v>
      </c>
      <c r="C547" s="678">
        <v>2000</v>
      </c>
      <c r="D547" s="678">
        <v>2000</v>
      </c>
      <c r="E547" s="679">
        <f t="shared" si="11"/>
        <v>100</v>
      </c>
    </row>
    <row r="548" spans="1:5" s="680" customFormat="1" ht="25.5" x14ac:dyDescent="0.2">
      <c r="A548" s="1480"/>
      <c r="B548" s="677" t="s">
        <v>4182</v>
      </c>
      <c r="C548" s="678">
        <v>60</v>
      </c>
      <c r="D548" s="678">
        <v>0</v>
      </c>
      <c r="E548" s="679">
        <f t="shared" si="11"/>
        <v>0</v>
      </c>
    </row>
    <row r="549" spans="1:5" s="680" customFormat="1" ht="25.5" x14ac:dyDescent="0.2">
      <c r="A549" s="1480"/>
      <c r="B549" s="677" t="s">
        <v>3434</v>
      </c>
      <c r="C549" s="678">
        <v>150</v>
      </c>
      <c r="D549" s="678">
        <v>150</v>
      </c>
      <c r="E549" s="679">
        <f t="shared" si="11"/>
        <v>100</v>
      </c>
    </row>
    <row r="550" spans="1:5" s="680" customFormat="1" ht="25.5" x14ac:dyDescent="0.2">
      <c r="A550" s="1480"/>
      <c r="B550" s="677" t="s">
        <v>3435</v>
      </c>
      <c r="C550" s="678">
        <v>200</v>
      </c>
      <c r="D550" s="678">
        <v>200</v>
      </c>
      <c r="E550" s="679">
        <f t="shared" si="11"/>
        <v>100</v>
      </c>
    </row>
    <row r="551" spans="1:5" s="680" customFormat="1" ht="25.5" x14ac:dyDescent="0.2">
      <c r="A551" s="1480"/>
      <c r="B551" s="677" t="s">
        <v>3436</v>
      </c>
      <c r="C551" s="678">
        <v>187</v>
      </c>
      <c r="D551" s="678">
        <v>187</v>
      </c>
      <c r="E551" s="679">
        <f t="shared" si="11"/>
        <v>100</v>
      </c>
    </row>
    <row r="552" spans="1:5" s="680" customFormat="1" ht="15" customHeight="1" x14ac:dyDescent="0.2">
      <c r="A552" s="1480"/>
      <c r="B552" s="677" t="s">
        <v>4183</v>
      </c>
      <c r="C552" s="678">
        <v>60</v>
      </c>
      <c r="D552" s="678">
        <v>60</v>
      </c>
      <c r="E552" s="679">
        <f t="shared" si="11"/>
        <v>100</v>
      </c>
    </row>
    <row r="553" spans="1:5" s="680" customFormat="1" ht="15" customHeight="1" x14ac:dyDescent="0.2">
      <c r="A553" s="1480"/>
      <c r="B553" s="677" t="s">
        <v>2961</v>
      </c>
      <c r="C553" s="678">
        <v>70</v>
      </c>
      <c r="D553" s="678">
        <v>70</v>
      </c>
      <c r="E553" s="679">
        <f t="shared" si="11"/>
        <v>100</v>
      </c>
    </row>
    <row r="554" spans="1:5" s="680" customFormat="1" ht="15" customHeight="1" x14ac:dyDescent="0.2">
      <c r="A554" s="1480"/>
      <c r="B554" s="677" t="s">
        <v>4184</v>
      </c>
      <c r="C554" s="678">
        <v>50</v>
      </c>
      <c r="D554" s="678">
        <v>50</v>
      </c>
      <c r="E554" s="679">
        <f t="shared" si="11"/>
        <v>100</v>
      </c>
    </row>
    <row r="555" spans="1:5" s="680" customFormat="1" ht="15" customHeight="1" x14ac:dyDescent="0.2">
      <c r="A555" s="1480"/>
      <c r="B555" s="677" t="s">
        <v>2878</v>
      </c>
      <c r="C555" s="678">
        <v>300</v>
      </c>
      <c r="D555" s="678">
        <v>300</v>
      </c>
      <c r="E555" s="679">
        <f t="shared" si="11"/>
        <v>100</v>
      </c>
    </row>
    <row r="556" spans="1:5" s="680" customFormat="1" ht="38.25" x14ac:dyDescent="0.2">
      <c r="A556" s="1480"/>
      <c r="B556" s="677" t="s">
        <v>4185</v>
      </c>
      <c r="C556" s="678">
        <v>200</v>
      </c>
      <c r="D556" s="678">
        <v>200</v>
      </c>
      <c r="E556" s="679">
        <f t="shared" si="11"/>
        <v>100</v>
      </c>
    </row>
    <row r="557" spans="1:5" s="680" customFormat="1" ht="15" customHeight="1" x14ac:dyDescent="0.2">
      <c r="A557" s="1480"/>
      <c r="B557" s="677" t="s">
        <v>4186</v>
      </c>
      <c r="C557" s="678">
        <v>50</v>
      </c>
      <c r="D557" s="678">
        <v>50</v>
      </c>
      <c r="E557" s="679">
        <f t="shared" si="11"/>
        <v>100</v>
      </c>
    </row>
    <row r="558" spans="1:5" s="680" customFormat="1" ht="25.5" x14ac:dyDescent="0.2">
      <c r="A558" s="1480"/>
      <c r="B558" s="677" t="s">
        <v>2791</v>
      </c>
      <c r="C558" s="678">
        <v>150</v>
      </c>
      <c r="D558" s="678">
        <v>150</v>
      </c>
      <c r="E558" s="679">
        <f t="shared" ref="E558:E584" si="12">D558/C558*100</f>
        <v>100</v>
      </c>
    </row>
    <row r="559" spans="1:5" s="680" customFormat="1" ht="25.5" x14ac:dyDescent="0.2">
      <c r="A559" s="681" t="s">
        <v>499</v>
      </c>
      <c r="B559" s="677" t="s">
        <v>469</v>
      </c>
      <c r="C559" s="678">
        <v>35452.400000000001</v>
      </c>
      <c r="D559" s="678">
        <v>35452.400000000001</v>
      </c>
      <c r="E559" s="679">
        <f t="shared" si="12"/>
        <v>100</v>
      </c>
    </row>
    <row r="560" spans="1:5" s="680" customFormat="1" ht="15" customHeight="1" x14ac:dyDescent="0.2">
      <c r="A560" s="1480" t="s">
        <v>500</v>
      </c>
      <c r="B560" s="677" t="s">
        <v>501</v>
      </c>
      <c r="C560" s="678">
        <v>50</v>
      </c>
      <c r="D560" s="678">
        <v>50</v>
      </c>
      <c r="E560" s="679">
        <f t="shared" si="12"/>
        <v>100</v>
      </c>
    </row>
    <row r="561" spans="1:5" s="680" customFormat="1" ht="15" customHeight="1" x14ac:dyDescent="0.2">
      <c r="A561" s="1480"/>
      <c r="B561" s="677" t="s">
        <v>502</v>
      </c>
      <c r="C561" s="678">
        <v>70</v>
      </c>
      <c r="D561" s="678">
        <v>70</v>
      </c>
      <c r="E561" s="679">
        <f t="shared" si="12"/>
        <v>100</v>
      </c>
    </row>
    <row r="562" spans="1:5" s="680" customFormat="1" ht="15" customHeight="1" x14ac:dyDescent="0.2">
      <c r="A562" s="1480"/>
      <c r="B562" s="677" t="s">
        <v>387</v>
      </c>
      <c r="C562" s="678">
        <v>160</v>
      </c>
      <c r="D562" s="678">
        <v>120</v>
      </c>
      <c r="E562" s="679">
        <f t="shared" si="12"/>
        <v>75</v>
      </c>
    </row>
    <row r="563" spans="1:5" s="680" customFormat="1" ht="25.5" x14ac:dyDescent="0.2">
      <c r="A563" s="1480"/>
      <c r="B563" s="677" t="s">
        <v>4187</v>
      </c>
      <c r="C563" s="678">
        <v>200</v>
      </c>
      <c r="D563" s="678">
        <v>200</v>
      </c>
      <c r="E563" s="679">
        <f t="shared" si="12"/>
        <v>100</v>
      </c>
    </row>
    <row r="564" spans="1:5" s="680" customFormat="1" ht="15" customHeight="1" x14ac:dyDescent="0.2">
      <c r="A564" s="1480"/>
      <c r="B564" s="677" t="s">
        <v>4188</v>
      </c>
      <c r="C564" s="678">
        <v>55</v>
      </c>
      <c r="D564" s="678">
        <v>55</v>
      </c>
      <c r="E564" s="679">
        <f t="shared" si="12"/>
        <v>100</v>
      </c>
    </row>
    <row r="565" spans="1:5" s="680" customFormat="1" ht="15" customHeight="1" x14ac:dyDescent="0.2">
      <c r="A565" s="1480"/>
      <c r="B565" s="677" t="s">
        <v>2962</v>
      </c>
      <c r="C565" s="678">
        <v>10</v>
      </c>
      <c r="D565" s="678">
        <v>10</v>
      </c>
      <c r="E565" s="679">
        <f t="shared" si="12"/>
        <v>100</v>
      </c>
    </row>
    <row r="566" spans="1:5" s="680" customFormat="1" ht="15" customHeight="1" x14ac:dyDescent="0.2">
      <c r="A566" s="1480"/>
      <c r="B566" s="677" t="s">
        <v>368</v>
      </c>
      <c r="C566" s="678">
        <v>40.5</v>
      </c>
      <c r="D566" s="678">
        <v>40.5</v>
      </c>
      <c r="E566" s="679">
        <f t="shared" si="12"/>
        <v>100</v>
      </c>
    </row>
    <row r="567" spans="1:5" s="680" customFormat="1" ht="15" customHeight="1" x14ac:dyDescent="0.2">
      <c r="A567" s="681" t="s">
        <v>503</v>
      </c>
      <c r="B567" s="677" t="s">
        <v>387</v>
      </c>
      <c r="C567" s="678">
        <v>210</v>
      </c>
      <c r="D567" s="678">
        <v>210</v>
      </c>
      <c r="E567" s="679">
        <f t="shared" si="12"/>
        <v>100</v>
      </c>
    </row>
    <row r="568" spans="1:5" s="680" customFormat="1" ht="15" customHeight="1" x14ac:dyDescent="0.2">
      <c r="A568" s="1480" t="s">
        <v>2963</v>
      </c>
      <c r="B568" s="677" t="s">
        <v>4189</v>
      </c>
      <c r="C568" s="678">
        <v>20</v>
      </c>
      <c r="D568" s="678">
        <v>20</v>
      </c>
      <c r="E568" s="679">
        <f t="shared" si="12"/>
        <v>100</v>
      </c>
    </row>
    <row r="569" spans="1:5" s="680" customFormat="1" ht="25.5" x14ac:dyDescent="0.2">
      <c r="A569" s="1480"/>
      <c r="B569" s="677" t="s">
        <v>4190</v>
      </c>
      <c r="C569" s="678">
        <v>50</v>
      </c>
      <c r="D569" s="678">
        <v>0</v>
      </c>
      <c r="E569" s="679">
        <f t="shared" si="12"/>
        <v>0</v>
      </c>
    </row>
    <row r="570" spans="1:5" s="680" customFormat="1" ht="25.5" x14ac:dyDescent="0.2">
      <c r="A570" s="1480"/>
      <c r="B570" s="677" t="s">
        <v>4191</v>
      </c>
      <c r="C570" s="678">
        <v>50</v>
      </c>
      <c r="D570" s="678">
        <v>50</v>
      </c>
      <c r="E570" s="679">
        <f t="shared" si="12"/>
        <v>100</v>
      </c>
    </row>
    <row r="571" spans="1:5" s="680" customFormat="1" ht="25.5" x14ac:dyDescent="0.2">
      <c r="A571" s="1480"/>
      <c r="B571" s="677" t="s">
        <v>1926</v>
      </c>
      <c r="C571" s="678">
        <v>100</v>
      </c>
      <c r="D571" s="678">
        <v>100</v>
      </c>
      <c r="E571" s="679">
        <f t="shared" si="12"/>
        <v>100</v>
      </c>
    </row>
    <row r="572" spans="1:5" s="680" customFormat="1" ht="25.5" x14ac:dyDescent="0.2">
      <c r="A572" s="1480"/>
      <c r="B572" s="677" t="s">
        <v>2964</v>
      </c>
      <c r="C572" s="678">
        <v>150</v>
      </c>
      <c r="D572" s="678">
        <v>150</v>
      </c>
      <c r="E572" s="679">
        <f t="shared" si="12"/>
        <v>100</v>
      </c>
    </row>
    <row r="573" spans="1:5" s="680" customFormat="1" ht="15" customHeight="1" x14ac:dyDescent="0.2">
      <c r="A573" s="1480"/>
      <c r="B573" s="677" t="s">
        <v>505</v>
      </c>
      <c r="C573" s="678">
        <v>600</v>
      </c>
      <c r="D573" s="678">
        <v>600</v>
      </c>
      <c r="E573" s="679">
        <f t="shared" si="12"/>
        <v>100</v>
      </c>
    </row>
    <row r="574" spans="1:5" s="680" customFormat="1" ht="15" customHeight="1" x14ac:dyDescent="0.2">
      <c r="A574" s="1480"/>
      <c r="B574" s="677" t="s">
        <v>4192</v>
      </c>
      <c r="C574" s="678">
        <v>41.47</v>
      </c>
      <c r="D574" s="678">
        <v>41.463200000000001</v>
      </c>
      <c r="E574" s="679">
        <f t="shared" si="12"/>
        <v>99.983602604292258</v>
      </c>
    </row>
    <row r="575" spans="1:5" s="680" customFormat="1" ht="15" customHeight="1" x14ac:dyDescent="0.2">
      <c r="A575" s="1480"/>
      <c r="B575" s="677" t="s">
        <v>4193</v>
      </c>
      <c r="C575" s="678">
        <v>10</v>
      </c>
      <c r="D575" s="678">
        <v>0</v>
      </c>
      <c r="E575" s="679">
        <f t="shared" si="12"/>
        <v>0</v>
      </c>
    </row>
    <row r="576" spans="1:5" s="680" customFormat="1" ht="25.5" x14ac:dyDescent="0.2">
      <c r="A576" s="1480"/>
      <c r="B576" s="677" t="s">
        <v>404</v>
      </c>
      <c r="C576" s="678">
        <v>60</v>
      </c>
      <c r="D576" s="678">
        <v>60</v>
      </c>
      <c r="E576" s="679">
        <f t="shared" si="12"/>
        <v>100</v>
      </c>
    </row>
    <row r="577" spans="1:5" s="680" customFormat="1" ht="15" customHeight="1" x14ac:dyDescent="0.2">
      <c r="A577" s="1480"/>
      <c r="B577" s="677" t="s">
        <v>311</v>
      </c>
      <c r="C577" s="678">
        <v>200</v>
      </c>
      <c r="D577" s="678">
        <v>200</v>
      </c>
      <c r="E577" s="679">
        <f t="shared" si="12"/>
        <v>100</v>
      </c>
    </row>
    <row r="578" spans="1:5" s="680" customFormat="1" ht="25.5" x14ac:dyDescent="0.2">
      <c r="A578" s="1480"/>
      <c r="B578" s="677" t="s">
        <v>4194</v>
      </c>
      <c r="C578" s="678">
        <v>15</v>
      </c>
      <c r="D578" s="678">
        <v>0</v>
      </c>
      <c r="E578" s="679">
        <f t="shared" si="12"/>
        <v>0</v>
      </c>
    </row>
    <row r="579" spans="1:5" s="680" customFormat="1" ht="15" customHeight="1" x14ac:dyDescent="0.2">
      <c r="A579" s="1480"/>
      <c r="B579" s="677" t="s">
        <v>4072</v>
      </c>
      <c r="C579" s="678">
        <v>100</v>
      </c>
      <c r="D579" s="678">
        <v>100</v>
      </c>
      <c r="E579" s="679">
        <f t="shared" si="12"/>
        <v>100</v>
      </c>
    </row>
    <row r="580" spans="1:5" s="680" customFormat="1" ht="15" customHeight="1" x14ac:dyDescent="0.2">
      <c r="A580" s="1480"/>
      <c r="B580" s="677" t="s">
        <v>3438</v>
      </c>
      <c r="C580" s="678">
        <v>60</v>
      </c>
      <c r="D580" s="678">
        <v>0</v>
      </c>
      <c r="E580" s="679">
        <f t="shared" si="12"/>
        <v>0</v>
      </c>
    </row>
    <row r="581" spans="1:5" s="680" customFormat="1" ht="15" customHeight="1" x14ac:dyDescent="0.2">
      <c r="A581" s="1480" t="s">
        <v>506</v>
      </c>
      <c r="B581" s="677" t="s">
        <v>4195</v>
      </c>
      <c r="C581" s="678">
        <v>60</v>
      </c>
      <c r="D581" s="678">
        <v>60</v>
      </c>
      <c r="E581" s="679">
        <f>D581/C581*100</f>
        <v>100</v>
      </c>
    </row>
    <row r="582" spans="1:5" s="680" customFormat="1" ht="15" customHeight="1" x14ac:dyDescent="0.2">
      <c r="A582" s="1480"/>
      <c r="B582" s="677" t="s">
        <v>387</v>
      </c>
      <c r="C582" s="678">
        <v>400</v>
      </c>
      <c r="D582" s="678">
        <v>400</v>
      </c>
      <c r="E582" s="679">
        <f>D582/C582*100</f>
        <v>100</v>
      </c>
    </row>
    <row r="583" spans="1:5" s="680" customFormat="1" ht="15" customHeight="1" x14ac:dyDescent="0.2">
      <c r="A583" s="1480"/>
      <c r="B583" s="677" t="s">
        <v>413</v>
      </c>
      <c r="C583" s="678">
        <v>60</v>
      </c>
      <c r="D583" s="678">
        <v>60</v>
      </c>
      <c r="E583" s="679">
        <f>D583/C583*100</f>
        <v>100</v>
      </c>
    </row>
    <row r="584" spans="1:5" s="680" customFormat="1" ht="15" customHeight="1" x14ac:dyDescent="0.2">
      <c r="A584" s="1481" t="s">
        <v>296</v>
      </c>
      <c r="B584" s="1482"/>
      <c r="C584" s="682">
        <f>SUM(C430:C583)</f>
        <v>132753.73000000001</v>
      </c>
      <c r="D584" s="682">
        <f>SUM(D430:D583)</f>
        <v>108169.81675</v>
      </c>
      <c r="E584" s="683">
        <f t="shared" si="12"/>
        <v>81.481564962430809</v>
      </c>
    </row>
    <row r="585" spans="1:5" s="675" customFormat="1" ht="18" customHeight="1" x14ac:dyDescent="0.2">
      <c r="A585" s="1483" t="s">
        <v>509</v>
      </c>
      <c r="B585" s="1484"/>
      <c r="C585" s="1484"/>
      <c r="D585" s="1484"/>
      <c r="E585" s="1485"/>
    </row>
    <row r="586" spans="1:5" s="680" customFormat="1" ht="15" customHeight="1" x14ac:dyDescent="0.2">
      <c r="A586" s="1480" t="s">
        <v>510</v>
      </c>
      <c r="B586" s="677" t="s">
        <v>3439</v>
      </c>
      <c r="C586" s="678">
        <v>85</v>
      </c>
      <c r="D586" s="678">
        <v>85</v>
      </c>
      <c r="E586" s="679">
        <f t="shared" ref="E586:E605" si="13">D586/C586*100</f>
        <v>100</v>
      </c>
    </row>
    <row r="587" spans="1:5" s="680" customFormat="1" ht="15" customHeight="1" x14ac:dyDescent="0.2">
      <c r="A587" s="1480"/>
      <c r="B587" s="677" t="s">
        <v>4196</v>
      </c>
      <c r="C587" s="678">
        <v>50</v>
      </c>
      <c r="D587" s="678">
        <v>50</v>
      </c>
      <c r="E587" s="679">
        <f t="shared" si="13"/>
        <v>100</v>
      </c>
    </row>
    <row r="588" spans="1:5" s="680" customFormat="1" ht="15" customHeight="1" x14ac:dyDescent="0.2">
      <c r="A588" s="1480"/>
      <c r="B588" s="677" t="s">
        <v>511</v>
      </c>
      <c r="C588" s="678">
        <v>50</v>
      </c>
      <c r="D588" s="678">
        <v>50</v>
      </c>
      <c r="E588" s="679">
        <f t="shared" si="13"/>
        <v>100</v>
      </c>
    </row>
    <row r="589" spans="1:5" s="680" customFormat="1" ht="15" customHeight="1" x14ac:dyDescent="0.2">
      <c r="A589" s="1480"/>
      <c r="B589" s="677" t="s">
        <v>3440</v>
      </c>
      <c r="C589" s="678">
        <v>200</v>
      </c>
      <c r="D589" s="678">
        <v>200</v>
      </c>
      <c r="E589" s="679">
        <f t="shared" si="13"/>
        <v>100</v>
      </c>
    </row>
    <row r="590" spans="1:5" s="680" customFormat="1" ht="15" customHeight="1" x14ac:dyDescent="0.2">
      <c r="A590" s="1480"/>
      <c r="B590" s="677" t="s">
        <v>513</v>
      </c>
      <c r="C590" s="678">
        <v>40</v>
      </c>
      <c r="D590" s="678">
        <v>40</v>
      </c>
      <c r="E590" s="679">
        <f t="shared" si="13"/>
        <v>100</v>
      </c>
    </row>
    <row r="591" spans="1:5" s="680" customFormat="1" ht="15" customHeight="1" x14ac:dyDescent="0.2">
      <c r="A591" s="1480"/>
      <c r="B591" s="677" t="s">
        <v>311</v>
      </c>
      <c r="C591" s="678">
        <v>98</v>
      </c>
      <c r="D591" s="678">
        <v>48</v>
      </c>
      <c r="E591" s="679">
        <f t="shared" si="13"/>
        <v>48.979591836734691</v>
      </c>
    </row>
    <row r="592" spans="1:5" s="680" customFormat="1" ht="15" customHeight="1" x14ac:dyDescent="0.2">
      <c r="A592" s="1480"/>
      <c r="B592" s="677" t="s">
        <v>3442</v>
      </c>
      <c r="C592" s="678">
        <v>40</v>
      </c>
      <c r="D592" s="678">
        <v>40</v>
      </c>
      <c r="E592" s="679">
        <f t="shared" si="13"/>
        <v>100</v>
      </c>
    </row>
    <row r="593" spans="1:5" s="680" customFormat="1" ht="15" customHeight="1" x14ac:dyDescent="0.2">
      <c r="A593" s="681" t="s">
        <v>515</v>
      </c>
      <c r="B593" s="677" t="s">
        <v>368</v>
      </c>
      <c r="C593" s="678">
        <v>19500</v>
      </c>
      <c r="D593" s="678">
        <v>19415.262759999998</v>
      </c>
      <c r="E593" s="679">
        <f t="shared" si="13"/>
        <v>99.565450051282042</v>
      </c>
    </row>
    <row r="594" spans="1:5" s="680" customFormat="1" ht="25.5" x14ac:dyDescent="0.2">
      <c r="A594" s="681" t="s">
        <v>2967</v>
      </c>
      <c r="B594" s="677" t="s">
        <v>311</v>
      </c>
      <c r="C594" s="678">
        <v>175</v>
      </c>
      <c r="D594" s="678">
        <v>175</v>
      </c>
      <c r="E594" s="679">
        <f t="shared" si="13"/>
        <v>100</v>
      </c>
    </row>
    <row r="595" spans="1:5" s="680" customFormat="1" ht="15" customHeight="1" x14ac:dyDescent="0.2">
      <c r="A595" s="1480" t="s">
        <v>516</v>
      </c>
      <c r="B595" s="677" t="s">
        <v>4197</v>
      </c>
      <c r="C595" s="678">
        <v>200</v>
      </c>
      <c r="D595" s="678">
        <v>200</v>
      </c>
      <c r="E595" s="679">
        <f t="shared" si="13"/>
        <v>100</v>
      </c>
    </row>
    <row r="596" spans="1:5" s="680" customFormat="1" ht="15" customHeight="1" x14ac:dyDescent="0.2">
      <c r="A596" s="1480"/>
      <c r="B596" s="677" t="s">
        <v>4198</v>
      </c>
      <c r="C596" s="678">
        <v>195</v>
      </c>
      <c r="D596" s="678">
        <v>195</v>
      </c>
      <c r="E596" s="679">
        <f t="shared" si="13"/>
        <v>100</v>
      </c>
    </row>
    <row r="597" spans="1:5" s="680" customFormat="1" ht="15" customHeight="1" x14ac:dyDescent="0.2">
      <c r="A597" s="1480"/>
      <c r="B597" s="677" t="s">
        <v>2968</v>
      </c>
      <c r="C597" s="678">
        <v>300</v>
      </c>
      <c r="D597" s="678">
        <v>300</v>
      </c>
      <c r="E597" s="679">
        <f t="shared" si="13"/>
        <v>100</v>
      </c>
    </row>
    <row r="598" spans="1:5" s="680" customFormat="1" ht="15" customHeight="1" x14ac:dyDescent="0.2">
      <c r="A598" s="1480"/>
      <c r="B598" s="677" t="s">
        <v>1896</v>
      </c>
      <c r="C598" s="678">
        <v>30</v>
      </c>
      <c r="D598" s="678">
        <v>30</v>
      </c>
      <c r="E598" s="679">
        <f t="shared" si="13"/>
        <v>100</v>
      </c>
    </row>
    <row r="599" spans="1:5" s="680" customFormat="1" ht="15" customHeight="1" x14ac:dyDescent="0.2">
      <c r="A599" s="1480"/>
      <c r="B599" s="677" t="s">
        <v>512</v>
      </c>
      <c r="C599" s="678">
        <v>542</v>
      </c>
      <c r="D599" s="678">
        <v>150</v>
      </c>
      <c r="E599" s="679">
        <f t="shared" si="13"/>
        <v>27.67527675276753</v>
      </c>
    </row>
    <row r="600" spans="1:5" s="680" customFormat="1" ht="25.5" x14ac:dyDescent="0.2">
      <c r="A600" s="1480"/>
      <c r="B600" s="677" t="s">
        <v>3351</v>
      </c>
      <c r="C600" s="678">
        <v>50</v>
      </c>
      <c r="D600" s="678">
        <v>50</v>
      </c>
      <c r="E600" s="679">
        <f t="shared" si="13"/>
        <v>100</v>
      </c>
    </row>
    <row r="601" spans="1:5" s="680" customFormat="1" ht="25.5" x14ac:dyDescent="0.2">
      <c r="A601" s="1480"/>
      <c r="B601" s="677" t="s">
        <v>3352</v>
      </c>
      <c r="C601" s="678">
        <v>249</v>
      </c>
      <c r="D601" s="678">
        <v>249</v>
      </c>
      <c r="E601" s="679">
        <f t="shared" si="13"/>
        <v>100</v>
      </c>
    </row>
    <row r="602" spans="1:5" s="680" customFormat="1" ht="15" customHeight="1" x14ac:dyDescent="0.2">
      <c r="A602" s="1480"/>
      <c r="B602" s="677" t="s">
        <v>4199</v>
      </c>
      <c r="C602" s="678">
        <v>81.2</v>
      </c>
      <c r="D602" s="678">
        <v>81.2</v>
      </c>
      <c r="E602" s="679">
        <f t="shared" si="13"/>
        <v>100</v>
      </c>
    </row>
    <row r="603" spans="1:5" s="680" customFormat="1" ht="15" customHeight="1" x14ac:dyDescent="0.2">
      <c r="A603" s="1480"/>
      <c r="B603" s="677" t="s">
        <v>4200</v>
      </c>
      <c r="C603" s="678">
        <v>150</v>
      </c>
      <c r="D603" s="678">
        <v>147.858</v>
      </c>
      <c r="E603" s="679">
        <f t="shared" si="13"/>
        <v>98.572000000000003</v>
      </c>
    </row>
    <row r="604" spans="1:5" s="680" customFormat="1" ht="15" customHeight="1" x14ac:dyDescent="0.2">
      <c r="A604" s="1480"/>
      <c r="B604" s="677" t="s">
        <v>4201</v>
      </c>
      <c r="C604" s="678">
        <v>50</v>
      </c>
      <c r="D604" s="678">
        <v>50</v>
      </c>
      <c r="E604" s="679">
        <f t="shared" si="13"/>
        <v>100</v>
      </c>
    </row>
    <row r="605" spans="1:5" s="680" customFormat="1" ht="15" customHeight="1" x14ac:dyDescent="0.2">
      <c r="A605" s="1480"/>
      <c r="B605" s="677" t="s">
        <v>3441</v>
      </c>
      <c r="C605" s="678">
        <v>100</v>
      </c>
      <c r="D605" s="678">
        <v>100</v>
      </c>
      <c r="E605" s="679">
        <f t="shared" si="13"/>
        <v>100</v>
      </c>
    </row>
    <row r="606" spans="1:5" s="680" customFormat="1" ht="15" customHeight="1" x14ac:dyDescent="0.2">
      <c r="A606" s="1480"/>
      <c r="B606" s="677" t="s">
        <v>3444</v>
      </c>
      <c r="C606" s="678">
        <v>300</v>
      </c>
      <c r="D606" s="678">
        <v>300</v>
      </c>
      <c r="E606" s="679">
        <f>D606/C606*100</f>
        <v>100</v>
      </c>
    </row>
    <row r="607" spans="1:5" s="680" customFormat="1" ht="15" customHeight="1" x14ac:dyDescent="0.2">
      <c r="A607" s="1481" t="s">
        <v>297</v>
      </c>
      <c r="B607" s="1482"/>
      <c r="C607" s="682">
        <f>SUM(C586:C606)</f>
        <v>22485.200000000001</v>
      </c>
      <c r="D607" s="682">
        <f>SUM(D586:D606)</f>
        <v>21956.320759999999</v>
      </c>
      <c r="E607" s="683">
        <f t="shared" ref="E607" si="14">D607/C607*100</f>
        <v>97.647878426698441</v>
      </c>
    </row>
    <row r="608" spans="1:5" s="675" customFormat="1" ht="18" customHeight="1" x14ac:dyDescent="0.2">
      <c r="A608" s="1483" t="s">
        <v>518</v>
      </c>
      <c r="B608" s="1484"/>
      <c r="C608" s="1484"/>
      <c r="D608" s="1484"/>
      <c r="E608" s="1485"/>
    </row>
    <row r="609" spans="1:5" s="680" customFormat="1" ht="15" customHeight="1" x14ac:dyDescent="0.2">
      <c r="A609" s="1480" t="s">
        <v>519</v>
      </c>
      <c r="B609" s="677" t="s">
        <v>520</v>
      </c>
      <c r="C609" s="678">
        <v>1000</v>
      </c>
      <c r="D609" s="678">
        <v>1000</v>
      </c>
      <c r="E609" s="679">
        <f t="shared" ref="E609:E651" si="15">D609/C609*100</f>
        <v>100</v>
      </c>
    </row>
    <row r="610" spans="1:5" s="680" customFormat="1" ht="15" customHeight="1" x14ac:dyDescent="0.2">
      <c r="A610" s="1480"/>
      <c r="B610" s="677" t="s">
        <v>521</v>
      </c>
      <c r="C610" s="678">
        <v>1000</v>
      </c>
      <c r="D610" s="678">
        <v>1000</v>
      </c>
      <c r="E610" s="679">
        <f t="shared" si="15"/>
        <v>100</v>
      </c>
    </row>
    <row r="611" spans="1:5" s="680" customFormat="1" ht="15" customHeight="1" x14ac:dyDescent="0.2">
      <c r="A611" s="1480" t="s">
        <v>800</v>
      </c>
      <c r="B611" s="677" t="s">
        <v>304</v>
      </c>
      <c r="C611" s="678">
        <v>31.55</v>
      </c>
      <c r="D611" s="678">
        <v>31.547000000000001</v>
      </c>
      <c r="E611" s="679">
        <f t="shared" si="15"/>
        <v>99.990491283676704</v>
      </c>
    </row>
    <row r="612" spans="1:5" s="680" customFormat="1" ht="15" customHeight="1" x14ac:dyDescent="0.2">
      <c r="A612" s="1480"/>
      <c r="B612" s="677" t="s">
        <v>330</v>
      </c>
      <c r="C612" s="678">
        <v>15.58</v>
      </c>
      <c r="D612" s="678">
        <v>15.57996</v>
      </c>
      <c r="E612" s="679">
        <f t="shared" si="15"/>
        <v>99.999743260590506</v>
      </c>
    </row>
    <row r="613" spans="1:5" s="680" customFormat="1" ht="15" customHeight="1" x14ac:dyDescent="0.2">
      <c r="A613" s="1480" t="s">
        <v>523</v>
      </c>
      <c r="B613" s="677" t="s">
        <v>4202</v>
      </c>
      <c r="C613" s="678">
        <v>1200</v>
      </c>
      <c r="D613" s="678">
        <v>1200</v>
      </c>
      <c r="E613" s="679">
        <f t="shared" si="15"/>
        <v>100</v>
      </c>
    </row>
    <row r="614" spans="1:5" s="680" customFormat="1" ht="15" customHeight="1" x14ac:dyDescent="0.2">
      <c r="A614" s="1480"/>
      <c r="B614" s="677" t="s">
        <v>3445</v>
      </c>
      <c r="C614" s="678">
        <v>200</v>
      </c>
      <c r="D614" s="678">
        <v>200</v>
      </c>
      <c r="E614" s="679">
        <f t="shared" si="15"/>
        <v>100</v>
      </c>
    </row>
    <row r="615" spans="1:5" s="680" customFormat="1" ht="15" customHeight="1" x14ac:dyDescent="0.2">
      <c r="A615" s="1480" t="s">
        <v>3446</v>
      </c>
      <c r="B615" s="677" t="s">
        <v>2969</v>
      </c>
      <c r="C615" s="678">
        <v>200</v>
      </c>
      <c r="D615" s="678">
        <v>200</v>
      </c>
      <c r="E615" s="679">
        <f t="shared" si="15"/>
        <v>100</v>
      </c>
    </row>
    <row r="616" spans="1:5" s="680" customFormat="1" ht="15" customHeight="1" x14ac:dyDescent="0.2">
      <c r="A616" s="1480"/>
      <c r="B616" s="677" t="s">
        <v>2970</v>
      </c>
      <c r="C616" s="678">
        <v>200</v>
      </c>
      <c r="D616" s="678">
        <v>200</v>
      </c>
      <c r="E616" s="679">
        <f t="shared" si="15"/>
        <v>100</v>
      </c>
    </row>
    <row r="617" spans="1:5" s="680" customFormat="1" ht="15" customHeight="1" x14ac:dyDescent="0.2">
      <c r="A617" s="1480"/>
      <c r="B617" s="677" t="s">
        <v>525</v>
      </c>
      <c r="C617" s="678">
        <v>1000</v>
      </c>
      <c r="D617" s="678">
        <v>1000</v>
      </c>
      <c r="E617" s="679">
        <f t="shared" si="15"/>
        <v>100</v>
      </c>
    </row>
    <row r="618" spans="1:5" s="680" customFormat="1" ht="15" customHeight="1" x14ac:dyDescent="0.2">
      <c r="A618" s="1480" t="s">
        <v>4203</v>
      </c>
      <c r="B618" s="677" t="s">
        <v>3695</v>
      </c>
      <c r="C618" s="678">
        <v>10000</v>
      </c>
      <c r="D618" s="678">
        <v>0</v>
      </c>
      <c r="E618" s="679">
        <f t="shared" si="15"/>
        <v>0</v>
      </c>
    </row>
    <row r="619" spans="1:5" s="680" customFormat="1" ht="15" customHeight="1" x14ac:dyDescent="0.2">
      <c r="A619" s="1480"/>
      <c r="B619" s="677" t="s">
        <v>309</v>
      </c>
      <c r="C619" s="678">
        <v>9300</v>
      </c>
      <c r="D619" s="678">
        <v>4650</v>
      </c>
      <c r="E619" s="679">
        <f t="shared" si="15"/>
        <v>50</v>
      </c>
    </row>
    <row r="620" spans="1:5" s="680" customFormat="1" ht="15" customHeight="1" x14ac:dyDescent="0.2">
      <c r="A620" s="681" t="s">
        <v>526</v>
      </c>
      <c r="B620" s="677" t="s">
        <v>368</v>
      </c>
      <c r="C620" s="678">
        <v>1000</v>
      </c>
      <c r="D620" s="678">
        <v>1000</v>
      </c>
      <c r="E620" s="679">
        <f t="shared" si="15"/>
        <v>100</v>
      </c>
    </row>
    <row r="621" spans="1:5" s="680" customFormat="1" ht="15" customHeight="1" x14ac:dyDescent="0.2">
      <c r="A621" s="1480" t="s">
        <v>529</v>
      </c>
      <c r="B621" s="677" t="s">
        <v>530</v>
      </c>
      <c r="C621" s="678">
        <v>25</v>
      </c>
      <c r="D621" s="678">
        <v>25</v>
      </c>
      <c r="E621" s="679">
        <f t="shared" si="15"/>
        <v>100</v>
      </c>
    </row>
    <row r="622" spans="1:5" s="680" customFormat="1" ht="15" customHeight="1" x14ac:dyDescent="0.2">
      <c r="A622" s="1480"/>
      <c r="B622" s="677" t="s">
        <v>2972</v>
      </c>
      <c r="C622" s="678">
        <v>200</v>
      </c>
      <c r="D622" s="678">
        <v>200</v>
      </c>
      <c r="E622" s="679">
        <f t="shared" si="15"/>
        <v>100</v>
      </c>
    </row>
    <row r="623" spans="1:5" s="680" customFormat="1" ht="15" customHeight="1" x14ac:dyDescent="0.2">
      <c r="A623" s="1480"/>
      <c r="B623" s="677" t="s">
        <v>531</v>
      </c>
      <c r="C623" s="678">
        <v>30</v>
      </c>
      <c r="D623" s="678">
        <v>30</v>
      </c>
      <c r="E623" s="679">
        <f t="shared" si="15"/>
        <v>100</v>
      </c>
    </row>
    <row r="624" spans="1:5" s="680" customFormat="1" ht="25.5" x14ac:dyDescent="0.2">
      <c r="A624" s="1480"/>
      <c r="B624" s="677" t="s">
        <v>4204</v>
      </c>
      <c r="C624" s="678">
        <v>42</v>
      </c>
      <c r="D624" s="678">
        <v>42</v>
      </c>
      <c r="E624" s="679">
        <f t="shared" si="15"/>
        <v>100</v>
      </c>
    </row>
    <row r="625" spans="1:5" s="680" customFormat="1" ht="25.5" x14ac:dyDescent="0.2">
      <c r="A625" s="1480"/>
      <c r="B625" s="677" t="s">
        <v>4205</v>
      </c>
      <c r="C625" s="678">
        <v>25</v>
      </c>
      <c r="D625" s="678">
        <v>25</v>
      </c>
      <c r="E625" s="679">
        <f t="shared" si="15"/>
        <v>100</v>
      </c>
    </row>
    <row r="626" spans="1:5" s="680" customFormat="1" ht="25.5" x14ac:dyDescent="0.2">
      <c r="A626" s="1480"/>
      <c r="B626" s="677" t="s">
        <v>4206</v>
      </c>
      <c r="C626" s="678">
        <v>25</v>
      </c>
      <c r="D626" s="678">
        <v>25</v>
      </c>
      <c r="E626" s="679">
        <f t="shared" si="15"/>
        <v>100</v>
      </c>
    </row>
    <row r="627" spans="1:5" s="680" customFormat="1" ht="25.5" x14ac:dyDescent="0.2">
      <c r="A627" s="1480"/>
      <c r="B627" s="677" t="s">
        <v>4207</v>
      </c>
      <c r="C627" s="678">
        <v>50</v>
      </c>
      <c r="D627" s="678">
        <v>50</v>
      </c>
      <c r="E627" s="679">
        <f t="shared" si="15"/>
        <v>100</v>
      </c>
    </row>
    <row r="628" spans="1:5" s="680" customFormat="1" ht="25.5" x14ac:dyDescent="0.2">
      <c r="A628" s="1480"/>
      <c r="B628" s="677" t="s">
        <v>4208</v>
      </c>
      <c r="C628" s="678">
        <v>50</v>
      </c>
      <c r="D628" s="678">
        <v>50</v>
      </c>
      <c r="E628" s="679">
        <f t="shared" si="15"/>
        <v>100</v>
      </c>
    </row>
    <row r="629" spans="1:5" s="680" customFormat="1" ht="15" customHeight="1" x14ac:dyDescent="0.2">
      <c r="A629" s="1480"/>
      <c r="B629" s="677" t="s">
        <v>1920</v>
      </c>
      <c r="C629" s="678">
        <v>150</v>
      </c>
      <c r="D629" s="678">
        <v>150</v>
      </c>
      <c r="E629" s="679">
        <f t="shared" si="15"/>
        <v>100</v>
      </c>
    </row>
    <row r="630" spans="1:5" s="680" customFormat="1" ht="15" customHeight="1" x14ac:dyDescent="0.2">
      <c r="A630" s="1480"/>
      <c r="B630" s="677" t="s">
        <v>4209</v>
      </c>
      <c r="C630" s="678">
        <v>100</v>
      </c>
      <c r="D630" s="678">
        <v>100</v>
      </c>
      <c r="E630" s="679">
        <f t="shared" si="15"/>
        <v>100</v>
      </c>
    </row>
    <row r="631" spans="1:5" s="680" customFormat="1" ht="15" customHeight="1" x14ac:dyDescent="0.2">
      <c r="A631" s="1480"/>
      <c r="B631" s="677" t="s">
        <v>4210</v>
      </c>
      <c r="C631" s="678">
        <v>50</v>
      </c>
      <c r="D631" s="678">
        <v>50</v>
      </c>
      <c r="E631" s="679">
        <f t="shared" si="15"/>
        <v>100</v>
      </c>
    </row>
    <row r="632" spans="1:5" s="680" customFormat="1" ht="25.5" x14ac:dyDescent="0.2">
      <c r="A632" s="1480"/>
      <c r="B632" s="677" t="s">
        <v>4211</v>
      </c>
      <c r="C632" s="678">
        <v>25</v>
      </c>
      <c r="D632" s="678">
        <v>25</v>
      </c>
      <c r="E632" s="679">
        <f t="shared" si="15"/>
        <v>100</v>
      </c>
    </row>
    <row r="633" spans="1:5" s="680" customFormat="1" ht="25.5" x14ac:dyDescent="0.2">
      <c r="A633" s="1480"/>
      <c r="B633" s="677" t="s">
        <v>2974</v>
      </c>
      <c r="C633" s="678">
        <v>100</v>
      </c>
      <c r="D633" s="678">
        <v>100</v>
      </c>
      <c r="E633" s="679">
        <f t="shared" si="15"/>
        <v>100</v>
      </c>
    </row>
    <row r="634" spans="1:5" s="680" customFormat="1" ht="15" customHeight="1" x14ac:dyDescent="0.2">
      <c r="A634" s="1480"/>
      <c r="B634" s="677" t="s">
        <v>4212</v>
      </c>
      <c r="C634" s="678">
        <v>100</v>
      </c>
      <c r="D634" s="678">
        <v>100</v>
      </c>
      <c r="E634" s="679">
        <f t="shared" si="15"/>
        <v>100</v>
      </c>
    </row>
    <row r="635" spans="1:5" s="680" customFormat="1" ht="15" customHeight="1" x14ac:dyDescent="0.2">
      <c r="A635" s="1480"/>
      <c r="B635" s="677" t="s">
        <v>4213</v>
      </c>
      <c r="C635" s="678">
        <v>200</v>
      </c>
      <c r="D635" s="678">
        <v>200</v>
      </c>
      <c r="E635" s="679">
        <f t="shared" si="15"/>
        <v>100</v>
      </c>
    </row>
    <row r="636" spans="1:5" s="680" customFormat="1" ht="15" customHeight="1" x14ac:dyDescent="0.2">
      <c r="A636" s="1480"/>
      <c r="B636" s="677" t="s">
        <v>532</v>
      </c>
      <c r="C636" s="678">
        <v>200</v>
      </c>
      <c r="D636" s="678">
        <v>200</v>
      </c>
      <c r="E636" s="679">
        <f t="shared" si="15"/>
        <v>100</v>
      </c>
    </row>
    <row r="637" spans="1:5" s="680" customFormat="1" ht="15" customHeight="1" x14ac:dyDescent="0.2">
      <c r="A637" s="1480"/>
      <c r="B637" s="677" t="s">
        <v>4214</v>
      </c>
      <c r="C637" s="678">
        <v>197</v>
      </c>
      <c r="D637" s="678">
        <v>196.12</v>
      </c>
      <c r="E637" s="679">
        <f t="shared" si="15"/>
        <v>99.55329949238579</v>
      </c>
    </row>
    <row r="638" spans="1:5" s="680" customFormat="1" ht="15" customHeight="1" x14ac:dyDescent="0.2">
      <c r="A638" s="1480"/>
      <c r="B638" s="677" t="s">
        <v>4215</v>
      </c>
      <c r="C638" s="678">
        <v>80</v>
      </c>
      <c r="D638" s="678">
        <v>80</v>
      </c>
      <c r="E638" s="679">
        <f t="shared" si="15"/>
        <v>100</v>
      </c>
    </row>
    <row r="639" spans="1:5" s="680" customFormat="1" ht="16.5" customHeight="1" x14ac:dyDescent="0.2">
      <c r="A639" s="1480"/>
      <c r="B639" s="677" t="s">
        <v>4216</v>
      </c>
      <c r="C639" s="678">
        <v>65</v>
      </c>
      <c r="D639" s="678">
        <v>65</v>
      </c>
      <c r="E639" s="679">
        <f t="shared" si="15"/>
        <v>100</v>
      </c>
    </row>
    <row r="640" spans="1:5" s="680" customFormat="1" ht="15" customHeight="1" x14ac:dyDescent="0.2">
      <c r="A640" s="1480"/>
      <c r="B640" s="677" t="s">
        <v>4217</v>
      </c>
      <c r="C640" s="678">
        <v>1348.28</v>
      </c>
      <c r="D640" s="678">
        <v>1348.28</v>
      </c>
      <c r="E640" s="679">
        <f t="shared" si="15"/>
        <v>100</v>
      </c>
    </row>
    <row r="641" spans="1:5" s="680" customFormat="1" ht="15" customHeight="1" x14ac:dyDescent="0.2">
      <c r="A641" s="1480"/>
      <c r="B641" s="677" t="s">
        <v>4218</v>
      </c>
      <c r="C641" s="678">
        <v>150</v>
      </c>
      <c r="D641" s="678">
        <v>150</v>
      </c>
      <c r="E641" s="679">
        <f t="shared" si="15"/>
        <v>100</v>
      </c>
    </row>
    <row r="642" spans="1:5" s="680" customFormat="1" ht="15" customHeight="1" x14ac:dyDescent="0.2">
      <c r="A642" s="1480" t="s">
        <v>533</v>
      </c>
      <c r="B642" s="677" t="s">
        <v>4219</v>
      </c>
      <c r="C642" s="678">
        <v>1000</v>
      </c>
      <c r="D642" s="678">
        <v>1000</v>
      </c>
      <c r="E642" s="679">
        <f t="shared" si="15"/>
        <v>100</v>
      </c>
    </row>
    <row r="643" spans="1:5" s="680" customFormat="1" ht="25.5" x14ac:dyDescent="0.2">
      <c r="A643" s="1480"/>
      <c r="B643" s="677" t="s">
        <v>4220</v>
      </c>
      <c r="C643" s="678">
        <v>100</v>
      </c>
      <c r="D643" s="678">
        <v>100</v>
      </c>
      <c r="E643" s="679">
        <f t="shared" si="15"/>
        <v>100</v>
      </c>
    </row>
    <row r="644" spans="1:5" s="680" customFormat="1" ht="25.5" x14ac:dyDescent="0.2">
      <c r="A644" s="1480"/>
      <c r="B644" s="677" t="s">
        <v>4221</v>
      </c>
      <c r="C644" s="678">
        <v>29</v>
      </c>
      <c r="D644" s="678">
        <v>29</v>
      </c>
      <c r="E644" s="679">
        <f t="shared" si="15"/>
        <v>100</v>
      </c>
    </row>
    <row r="645" spans="1:5" s="680" customFormat="1" ht="38.25" x14ac:dyDescent="0.2">
      <c r="A645" s="1480"/>
      <c r="B645" s="677" t="s">
        <v>2975</v>
      </c>
      <c r="C645" s="678">
        <v>500</v>
      </c>
      <c r="D645" s="678">
        <v>500</v>
      </c>
      <c r="E645" s="679">
        <f t="shared" si="15"/>
        <v>100</v>
      </c>
    </row>
    <row r="646" spans="1:5" s="680" customFormat="1" ht="25.5" x14ac:dyDescent="0.2">
      <c r="A646" s="1480"/>
      <c r="B646" s="677" t="s">
        <v>4222</v>
      </c>
      <c r="C646" s="678">
        <v>100</v>
      </c>
      <c r="D646" s="678">
        <v>100</v>
      </c>
      <c r="E646" s="679">
        <f t="shared" si="15"/>
        <v>100</v>
      </c>
    </row>
    <row r="647" spans="1:5" s="680" customFormat="1" ht="25.5" x14ac:dyDescent="0.2">
      <c r="A647" s="1480"/>
      <c r="B647" s="677" t="s">
        <v>4223</v>
      </c>
      <c r="C647" s="678">
        <v>30</v>
      </c>
      <c r="D647" s="678">
        <v>14.591719999999999</v>
      </c>
      <c r="E647" s="679">
        <f t="shared" si="15"/>
        <v>48.639066666666665</v>
      </c>
    </row>
    <row r="648" spans="1:5" s="680" customFormat="1" ht="15" customHeight="1" x14ac:dyDescent="0.2">
      <c r="A648" s="1480"/>
      <c r="B648" s="677" t="s">
        <v>387</v>
      </c>
      <c r="C648" s="678">
        <v>80</v>
      </c>
      <c r="D648" s="678">
        <v>0</v>
      </c>
      <c r="E648" s="679">
        <f t="shared" si="15"/>
        <v>0</v>
      </c>
    </row>
    <row r="649" spans="1:5" s="680" customFormat="1" ht="15" customHeight="1" x14ac:dyDescent="0.2">
      <c r="A649" s="1480"/>
      <c r="B649" s="677" t="s">
        <v>4224</v>
      </c>
      <c r="C649" s="678">
        <v>100</v>
      </c>
      <c r="D649" s="678">
        <v>100</v>
      </c>
      <c r="E649" s="679">
        <f t="shared" si="15"/>
        <v>100</v>
      </c>
    </row>
    <row r="650" spans="1:5" s="680" customFormat="1" ht="15" customHeight="1" x14ac:dyDescent="0.2">
      <c r="A650" s="1480"/>
      <c r="B650" s="677" t="s">
        <v>527</v>
      </c>
      <c r="C650" s="678">
        <v>89.7</v>
      </c>
      <c r="D650" s="678">
        <v>89.7</v>
      </c>
      <c r="E650" s="679">
        <f t="shared" si="15"/>
        <v>100</v>
      </c>
    </row>
    <row r="651" spans="1:5" s="680" customFormat="1" ht="15" customHeight="1" x14ac:dyDescent="0.2">
      <c r="A651" s="1480"/>
      <c r="B651" s="677" t="s">
        <v>1662</v>
      </c>
      <c r="C651" s="678">
        <v>199.34</v>
      </c>
      <c r="D651" s="678">
        <v>199.33500000000001</v>
      </c>
      <c r="E651" s="679">
        <f t="shared" si="15"/>
        <v>99.997491722684856</v>
      </c>
    </row>
    <row r="652" spans="1:5" s="680" customFormat="1" ht="25.5" x14ac:dyDescent="0.2">
      <c r="A652" s="1480"/>
      <c r="B652" s="677" t="s">
        <v>2976</v>
      </c>
      <c r="C652" s="678">
        <v>120</v>
      </c>
      <c r="D652" s="678">
        <v>120</v>
      </c>
      <c r="E652" s="679">
        <f>D652/C652*100</f>
        <v>100</v>
      </c>
    </row>
    <row r="653" spans="1:5" s="680" customFormat="1" ht="15" customHeight="1" x14ac:dyDescent="0.2">
      <c r="A653" s="1481" t="s">
        <v>298</v>
      </c>
      <c r="B653" s="1482"/>
      <c r="C653" s="682">
        <f>SUM(C609:C652)</f>
        <v>30707.45</v>
      </c>
      <c r="D653" s="682">
        <f>SUM(D609:D652)</f>
        <v>15961.153680000001</v>
      </c>
      <c r="E653" s="683">
        <f t="shared" ref="E653:E657" si="16">D653/C653*100</f>
        <v>51.978115017691152</v>
      </c>
    </row>
    <row r="654" spans="1:5" s="675" customFormat="1" ht="18" customHeight="1" x14ac:dyDescent="0.25">
      <c r="A654" s="1472" t="s">
        <v>2977</v>
      </c>
      <c r="B654" s="1473"/>
      <c r="C654" s="1473"/>
      <c r="D654" s="1473"/>
      <c r="E654" s="1474"/>
    </row>
    <row r="655" spans="1:5" s="680" customFormat="1" ht="15" customHeight="1" x14ac:dyDescent="0.2">
      <c r="A655" s="676" t="s">
        <v>2776</v>
      </c>
      <c r="B655" s="677" t="s">
        <v>419</v>
      </c>
      <c r="C655" s="678">
        <v>30</v>
      </c>
      <c r="D655" s="678">
        <v>30</v>
      </c>
      <c r="E655" s="684">
        <f>D655/C655*100</f>
        <v>100</v>
      </c>
    </row>
    <row r="656" spans="1:5" s="680" customFormat="1" ht="15.75" customHeight="1" thickBot="1" x14ac:dyDescent="0.25">
      <c r="A656" s="1475" t="s">
        <v>2978</v>
      </c>
      <c r="B656" s="1476"/>
      <c r="C656" s="685">
        <f>SUM(C655)</f>
        <v>30</v>
      </c>
      <c r="D656" s="1053">
        <f>SUM(D655)</f>
        <v>30</v>
      </c>
      <c r="E656" s="686">
        <f t="shared" si="16"/>
        <v>100</v>
      </c>
    </row>
    <row r="657" spans="1:5" s="669" customFormat="1" ht="16.5" customHeight="1" thickBot="1" x14ac:dyDescent="0.25">
      <c r="A657" s="1477" t="s">
        <v>299</v>
      </c>
      <c r="B657" s="1478"/>
      <c r="C657" s="687">
        <f>C18+C656+C34+C142+C302+C310+C332+C379+C428+C584+C607+C653</f>
        <v>828032.69999999984</v>
      </c>
      <c r="D657" s="687">
        <f>D18+D656+D34+D142+D302+D310+D332+D379+D428+D584+D607+D653</f>
        <v>560346.73135000002</v>
      </c>
      <c r="E657" s="688">
        <f t="shared" si="16"/>
        <v>67.672053452719936</v>
      </c>
    </row>
  </sheetData>
  <mergeCells count="69">
    <mergeCell ref="A37:A40"/>
    <mergeCell ref="A8:E8"/>
    <mergeCell ref="A10:A11"/>
    <mergeCell ref="A12:A13"/>
    <mergeCell ref="A14:A17"/>
    <mergeCell ref="A18:B18"/>
    <mergeCell ref="A19:E19"/>
    <mergeCell ref="A22:A33"/>
    <mergeCell ref="A34:B34"/>
    <mergeCell ref="A35:E35"/>
    <mergeCell ref="A289:A301"/>
    <mergeCell ref="A43:A54"/>
    <mergeCell ref="A58:A131"/>
    <mergeCell ref="A133:A141"/>
    <mergeCell ref="A142:B142"/>
    <mergeCell ref="A143:E143"/>
    <mergeCell ref="A144:A163"/>
    <mergeCell ref="A164:A185"/>
    <mergeCell ref="A186:A193"/>
    <mergeCell ref="A194:A198"/>
    <mergeCell ref="A199:A213"/>
    <mergeCell ref="A214:A287"/>
    <mergeCell ref="A335:A375"/>
    <mergeCell ref="A302:B302"/>
    <mergeCell ref="A303:E303"/>
    <mergeCell ref="A304:A305"/>
    <mergeCell ref="A306:A309"/>
    <mergeCell ref="A310:B310"/>
    <mergeCell ref="A311:E311"/>
    <mergeCell ref="A313:A314"/>
    <mergeCell ref="A315:A318"/>
    <mergeCell ref="A319:A331"/>
    <mergeCell ref="A332:B332"/>
    <mergeCell ref="A333:E333"/>
    <mergeCell ref="A432:A438"/>
    <mergeCell ref="A379:B379"/>
    <mergeCell ref="A380:E380"/>
    <mergeCell ref="A381:A383"/>
    <mergeCell ref="A384:A395"/>
    <mergeCell ref="A396:A397"/>
    <mergeCell ref="A398:A399"/>
    <mergeCell ref="A400:A416"/>
    <mergeCell ref="A417:A418"/>
    <mergeCell ref="A419:A427"/>
    <mergeCell ref="A428:B428"/>
    <mergeCell ref="A429:E429"/>
    <mergeCell ref="A611:A612"/>
    <mergeCell ref="A439:A558"/>
    <mergeCell ref="A560:A566"/>
    <mergeCell ref="A568:A580"/>
    <mergeCell ref="A581:A583"/>
    <mergeCell ref="A584:B584"/>
    <mergeCell ref="A585:E585"/>
    <mergeCell ref="A654:E654"/>
    <mergeCell ref="A656:B656"/>
    <mergeCell ref="A657:B657"/>
    <mergeCell ref="A2:E2"/>
    <mergeCell ref="A4:E4"/>
    <mergeCell ref="A613:A614"/>
    <mergeCell ref="A615:A617"/>
    <mergeCell ref="A618:A619"/>
    <mergeCell ref="A621:A641"/>
    <mergeCell ref="A642:A652"/>
    <mergeCell ref="A653:B653"/>
    <mergeCell ref="A586:A592"/>
    <mergeCell ref="A595:A606"/>
    <mergeCell ref="A607:B607"/>
    <mergeCell ref="A608:E608"/>
    <mergeCell ref="A609:A610"/>
  </mergeCells>
  <pageMargins left="0.39370078740157483" right="0.39370078740157483" top="0.59055118110236227" bottom="0.39370078740157483" header="0.31496062992125984" footer="0.11811023622047245"/>
  <pageSetup paperSize="9" scale="82" firstPageNumber="144" fitToHeight="0" orientation="portrait" useFirstPageNumber="1" r:id="rId1"/>
  <headerFooter>
    <oddHeader>&amp;L&amp;"Tahoma,Kurzíva"Závěrečný účet Moravskoslezského kraje za rok 2023&amp;R&amp;"Tahoma,Kurzíva"Tabulka č. 7</oddHeader>
    <oddFooter>&amp;C&amp;"Tahoma,Obyčejné"&amp;P</oddFooter>
  </headerFooter>
  <rowBreaks count="12" manualBreakCount="12">
    <brk id="50" max="16383" man="1"/>
    <brk id="105" max="16383" man="1"/>
    <brk id="155" max="16383" man="1"/>
    <brk id="207" max="16383" man="1"/>
    <brk id="259" max="16383" man="1"/>
    <brk id="306" max="16383" man="1"/>
    <brk id="357" max="16383" man="1"/>
    <brk id="410" max="16383" man="1"/>
    <brk id="460" max="16383" man="1"/>
    <brk id="510" max="16383" man="1"/>
    <brk id="557" max="16383" man="1"/>
    <brk id="60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FDD7-9DD4-496A-83C1-E2ABCEF4CE0F}">
  <sheetPr>
    <pageSetUpPr fitToPage="1"/>
  </sheetPr>
  <dimension ref="A1:Q172"/>
  <sheetViews>
    <sheetView zoomScaleNormal="100" zoomScaleSheetLayoutView="100" workbookViewId="0">
      <pane ySplit="4" topLeftCell="A5" activePane="bottomLeft" state="frozen"/>
      <selection activeCell="F37" sqref="F37"/>
      <selection pane="bottomLeft" activeCell="F37" sqref="F37"/>
    </sheetView>
  </sheetViews>
  <sheetFormatPr defaultColWidth="9.140625" defaultRowHeight="15" x14ac:dyDescent="0.25"/>
  <cols>
    <col min="1" max="1" width="47.5703125" style="1020" customWidth="1"/>
    <col min="2" max="2" width="8.7109375" style="1020" hidden="1" customWidth="1"/>
    <col min="3" max="3" width="13.5703125" style="1020" customWidth="1"/>
    <col min="4" max="12" width="10.7109375" style="1020" customWidth="1"/>
    <col min="13" max="13" width="10.7109375" style="1016" customWidth="1"/>
    <col min="14" max="19" width="0" style="988" hidden="1" customWidth="1"/>
    <col min="20" max="16384" width="9.140625" style="988"/>
  </cols>
  <sheetData>
    <row r="1" spans="1:17" ht="34.5" customHeight="1" x14ac:dyDescent="0.25">
      <c r="A1" s="1502" t="s">
        <v>4431</v>
      </c>
      <c r="B1" s="1502"/>
      <c r="C1" s="1502"/>
      <c r="D1" s="1502"/>
      <c r="E1" s="1502"/>
      <c r="F1" s="1502"/>
      <c r="G1" s="1502"/>
      <c r="H1" s="1502"/>
      <c r="I1" s="1502"/>
      <c r="J1" s="1502"/>
      <c r="K1" s="1502"/>
      <c r="L1" s="1502"/>
      <c r="M1" s="1502"/>
    </row>
    <row r="2" spans="1:17" ht="15.75" thickBot="1" x14ac:dyDescent="0.3">
      <c r="A2" s="989"/>
      <c r="B2" s="989"/>
      <c r="C2" s="989"/>
      <c r="D2" s="989"/>
      <c r="E2" s="989"/>
      <c r="F2" s="989"/>
      <c r="G2" s="989"/>
      <c r="H2" s="989"/>
      <c r="I2" s="989"/>
      <c r="J2" s="989"/>
      <c r="K2" s="989"/>
      <c r="L2" s="989"/>
      <c r="M2" s="990" t="s">
        <v>2</v>
      </c>
    </row>
    <row r="3" spans="1:17" s="991" customFormat="1" ht="15" customHeight="1" x14ac:dyDescent="0.2">
      <c r="A3" s="1503" t="s">
        <v>536</v>
      </c>
      <c r="B3" s="1505" t="s">
        <v>2797</v>
      </c>
      <c r="C3" s="1507" t="s">
        <v>581</v>
      </c>
      <c r="D3" s="1509" t="s">
        <v>582</v>
      </c>
      <c r="E3" s="1510"/>
      <c r="F3" s="1510"/>
      <c r="G3" s="1510"/>
      <c r="H3" s="1510"/>
      <c r="I3" s="1510"/>
      <c r="J3" s="1510"/>
      <c r="K3" s="1510"/>
      <c r="L3" s="1511" t="s">
        <v>583</v>
      </c>
      <c r="M3" s="1513" t="s">
        <v>2894</v>
      </c>
    </row>
    <row r="4" spans="1:17" s="991" customFormat="1" ht="31.5" customHeight="1" thickBot="1" x14ac:dyDescent="0.25">
      <c r="A4" s="1504" t="s">
        <v>536</v>
      </c>
      <c r="B4" s="1506" t="s">
        <v>2797</v>
      </c>
      <c r="C4" s="1508" t="s">
        <v>581</v>
      </c>
      <c r="D4" s="239" t="s">
        <v>4432</v>
      </c>
      <c r="E4" s="331">
        <v>2017</v>
      </c>
      <c r="F4" s="331">
        <v>2018</v>
      </c>
      <c r="G4" s="331">
        <v>2019</v>
      </c>
      <c r="H4" s="331">
        <v>2020</v>
      </c>
      <c r="I4" s="331">
        <v>2021</v>
      </c>
      <c r="J4" s="331">
        <v>2022</v>
      </c>
      <c r="K4" s="332">
        <v>2023</v>
      </c>
      <c r="L4" s="1512"/>
      <c r="M4" s="1514" t="s">
        <v>2798</v>
      </c>
      <c r="N4" s="1495" t="s">
        <v>4433</v>
      </c>
      <c r="O4" s="1495" t="s">
        <v>4434</v>
      </c>
      <c r="P4" s="1497" t="s">
        <v>4435</v>
      </c>
      <c r="Q4" s="1498" t="s">
        <v>4436</v>
      </c>
    </row>
    <row r="5" spans="1:17" s="991" customFormat="1" ht="18" customHeight="1" x14ac:dyDescent="0.15">
      <c r="A5" s="1499" t="s">
        <v>3506</v>
      </c>
      <c r="B5" s="1500"/>
      <c r="C5" s="1500"/>
      <c r="D5" s="1500"/>
      <c r="E5" s="1500"/>
      <c r="F5" s="1500"/>
      <c r="G5" s="1500"/>
      <c r="H5" s="1500"/>
      <c r="I5" s="1500"/>
      <c r="J5" s="1500"/>
      <c r="K5" s="1500"/>
      <c r="L5" s="1500"/>
      <c r="M5" s="1501"/>
      <c r="N5" s="1496"/>
      <c r="O5" s="1496"/>
      <c r="P5" s="1496"/>
      <c r="Q5" s="1496"/>
    </row>
    <row r="6" spans="1:17" s="323" customFormat="1" ht="15" customHeight="1" x14ac:dyDescent="0.2">
      <c r="A6" s="992" t="s">
        <v>3447</v>
      </c>
      <c r="B6" s="993">
        <v>3559</v>
      </c>
      <c r="C6" s="994">
        <f>SUM(D6:L6)</f>
        <v>1500</v>
      </c>
      <c r="D6" s="995">
        <v>0</v>
      </c>
      <c r="E6" s="995">
        <v>0</v>
      </c>
      <c r="F6" s="995">
        <v>0</v>
      </c>
      <c r="G6" s="995">
        <v>0</v>
      </c>
      <c r="H6" s="995">
        <v>0</v>
      </c>
      <c r="I6" s="995">
        <v>0</v>
      </c>
      <c r="J6" s="995">
        <v>0</v>
      </c>
      <c r="K6" s="996">
        <v>0</v>
      </c>
      <c r="L6" s="995">
        <v>1500</v>
      </c>
      <c r="M6" s="997">
        <v>0.85</v>
      </c>
      <c r="N6" s="323" t="s">
        <v>4437</v>
      </c>
      <c r="O6" s="323" t="s">
        <v>4438</v>
      </c>
    </row>
    <row r="7" spans="1:17" s="323" customFormat="1" ht="15" customHeight="1" x14ac:dyDescent="0.2">
      <c r="A7" s="998" t="s">
        <v>3449</v>
      </c>
      <c r="B7" s="999">
        <v>3558</v>
      </c>
      <c r="C7" s="994">
        <f t="shared" ref="C7:C9" si="0">SUM(D7:L7)</f>
        <v>9989.880000000001</v>
      </c>
      <c r="D7" s="1000">
        <v>0</v>
      </c>
      <c r="E7" s="1000">
        <v>0</v>
      </c>
      <c r="F7" s="1000">
        <v>0</v>
      </c>
      <c r="G7" s="1000">
        <v>0</v>
      </c>
      <c r="H7" s="1000">
        <v>0</v>
      </c>
      <c r="I7" s="1000">
        <v>0</v>
      </c>
      <c r="J7" s="1000">
        <v>33.880000000000003</v>
      </c>
      <c r="K7" s="1001">
        <v>3343.04</v>
      </c>
      <c r="L7" s="995">
        <v>6612.96</v>
      </c>
      <c r="M7" s="1002">
        <v>0.85</v>
      </c>
      <c r="N7" s="323" t="s">
        <v>4437</v>
      </c>
      <c r="O7" s="323" t="s">
        <v>4438</v>
      </c>
    </row>
    <row r="8" spans="1:17" s="323" customFormat="1" ht="24" customHeight="1" x14ac:dyDescent="0.2">
      <c r="A8" s="998" t="s">
        <v>3450</v>
      </c>
      <c r="B8" s="1003">
        <v>3526</v>
      </c>
      <c r="C8" s="994">
        <f t="shared" si="0"/>
        <v>9990</v>
      </c>
      <c r="D8" s="1000">
        <v>0</v>
      </c>
      <c r="E8" s="1000">
        <v>0</v>
      </c>
      <c r="F8" s="1000">
        <v>0</v>
      </c>
      <c r="G8" s="1000">
        <v>0</v>
      </c>
      <c r="H8" s="1000">
        <v>0</v>
      </c>
      <c r="I8" s="1000">
        <v>0</v>
      </c>
      <c r="J8" s="1000">
        <v>0</v>
      </c>
      <c r="K8" s="1001">
        <v>0</v>
      </c>
      <c r="L8" s="995">
        <v>9990</v>
      </c>
      <c r="M8" s="1002">
        <v>0.85</v>
      </c>
      <c r="N8" s="323" t="s">
        <v>4437</v>
      </c>
      <c r="O8" s="323" t="s">
        <v>4438</v>
      </c>
    </row>
    <row r="9" spans="1:17" s="323" customFormat="1" ht="15" customHeight="1" x14ac:dyDescent="0.2">
      <c r="A9" s="998" t="s">
        <v>2778</v>
      </c>
      <c r="B9" s="999">
        <v>3458</v>
      </c>
      <c r="C9" s="994">
        <f t="shared" si="0"/>
        <v>6113.84</v>
      </c>
      <c r="D9" s="1000">
        <v>0</v>
      </c>
      <c r="E9" s="1000">
        <v>0</v>
      </c>
      <c r="F9" s="1000">
        <v>0</v>
      </c>
      <c r="G9" s="1000">
        <v>0</v>
      </c>
      <c r="H9" s="1000">
        <v>0</v>
      </c>
      <c r="I9" s="1000">
        <v>0</v>
      </c>
      <c r="J9" s="1000">
        <v>3208.5600000000004</v>
      </c>
      <c r="K9" s="1001">
        <v>2905.28</v>
      </c>
      <c r="L9" s="995">
        <v>0</v>
      </c>
      <c r="M9" s="1002">
        <v>0.95</v>
      </c>
      <c r="N9" s="323" t="s">
        <v>4439</v>
      </c>
      <c r="O9" s="323" t="s">
        <v>4440</v>
      </c>
      <c r="P9" s="323" t="s">
        <v>4441</v>
      </c>
    </row>
    <row r="10" spans="1:17" s="1006" customFormat="1" ht="25.5" customHeight="1" x14ac:dyDescent="0.2">
      <c r="A10" s="117" t="s">
        <v>2997</v>
      </c>
      <c r="B10" s="240">
        <f>COUNT(B6:B9)</f>
        <v>4</v>
      </c>
      <c r="C10" s="1004">
        <f t="shared" ref="C10:L10" si="1">SUM(C6:C9)</f>
        <v>27593.72</v>
      </c>
      <c r="D10" s="1004">
        <f t="shared" si="1"/>
        <v>0</v>
      </c>
      <c r="E10" s="1004">
        <f t="shared" si="1"/>
        <v>0</v>
      </c>
      <c r="F10" s="1004">
        <f t="shared" si="1"/>
        <v>0</v>
      </c>
      <c r="G10" s="1004">
        <f t="shared" si="1"/>
        <v>0</v>
      </c>
      <c r="H10" s="1004">
        <f t="shared" si="1"/>
        <v>0</v>
      </c>
      <c r="I10" s="1004">
        <f t="shared" si="1"/>
        <v>0</v>
      </c>
      <c r="J10" s="1004">
        <f t="shared" si="1"/>
        <v>3242.4400000000005</v>
      </c>
      <c r="K10" s="1004">
        <f t="shared" si="1"/>
        <v>6248.32</v>
      </c>
      <c r="L10" s="1004">
        <f t="shared" si="1"/>
        <v>18102.96</v>
      </c>
      <c r="M10" s="1005" t="s">
        <v>142</v>
      </c>
    </row>
    <row r="11" spans="1:17" s="991" customFormat="1" ht="18" customHeight="1" x14ac:dyDescent="0.15">
      <c r="A11" s="1492" t="s">
        <v>2908</v>
      </c>
      <c r="B11" s="1493"/>
      <c r="C11" s="1493"/>
      <c r="D11" s="1493"/>
      <c r="E11" s="1493"/>
      <c r="F11" s="1493"/>
      <c r="G11" s="1493"/>
      <c r="H11" s="1493"/>
      <c r="I11" s="1493"/>
      <c r="J11" s="1493"/>
      <c r="K11" s="1493"/>
      <c r="L11" s="1493"/>
      <c r="M11" s="1494"/>
    </row>
    <row r="12" spans="1:17" s="323" customFormat="1" ht="15" customHeight="1" x14ac:dyDescent="0.2">
      <c r="A12" s="998" t="s">
        <v>3451</v>
      </c>
      <c r="B12" s="1003">
        <v>3453</v>
      </c>
      <c r="C12" s="1007">
        <f>SUM(D12:L12)</f>
        <v>15658.52</v>
      </c>
      <c r="D12" s="1000">
        <v>0</v>
      </c>
      <c r="E12" s="1000">
        <v>0</v>
      </c>
      <c r="F12" s="1000">
        <v>0</v>
      </c>
      <c r="G12" s="1000">
        <v>0</v>
      </c>
      <c r="H12" s="1000">
        <v>0</v>
      </c>
      <c r="I12" s="1000">
        <v>54.32</v>
      </c>
      <c r="J12" s="1000">
        <v>2765.4300000000003</v>
      </c>
      <c r="K12" s="1001">
        <v>12838.77</v>
      </c>
      <c r="L12" s="995">
        <v>0</v>
      </c>
      <c r="M12" s="1002">
        <v>0.4</v>
      </c>
      <c r="N12" s="323" t="s">
        <v>4437</v>
      </c>
      <c r="O12" s="323" t="s">
        <v>4438</v>
      </c>
    </row>
    <row r="13" spans="1:17" s="323" customFormat="1" ht="15" customHeight="1" x14ac:dyDescent="0.2">
      <c r="A13" s="998" t="s">
        <v>2747</v>
      </c>
      <c r="B13" s="1003">
        <v>3484</v>
      </c>
      <c r="C13" s="1007">
        <f t="shared" ref="C13:C33" si="2">SUM(D13:L13)</f>
        <v>134902.43</v>
      </c>
      <c r="D13" s="1000">
        <v>0</v>
      </c>
      <c r="E13" s="1000">
        <v>0</v>
      </c>
      <c r="F13" s="1000">
        <v>0</v>
      </c>
      <c r="G13" s="1000">
        <v>0</v>
      </c>
      <c r="H13" s="1000">
        <v>46.59</v>
      </c>
      <c r="I13" s="1000">
        <v>19.97</v>
      </c>
      <c r="J13" s="1000">
        <v>63861.15</v>
      </c>
      <c r="K13" s="1001">
        <v>70974.720000000001</v>
      </c>
      <c r="L13" s="995">
        <v>0</v>
      </c>
      <c r="M13" s="1002">
        <v>0.9</v>
      </c>
      <c r="N13" s="323" t="s">
        <v>4437</v>
      </c>
      <c r="O13" s="323" t="s">
        <v>4438</v>
      </c>
    </row>
    <row r="14" spans="1:17" s="323" customFormat="1" ht="34.5" customHeight="1" x14ac:dyDescent="0.2">
      <c r="A14" s="998" t="s">
        <v>4442</v>
      </c>
      <c r="B14" s="1003">
        <v>3522</v>
      </c>
      <c r="C14" s="1007">
        <f t="shared" si="2"/>
        <v>4524.5200000000004</v>
      </c>
      <c r="D14" s="1000">
        <v>0</v>
      </c>
      <c r="E14" s="1000">
        <v>0</v>
      </c>
      <c r="F14" s="1000">
        <v>0</v>
      </c>
      <c r="G14" s="1000">
        <v>0</v>
      </c>
      <c r="H14" s="1000">
        <v>0</v>
      </c>
      <c r="I14" s="1000">
        <v>0</v>
      </c>
      <c r="J14" s="1000">
        <v>0</v>
      </c>
      <c r="K14" s="1001">
        <v>0</v>
      </c>
      <c r="L14" s="995">
        <v>4524.5200000000004</v>
      </c>
      <c r="M14" s="1002">
        <v>0.8</v>
      </c>
      <c r="N14" s="323" t="s">
        <v>4439</v>
      </c>
      <c r="O14" s="323" t="s">
        <v>4440</v>
      </c>
    </row>
    <row r="15" spans="1:17" s="323" customFormat="1" ht="24" customHeight="1" x14ac:dyDescent="0.2">
      <c r="A15" s="998" t="s">
        <v>3453</v>
      </c>
      <c r="B15" s="1003">
        <v>3530</v>
      </c>
      <c r="C15" s="1007">
        <f t="shared" si="2"/>
        <v>63799.990000000005</v>
      </c>
      <c r="D15" s="1000">
        <v>0</v>
      </c>
      <c r="E15" s="1000">
        <v>0</v>
      </c>
      <c r="F15" s="1000">
        <v>0</v>
      </c>
      <c r="G15" s="1000">
        <v>0</v>
      </c>
      <c r="H15" s="1000">
        <v>0</v>
      </c>
      <c r="I15" s="1000">
        <v>0</v>
      </c>
      <c r="J15" s="1000">
        <v>0</v>
      </c>
      <c r="K15" s="1001">
        <v>26431.48</v>
      </c>
      <c r="L15" s="995">
        <v>37368.51</v>
      </c>
      <c r="M15" s="1002">
        <v>0.85</v>
      </c>
      <c r="N15" s="323" t="s">
        <v>4437</v>
      </c>
      <c r="O15" s="323" t="s">
        <v>4438</v>
      </c>
    </row>
    <row r="16" spans="1:17" s="323" customFormat="1" ht="15" customHeight="1" x14ac:dyDescent="0.2">
      <c r="A16" s="998" t="s">
        <v>3454</v>
      </c>
      <c r="B16" s="1003">
        <v>3532</v>
      </c>
      <c r="C16" s="1007">
        <f t="shared" si="2"/>
        <v>48000</v>
      </c>
      <c r="D16" s="1000">
        <v>0</v>
      </c>
      <c r="E16" s="1000">
        <v>0</v>
      </c>
      <c r="F16" s="1000">
        <v>0</v>
      </c>
      <c r="G16" s="1000">
        <v>0</v>
      </c>
      <c r="H16" s="1000">
        <v>0</v>
      </c>
      <c r="I16" s="1000">
        <v>0</v>
      </c>
      <c r="J16" s="1000">
        <v>0</v>
      </c>
      <c r="K16" s="1001">
        <v>30.17</v>
      </c>
      <c r="L16" s="995">
        <v>47969.83</v>
      </c>
      <c r="M16" s="1002">
        <v>0.85</v>
      </c>
      <c r="N16" s="323" t="s">
        <v>4437</v>
      </c>
      <c r="O16" s="323" t="s">
        <v>4438</v>
      </c>
    </row>
    <row r="17" spans="1:15" s="323" customFormat="1" ht="15" customHeight="1" x14ac:dyDescent="0.2">
      <c r="A17" s="998" t="s">
        <v>3455</v>
      </c>
      <c r="B17" s="1003">
        <v>3533</v>
      </c>
      <c r="C17" s="1007">
        <f t="shared" si="2"/>
        <v>101100.42</v>
      </c>
      <c r="D17" s="1000">
        <v>0</v>
      </c>
      <c r="E17" s="1000">
        <v>0</v>
      </c>
      <c r="F17" s="1000">
        <v>0</v>
      </c>
      <c r="G17" s="1000">
        <v>0</v>
      </c>
      <c r="H17" s="1000">
        <v>0</v>
      </c>
      <c r="I17" s="1000">
        <v>0</v>
      </c>
      <c r="J17" s="1000">
        <v>100.43</v>
      </c>
      <c r="K17" s="1001">
        <v>65934.13</v>
      </c>
      <c r="L17" s="995">
        <v>35065.86</v>
      </c>
      <c r="M17" s="1002">
        <v>0.85</v>
      </c>
      <c r="N17" s="323" t="s">
        <v>4437</v>
      </c>
      <c r="O17" s="323" t="s">
        <v>4438</v>
      </c>
    </row>
    <row r="18" spans="1:15" s="323" customFormat="1" ht="15" customHeight="1" x14ac:dyDescent="0.2">
      <c r="A18" s="998" t="s">
        <v>3456</v>
      </c>
      <c r="B18" s="1003">
        <v>3528</v>
      </c>
      <c r="C18" s="1007">
        <f t="shared" si="2"/>
        <v>58999.999999999993</v>
      </c>
      <c r="D18" s="1000">
        <v>0</v>
      </c>
      <c r="E18" s="1000">
        <v>0</v>
      </c>
      <c r="F18" s="1000">
        <v>0</v>
      </c>
      <c r="G18" s="1000">
        <v>0</v>
      </c>
      <c r="H18" s="1000">
        <v>0</v>
      </c>
      <c r="I18" s="1000">
        <v>0</v>
      </c>
      <c r="J18" s="1000">
        <v>0</v>
      </c>
      <c r="K18" s="1001">
        <v>57.269999999999996</v>
      </c>
      <c r="L18" s="995">
        <v>58942.729999999996</v>
      </c>
      <c r="M18" s="1002">
        <v>0.85</v>
      </c>
      <c r="N18" s="323" t="s">
        <v>4437</v>
      </c>
      <c r="O18" s="323" t="s">
        <v>4438</v>
      </c>
    </row>
    <row r="19" spans="1:15" s="323" customFormat="1" ht="24" customHeight="1" x14ac:dyDescent="0.2">
      <c r="A19" s="998" t="s">
        <v>3457</v>
      </c>
      <c r="B19" s="999">
        <v>3534</v>
      </c>
      <c r="C19" s="1007">
        <f t="shared" si="2"/>
        <v>27757.29</v>
      </c>
      <c r="D19" s="1000">
        <v>0</v>
      </c>
      <c r="E19" s="1000">
        <v>0</v>
      </c>
      <c r="F19" s="1000">
        <v>0</v>
      </c>
      <c r="G19" s="1000">
        <v>0</v>
      </c>
      <c r="H19" s="1000">
        <v>0</v>
      </c>
      <c r="I19" s="1000">
        <v>0</v>
      </c>
      <c r="J19" s="1000">
        <v>76.23</v>
      </c>
      <c r="K19" s="1001">
        <v>27681.06</v>
      </c>
      <c r="L19" s="995">
        <v>0</v>
      </c>
      <c r="M19" s="1002">
        <v>0.85</v>
      </c>
      <c r="N19" s="323" t="s">
        <v>4437</v>
      </c>
      <c r="O19" s="323" t="s">
        <v>4438</v>
      </c>
    </row>
    <row r="20" spans="1:15" s="323" customFormat="1" ht="24" customHeight="1" x14ac:dyDescent="0.2">
      <c r="A20" s="998" t="s">
        <v>3458</v>
      </c>
      <c r="B20" s="999">
        <v>3409</v>
      </c>
      <c r="C20" s="1007">
        <f t="shared" si="2"/>
        <v>90586.99</v>
      </c>
      <c r="D20" s="1000">
        <v>0</v>
      </c>
      <c r="E20" s="1000">
        <v>0</v>
      </c>
      <c r="F20" s="1000">
        <v>46.59</v>
      </c>
      <c r="G20" s="1000">
        <v>76.84</v>
      </c>
      <c r="H20" s="1000">
        <v>0</v>
      </c>
      <c r="I20" s="1000">
        <v>40158.93</v>
      </c>
      <c r="J20" s="1000">
        <v>45759.670000000006</v>
      </c>
      <c r="K20" s="1001">
        <v>4544.96</v>
      </c>
      <c r="L20" s="995">
        <v>0</v>
      </c>
      <c r="M20" s="1002">
        <v>0.9</v>
      </c>
      <c r="N20" s="323" t="s">
        <v>4437</v>
      </c>
      <c r="O20" s="323" t="s">
        <v>4438</v>
      </c>
    </row>
    <row r="21" spans="1:15" s="323" customFormat="1" ht="24" customHeight="1" x14ac:dyDescent="0.2">
      <c r="A21" s="998" t="s">
        <v>4443</v>
      </c>
      <c r="B21" s="999">
        <v>3574</v>
      </c>
      <c r="C21" s="1007">
        <f t="shared" si="2"/>
        <v>103400</v>
      </c>
      <c r="D21" s="1000">
        <v>0</v>
      </c>
      <c r="E21" s="1000">
        <v>0</v>
      </c>
      <c r="F21" s="1000">
        <v>0</v>
      </c>
      <c r="G21" s="1000">
        <v>0</v>
      </c>
      <c r="H21" s="1000">
        <v>0</v>
      </c>
      <c r="I21" s="1000">
        <v>0</v>
      </c>
      <c r="J21" s="1000">
        <v>0</v>
      </c>
      <c r="K21" s="1001">
        <v>0</v>
      </c>
      <c r="L21" s="995">
        <v>103400</v>
      </c>
      <c r="M21" s="1002">
        <v>0.85</v>
      </c>
      <c r="N21" s="323" t="s">
        <v>4437</v>
      </c>
      <c r="O21" s="323" t="s">
        <v>4438</v>
      </c>
    </row>
    <row r="22" spans="1:15" s="323" customFormat="1" ht="21" x14ac:dyDescent="0.2">
      <c r="A22" s="998" t="s">
        <v>3459</v>
      </c>
      <c r="B22" s="999">
        <v>3529</v>
      </c>
      <c r="C22" s="1007">
        <f t="shared" si="2"/>
        <v>37000.520000000004</v>
      </c>
      <c r="D22" s="1000">
        <v>0</v>
      </c>
      <c r="E22" s="1000">
        <v>0</v>
      </c>
      <c r="F22" s="1000">
        <v>0</v>
      </c>
      <c r="G22" s="1000">
        <v>0</v>
      </c>
      <c r="H22" s="1000">
        <v>0</v>
      </c>
      <c r="I22" s="1000">
        <v>0</v>
      </c>
      <c r="J22" s="1000">
        <v>300.52999999999997</v>
      </c>
      <c r="K22" s="1001">
        <v>32113.120000000003</v>
      </c>
      <c r="L22" s="995">
        <v>4586.87</v>
      </c>
      <c r="M22" s="1002">
        <v>0.85</v>
      </c>
      <c r="N22" s="323" t="s">
        <v>4437</v>
      </c>
      <c r="O22" s="323" t="s">
        <v>4438</v>
      </c>
    </row>
    <row r="23" spans="1:15" s="323" customFormat="1" ht="15" customHeight="1" x14ac:dyDescent="0.2">
      <c r="A23" s="998" t="s">
        <v>3460</v>
      </c>
      <c r="B23" s="1003">
        <v>3527</v>
      </c>
      <c r="C23" s="1007">
        <f t="shared" si="2"/>
        <v>59000</v>
      </c>
      <c r="D23" s="1000">
        <v>0</v>
      </c>
      <c r="E23" s="1000">
        <v>0</v>
      </c>
      <c r="F23" s="1000">
        <v>0</v>
      </c>
      <c r="G23" s="1000">
        <v>0</v>
      </c>
      <c r="H23" s="1000">
        <v>0</v>
      </c>
      <c r="I23" s="1000">
        <v>0</v>
      </c>
      <c r="J23" s="1000">
        <v>0</v>
      </c>
      <c r="K23" s="1001">
        <v>67.960000000000008</v>
      </c>
      <c r="L23" s="995">
        <v>58932.04</v>
      </c>
      <c r="M23" s="1002">
        <v>0.85</v>
      </c>
      <c r="N23" s="323" t="s">
        <v>4437</v>
      </c>
      <c r="O23" s="323" t="s">
        <v>4438</v>
      </c>
    </row>
    <row r="24" spans="1:15" s="323" customFormat="1" ht="15" customHeight="1" x14ac:dyDescent="0.2">
      <c r="A24" s="998" t="s">
        <v>4444</v>
      </c>
      <c r="B24" s="1003">
        <v>3573</v>
      </c>
      <c r="C24" s="1007">
        <f t="shared" si="2"/>
        <v>217799.99000000002</v>
      </c>
      <c r="D24" s="1000">
        <v>0</v>
      </c>
      <c r="E24" s="1000">
        <v>0</v>
      </c>
      <c r="F24" s="1000">
        <v>0</v>
      </c>
      <c r="G24" s="1000">
        <v>0</v>
      </c>
      <c r="H24" s="1000">
        <v>0</v>
      </c>
      <c r="I24" s="1000">
        <v>0</v>
      </c>
      <c r="J24" s="1000">
        <v>0</v>
      </c>
      <c r="K24" s="1001">
        <v>30.17</v>
      </c>
      <c r="L24" s="995">
        <v>217769.82</v>
      </c>
      <c r="M24" s="1002">
        <v>0.85</v>
      </c>
      <c r="N24" s="323" t="s">
        <v>4437</v>
      </c>
      <c r="O24" s="323" t="s">
        <v>4438</v>
      </c>
    </row>
    <row r="25" spans="1:15" s="323" customFormat="1" ht="15" customHeight="1" x14ac:dyDescent="0.2">
      <c r="A25" s="998" t="s">
        <v>586</v>
      </c>
      <c r="B25" s="1003">
        <v>3429</v>
      </c>
      <c r="C25" s="1007">
        <f t="shared" si="2"/>
        <v>77535.209999999992</v>
      </c>
      <c r="D25" s="1000">
        <v>0</v>
      </c>
      <c r="E25" s="1000">
        <v>0</v>
      </c>
      <c r="F25" s="1000">
        <v>0</v>
      </c>
      <c r="G25" s="1000">
        <v>46.59</v>
      </c>
      <c r="H25" s="1000">
        <v>19.97</v>
      </c>
      <c r="I25" s="1000">
        <v>19724.98</v>
      </c>
      <c r="J25" s="1000">
        <v>52777.520000000004</v>
      </c>
      <c r="K25" s="1001">
        <v>4966.1499999999996</v>
      </c>
      <c r="L25" s="995">
        <v>0</v>
      </c>
      <c r="M25" s="1002">
        <v>0.9</v>
      </c>
      <c r="N25" s="323" t="s">
        <v>4437</v>
      </c>
      <c r="O25" s="323" t="s">
        <v>4438</v>
      </c>
    </row>
    <row r="26" spans="1:15" s="323" customFormat="1" ht="15" customHeight="1" x14ac:dyDescent="0.2">
      <c r="A26" s="998" t="s">
        <v>663</v>
      </c>
      <c r="B26" s="1003">
        <v>3456</v>
      </c>
      <c r="C26" s="1007">
        <f t="shared" si="2"/>
        <v>28841.69</v>
      </c>
      <c r="D26" s="1000">
        <v>0</v>
      </c>
      <c r="E26" s="1000">
        <v>0</v>
      </c>
      <c r="F26" s="1000">
        <v>0</v>
      </c>
      <c r="G26" s="1000">
        <v>0</v>
      </c>
      <c r="H26" s="1000">
        <v>66.55</v>
      </c>
      <c r="I26" s="1000">
        <v>0</v>
      </c>
      <c r="J26" s="1000">
        <v>27263.23</v>
      </c>
      <c r="K26" s="1001">
        <v>1511.91</v>
      </c>
      <c r="L26" s="995">
        <v>0</v>
      </c>
      <c r="M26" s="1002">
        <v>0.9</v>
      </c>
      <c r="N26" s="323" t="s">
        <v>4437</v>
      </c>
      <c r="O26" s="323" t="s">
        <v>4438</v>
      </c>
    </row>
    <row r="27" spans="1:15" s="323" customFormat="1" ht="24" customHeight="1" x14ac:dyDescent="0.2">
      <c r="A27" s="998" t="s">
        <v>2746</v>
      </c>
      <c r="B27" s="999">
        <v>3482</v>
      </c>
      <c r="C27" s="1007">
        <f t="shared" si="2"/>
        <v>91313.279999999999</v>
      </c>
      <c r="D27" s="1000">
        <v>0</v>
      </c>
      <c r="E27" s="1000">
        <v>0</v>
      </c>
      <c r="F27" s="1000">
        <v>0</v>
      </c>
      <c r="G27" s="1000">
        <v>0</v>
      </c>
      <c r="H27" s="1000">
        <v>66.55</v>
      </c>
      <c r="I27" s="1000">
        <v>6295.87</v>
      </c>
      <c r="J27" s="1000">
        <v>68822.740000000005</v>
      </c>
      <c r="K27" s="1001">
        <v>16128.119999999999</v>
      </c>
      <c r="L27" s="995">
        <v>0</v>
      </c>
      <c r="M27" s="1002">
        <v>0.9</v>
      </c>
      <c r="N27" s="323" t="s">
        <v>4437</v>
      </c>
      <c r="O27" s="323" t="s">
        <v>4438</v>
      </c>
    </row>
    <row r="28" spans="1:15" s="323" customFormat="1" ht="15" customHeight="1" x14ac:dyDescent="0.2">
      <c r="A28" s="998" t="s">
        <v>3461</v>
      </c>
      <c r="B28" s="1003">
        <v>3531</v>
      </c>
      <c r="C28" s="1007">
        <f t="shared" si="2"/>
        <v>33000</v>
      </c>
      <c r="D28" s="1000">
        <v>0</v>
      </c>
      <c r="E28" s="1000">
        <v>0</v>
      </c>
      <c r="F28" s="1000">
        <v>0</v>
      </c>
      <c r="G28" s="1000">
        <v>0</v>
      </c>
      <c r="H28" s="1000">
        <v>0</v>
      </c>
      <c r="I28" s="1000">
        <v>0</v>
      </c>
      <c r="J28" s="1000">
        <v>0</v>
      </c>
      <c r="K28" s="1001">
        <v>96.710000000000008</v>
      </c>
      <c r="L28" s="995">
        <v>32903.29</v>
      </c>
      <c r="M28" s="1002">
        <v>0.85</v>
      </c>
      <c r="N28" s="323" t="s">
        <v>4437</v>
      </c>
      <c r="O28" s="323" t="s">
        <v>4438</v>
      </c>
    </row>
    <row r="29" spans="1:15" s="323" customFormat="1" ht="15" customHeight="1" x14ac:dyDescent="0.2">
      <c r="A29" s="998" t="s">
        <v>4445</v>
      </c>
      <c r="B29" s="1003">
        <v>3537</v>
      </c>
      <c r="C29" s="1007">
        <f t="shared" si="2"/>
        <v>38500</v>
      </c>
      <c r="D29" s="1000">
        <v>0</v>
      </c>
      <c r="E29" s="1000">
        <v>0</v>
      </c>
      <c r="F29" s="1000">
        <v>0</v>
      </c>
      <c r="G29" s="1000">
        <v>0</v>
      </c>
      <c r="H29" s="1000">
        <v>0</v>
      </c>
      <c r="I29" s="1000">
        <v>0</v>
      </c>
      <c r="J29" s="1000">
        <v>0</v>
      </c>
      <c r="K29" s="1001">
        <v>0</v>
      </c>
      <c r="L29" s="995">
        <v>38500</v>
      </c>
      <c r="M29" s="1002">
        <v>0.85</v>
      </c>
      <c r="N29" s="323" t="s">
        <v>4437</v>
      </c>
      <c r="O29" s="323" t="s">
        <v>4438</v>
      </c>
    </row>
    <row r="30" spans="1:15" s="323" customFormat="1" ht="15" customHeight="1" x14ac:dyDescent="0.2">
      <c r="A30" s="998" t="s">
        <v>4446</v>
      </c>
      <c r="B30" s="1003">
        <v>3536</v>
      </c>
      <c r="C30" s="1007">
        <f t="shared" si="2"/>
        <v>11200</v>
      </c>
      <c r="D30" s="1000">
        <v>0</v>
      </c>
      <c r="E30" s="1000">
        <v>0</v>
      </c>
      <c r="F30" s="1000">
        <v>0</v>
      </c>
      <c r="G30" s="1000">
        <v>0</v>
      </c>
      <c r="H30" s="1000">
        <v>0</v>
      </c>
      <c r="I30" s="1000">
        <v>0</v>
      </c>
      <c r="J30" s="1000">
        <v>0</v>
      </c>
      <c r="K30" s="1001">
        <v>0</v>
      </c>
      <c r="L30" s="995">
        <v>11200</v>
      </c>
      <c r="M30" s="1002">
        <v>0.85</v>
      </c>
      <c r="N30" s="323" t="s">
        <v>4437</v>
      </c>
      <c r="O30" s="323" t="s">
        <v>4438</v>
      </c>
    </row>
    <row r="31" spans="1:15" s="323" customFormat="1" ht="24" customHeight="1" x14ac:dyDescent="0.2">
      <c r="A31" s="998" t="s">
        <v>4447</v>
      </c>
      <c r="B31" s="1003">
        <v>3564</v>
      </c>
      <c r="C31" s="1007">
        <f t="shared" si="2"/>
        <v>23000</v>
      </c>
      <c r="D31" s="1000">
        <v>0</v>
      </c>
      <c r="E31" s="1000">
        <v>0</v>
      </c>
      <c r="F31" s="1000">
        <v>0</v>
      </c>
      <c r="G31" s="1000">
        <v>0</v>
      </c>
      <c r="H31" s="1000">
        <v>0</v>
      </c>
      <c r="I31" s="1000">
        <v>0</v>
      </c>
      <c r="J31" s="1000">
        <v>0</v>
      </c>
      <c r="K31" s="1001">
        <v>0</v>
      </c>
      <c r="L31" s="995">
        <v>23000</v>
      </c>
      <c r="M31" s="1002">
        <v>0.85</v>
      </c>
      <c r="N31" s="323" t="s">
        <v>4437</v>
      </c>
      <c r="O31" s="323" t="s">
        <v>4438</v>
      </c>
    </row>
    <row r="32" spans="1:15" s="323" customFormat="1" ht="15" customHeight="1" x14ac:dyDescent="0.2">
      <c r="A32" s="998" t="s">
        <v>4448</v>
      </c>
      <c r="B32" s="1003">
        <v>3604</v>
      </c>
      <c r="C32" s="1007">
        <f t="shared" si="2"/>
        <v>5844.2999999999993</v>
      </c>
      <c r="D32" s="1000">
        <v>0</v>
      </c>
      <c r="E32" s="1000">
        <v>0</v>
      </c>
      <c r="F32" s="1000">
        <v>0</v>
      </c>
      <c r="G32" s="1000">
        <v>0</v>
      </c>
      <c r="H32" s="1000">
        <v>0</v>
      </c>
      <c r="I32" s="1000">
        <v>0</v>
      </c>
      <c r="J32" s="1000">
        <v>0</v>
      </c>
      <c r="K32" s="1001">
        <v>0</v>
      </c>
      <c r="L32" s="995">
        <v>5844.2999999999993</v>
      </c>
      <c r="M32" s="1002">
        <v>0.45</v>
      </c>
      <c r="N32" s="323" t="s">
        <v>4449</v>
      </c>
      <c r="O32" s="323" t="s">
        <v>4438</v>
      </c>
    </row>
    <row r="33" spans="1:17" s="323" customFormat="1" ht="24" customHeight="1" x14ac:dyDescent="0.2">
      <c r="A33" s="998" t="s">
        <v>662</v>
      </c>
      <c r="B33" s="1003">
        <v>3424</v>
      </c>
      <c r="C33" s="1007">
        <f t="shared" si="2"/>
        <v>64240.84</v>
      </c>
      <c r="D33" s="1000">
        <v>0</v>
      </c>
      <c r="E33" s="1000">
        <v>0</v>
      </c>
      <c r="F33" s="1000">
        <v>0</v>
      </c>
      <c r="G33" s="1000">
        <v>0</v>
      </c>
      <c r="H33" s="1000">
        <v>0</v>
      </c>
      <c r="I33" s="1000">
        <v>0</v>
      </c>
      <c r="J33" s="1000">
        <v>3473.82</v>
      </c>
      <c r="K33" s="1001">
        <v>60719.1</v>
      </c>
      <c r="L33" s="995">
        <v>47.92</v>
      </c>
      <c r="M33" s="1002">
        <v>0.9</v>
      </c>
      <c r="N33" s="323" t="s">
        <v>4437</v>
      </c>
      <c r="O33" s="323" t="s">
        <v>4438</v>
      </c>
    </row>
    <row r="34" spans="1:17" s="1006" customFormat="1" ht="15.75" customHeight="1" x14ac:dyDescent="0.2">
      <c r="A34" s="117" t="s">
        <v>3000</v>
      </c>
      <c r="B34" s="240">
        <f>COUNT(B12:B33)</f>
        <v>22</v>
      </c>
      <c r="C34" s="1004">
        <f t="shared" ref="C34:L34" si="3">SUM(C12:C33)</f>
        <v>1336005.99</v>
      </c>
      <c r="D34" s="1004">
        <f t="shared" si="3"/>
        <v>0</v>
      </c>
      <c r="E34" s="1004">
        <f t="shared" si="3"/>
        <v>0</v>
      </c>
      <c r="F34" s="1004">
        <f t="shared" si="3"/>
        <v>46.59</v>
      </c>
      <c r="G34" s="1004">
        <f t="shared" si="3"/>
        <v>123.43</v>
      </c>
      <c r="H34" s="1004">
        <f t="shared" si="3"/>
        <v>199.66000000000003</v>
      </c>
      <c r="I34" s="1004">
        <f t="shared" si="3"/>
        <v>66254.069999999992</v>
      </c>
      <c r="J34" s="1004">
        <f t="shared" si="3"/>
        <v>265200.75000000006</v>
      </c>
      <c r="K34" s="1004">
        <f t="shared" si="3"/>
        <v>324125.8</v>
      </c>
      <c r="L34" s="1004">
        <f t="shared" si="3"/>
        <v>680055.69000000006</v>
      </c>
      <c r="M34" s="1005" t="s">
        <v>142</v>
      </c>
    </row>
    <row r="35" spans="1:17" s="991" customFormat="1" ht="18" customHeight="1" x14ac:dyDescent="0.15">
      <c r="A35" s="1492" t="s">
        <v>2912</v>
      </c>
      <c r="B35" s="1493"/>
      <c r="C35" s="1493"/>
      <c r="D35" s="1493"/>
      <c r="E35" s="1493"/>
      <c r="F35" s="1493"/>
      <c r="G35" s="1493"/>
      <c r="H35" s="1493"/>
      <c r="I35" s="1493"/>
      <c r="J35" s="1493"/>
      <c r="K35" s="1493"/>
      <c r="L35" s="1493"/>
      <c r="M35" s="1494"/>
    </row>
    <row r="36" spans="1:17" s="323" customFormat="1" ht="24" customHeight="1" x14ac:dyDescent="0.2">
      <c r="A36" s="998" t="s">
        <v>3462</v>
      </c>
      <c r="B36" s="1003">
        <v>7043</v>
      </c>
      <c r="C36" s="1007">
        <f>SUM(D36:L36)</f>
        <v>200000.06</v>
      </c>
      <c r="D36" s="1000">
        <v>0</v>
      </c>
      <c r="E36" s="1000">
        <v>0</v>
      </c>
      <c r="F36" s="1000">
        <v>0</v>
      </c>
      <c r="G36" s="1000">
        <v>0</v>
      </c>
      <c r="H36" s="1000">
        <v>0</v>
      </c>
      <c r="I36" s="1000">
        <v>0</v>
      </c>
      <c r="J36" s="1000">
        <v>176.05</v>
      </c>
      <c r="K36" s="1001">
        <v>1002.81</v>
      </c>
      <c r="L36" s="995">
        <f>28821.2+170000</f>
        <v>198821.2</v>
      </c>
      <c r="M36" s="1002">
        <v>0.85</v>
      </c>
      <c r="N36" s="323" t="s">
        <v>4439</v>
      </c>
      <c r="O36" s="323" t="s">
        <v>4440</v>
      </c>
      <c r="Q36" s="323" t="s">
        <v>4450</v>
      </c>
    </row>
    <row r="37" spans="1:17" s="323" customFormat="1" ht="15" customHeight="1" x14ac:dyDescent="0.2">
      <c r="A37" s="998" t="s">
        <v>4451</v>
      </c>
      <c r="B37" s="1003">
        <v>3556</v>
      </c>
      <c r="C37" s="1007">
        <f t="shared" ref="C37:C38" si="4">SUM(D37:L37)</f>
        <v>502999.99</v>
      </c>
      <c r="D37" s="1000"/>
      <c r="E37" s="1000">
        <v>0</v>
      </c>
      <c r="F37" s="1000">
        <v>0</v>
      </c>
      <c r="G37" s="1000">
        <v>0</v>
      </c>
      <c r="H37" s="1000">
        <v>0</v>
      </c>
      <c r="I37" s="1000">
        <v>0</v>
      </c>
      <c r="J37" s="1000">
        <v>0</v>
      </c>
      <c r="K37" s="1001">
        <v>434.73999999999995</v>
      </c>
      <c r="L37" s="995">
        <v>502565.25</v>
      </c>
      <c r="M37" s="1002">
        <v>0.85</v>
      </c>
      <c r="N37" s="323" t="s">
        <v>4437</v>
      </c>
      <c r="O37" s="323" t="s">
        <v>4438</v>
      </c>
    </row>
    <row r="38" spans="1:17" s="323" customFormat="1" ht="34.5" customHeight="1" x14ac:dyDescent="0.2">
      <c r="A38" s="998" t="s">
        <v>585</v>
      </c>
      <c r="B38" s="1003">
        <v>3262</v>
      </c>
      <c r="C38" s="1007">
        <f t="shared" si="4"/>
        <v>3284.2599999999998</v>
      </c>
      <c r="D38" s="1000">
        <v>183.17999999999998</v>
      </c>
      <c r="E38" s="1000">
        <v>751.76</v>
      </c>
      <c r="F38" s="1000">
        <v>759.51</v>
      </c>
      <c r="G38" s="1000">
        <v>563.4</v>
      </c>
      <c r="H38" s="1000">
        <v>148.88999999999999</v>
      </c>
      <c r="I38" s="1000">
        <v>52.39</v>
      </c>
      <c r="J38" s="1000">
        <v>825.13</v>
      </c>
      <c r="K38" s="1001">
        <v>0</v>
      </c>
      <c r="L38" s="995">
        <v>0</v>
      </c>
      <c r="M38" s="1002">
        <v>0.85</v>
      </c>
      <c r="N38" s="323" t="s">
        <v>4439</v>
      </c>
      <c r="O38" s="323" t="s">
        <v>4440</v>
      </c>
    </row>
    <row r="39" spans="1:17" s="1006" customFormat="1" ht="15.75" customHeight="1" x14ac:dyDescent="0.2">
      <c r="A39" s="117" t="s">
        <v>3036</v>
      </c>
      <c r="B39" s="240">
        <f>COUNT(B36:B38)</f>
        <v>3</v>
      </c>
      <c r="C39" s="1004">
        <f t="shared" ref="C39:L39" si="5">SUM(C36:C38)</f>
        <v>706284.31</v>
      </c>
      <c r="D39" s="1004">
        <f t="shared" si="5"/>
        <v>183.17999999999998</v>
      </c>
      <c r="E39" s="1004">
        <f t="shared" si="5"/>
        <v>751.76</v>
      </c>
      <c r="F39" s="1004">
        <f t="shared" si="5"/>
        <v>759.51</v>
      </c>
      <c r="G39" s="1004">
        <f t="shared" si="5"/>
        <v>563.4</v>
      </c>
      <c r="H39" s="1004">
        <f t="shared" si="5"/>
        <v>148.88999999999999</v>
      </c>
      <c r="I39" s="1004">
        <f t="shared" si="5"/>
        <v>52.39</v>
      </c>
      <c r="J39" s="1004">
        <f t="shared" si="5"/>
        <v>1001.1800000000001</v>
      </c>
      <c r="K39" s="1004">
        <f t="shared" si="5"/>
        <v>1437.55</v>
      </c>
      <c r="L39" s="1004">
        <f t="shared" si="5"/>
        <v>701386.45</v>
      </c>
      <c r="M39" s="1005" t="s">
        <v>142</v>
      </c>
    </row>
    <row r="40" spans="1:17" s="991" customFormat="1" ht="18" customHeight="1" x14ac:dyDescent="0.15">
      <c r="A40" s="1492" t="s">
        <v>313</v>
      </c>
      <c r="B40" s="1493"/>
      <c r="C40" s="1493"/>
      <c r="D40" s="1493"/>
      <c r="E40" s="1493"/>
      <c r="F40" s="1493"/>
      <c r="G40" s="1493"/>
      <c r="H40" s="1493"/>
      <c r="I40" s="1493"/>
      <c r="J40" s="1493"/>
      <c r="K40" s="1493"/>
      <c r="L40" s="1493"/>
      <c r="M40" s="1494"/>
    </row>
    <row r="41" spans="1:17" s="322" customFormat="1" ht="15" customHeight="1" x14ac:dyDescent="0.2">
      <c r="A41" s="998" t="s">
        <v>2748</v>
      </c>
      <c r="B41" s="999">
        <v>3519</v>
      </c>
      <c r="C41" s="1007">
        <f>SUM(D41:L41)</f>
        <v>230000</v>
      </c>
      <c r="D41" s="1000">
        <v>0</v>
      </c>
      <c r="E41" s="1000">
        <v>0</v>
      </c>
      <c r="F41" s="1000">
        <v>0</v>
      </c>
      <c r="G41" s="1000">
        <v>0</v>
      </c>
      <c r="H41" s="1000">
        <v>0</v>
      </c>
      <c r="I41" s="1000">
        <v>0</v>
      </c>
      <c r="J41" s="1000">
        <v>0</v>
      </c>
      <c r="K41" s="1001">
        <v>1767.8100000000002</v>
      </c>
      <c r="L41" s="995">
        <v>228232.19</v>
      </c>
      <c r="M41" s="1002">
        <v>0.85</v>
      </c>
      <c r="N41" s="322" t="s">
        <v>4437</v>
      </c>
      <c r="O41" s="322" t="s">
        <v>4438</v>
      </c>
    </row>
    <row r="42" spans="1:17" s="1006" customFormat="1" ht="15.75" customHeight="1" x14ac:dyDescent="0.2">
      <c r="A42" s="117" t="s">
        <v>553</v>
      </c>
      <c r="B42" s="240">
        <f>COUNT(B41:B41)</f>
        <v>1</v>
      </c>
      <c r="C42" s="1004">
        <f t="shared" ref="C42:I42" si="6">SUM(C41:C41)</f>
        <v>230000</v>
      </c>
      <c r="D42" s="1004">
        <f t="shared" si="6"/>
        <v>0</v>
      </c>
      <c r="E42" s="1004">
        <f t="shared" si="6"/>
        <v>0</v>
      </c>
      <c r="F42" s="1004">
        <f t="shared" si="6"/>
        <v>0</v>
      </c>
      <c r="G42" s="1004">
        <f t="shared" si="6"/>
        <v>0</v>
      </c>
      <c r="H42" s="1004">
        <f t="shared" si="6"/>
        <v>0</v>
      </c>
      <c r="I42" s="1004">
        <f t="shared" si="6"/>
        <v>0</v>
      </c>
      <c r="J42" s="1004"/>
      <c r="K42" s="1004">
        <f>SUM(K41:K41)</f>
        <v>1767.8100000000002</v>
      </c>
      <c r="L42" s="1004">
        <f>SUM(L41:L41)</f>
        <v>228232.19</v>
      </c>
      <c r="M42" s="1005" t="s">
        <v>142</v>
      </c>
    </row>
    <row r="43" spans="1:17" s="991" customFormat="1" ht="18" customHeight="1" x14ac:dyDescent="0.15">
      <c r="A43" s="1492" t="s">
        <v>374</v>
      </c>
      <c r="B43" s="1493"/>
      <c r="C43" s="1493"/>
      <c r="D43" s="1493"/>
      <c r="E43" s="1493"/>
      <c r="F43" s="1493"/>
      <c r="G43" s="1493"/>
      <c r="H43" s="1493"/>
      <c r="I43" s="1493"/>
      <c r="J43" s="1493"/>
      <c r="K43" s="1493"/>
      <c r="L43" s="1493"/>
      <c r="M43" s="1494"/>
    </row>
    <row r="44" spans="1:17" s="323" customFormat="1" ht="15" customHeight="1" x14ac:dyDescent="0.2">
      <c r="A44" s="998" t="s">
        <v>3463</v>
      </c>
      <c r="B44" s="1003">
        <v>3505</v>
      </c>
      <c r="C44" s="1007">
        <f>SUM(D44:L44)</f>
        <v>2600000.0299999998</v>
      </c>
      <c r="D44" s="1000">
        <v>0</v>
      </c>
      <c r="E44" s="1000">
        <v>0</v>
      </c>
      <c r="F44" s="1000">
        <v>0</v>
      </c>
      <c r="G44" s="1000">
        <v>0</v>
      </c>
      <c r="H44" s="1000">
        <v>13385.44</v>
      </c>
      <c r="I44" s="1000">
        <v>9552.5500000000011</v>
      </c>
      <c r="J44" s="1000">
        <v>5550.5800000000008</v>
      </c>
      <c r="K44" s="1001">
        <v>12227.29</v>
      </c>
      <c r="L44" s="995">
        <v>2559284.17</v>
      </c>
      <c r="M44" s="1002">
        <v>0.85</v>
      </c>
      <c r="N44" s="323" t="s">
        <v>4437</v>
      </c>
      <c r="O44" s="323" t="s">
        <v>4438</v>
      </c>
    </row>
    <row r="45" spans="1:17" s="323" customFormat="1" ht="15" customHeight="1" x14ac:dyDescent="0.2">
      <c r="A45" s="998" t="s">
        <v>3464</v>
      </c>
      <c r="B45" s="1003">
        <v>3550</v>
      </c>
      <c r="C45" s="1007">
        <f t="shared" ref="C45:C57" si="7">SUM(D45:L45)</f>
        <v>30499.69</v>
      </c>
      <c r="D45" s="1000">
        <v>0</v>
      </c>
      <c r="E45" s="1000">
        <v>0</v>
      </c>
      <c r="F45" s="1000">
        <v>0</v>
      </c>
      <c r="G45" s="1000">
        <v>0</v>
      </c>
      <c r="H45" s="1000">
        <v>0</v>
      </c>
      <c r="I45" s="1000">
        <v>0</v>
      </c>
      <c r="J45" s="1000">
        <v>107.69</v>
      </c>
      <c r="K45" s="1001">
        <v>60.51</v>
      </c>
      <c r="L45" s="995">
        <v>30331.489999999998</v>
      </c>
      <c r="M45" s="1002">
        <v>0.85</v>
      </c>
      <c r="N45" s="323" t="s">
        <v>4437</v>
      </c>
      <c r="O45" s="323" t="s">
        <v>4438</v>
      </c>
    </row>
    <row r="46" spans="1:17" s="322" customFormat="1" ht="24" customHeight="1" x14ac:dyDescent="0.2">
      <c r="A46" s="998" t="s">
        <v>4452</v>
      </c>
      <c r="B46" s="999">
        <v>7050</v>
      </c>
      <c r="C46" s="1007">
        <f t="shared" si="7"/>
        <v>5134.55</v>
      </c>
      <c r="D46" s="1000">
        <v>0</v>
      </c>
      <c r="E46" s="1000">
        <v>0</v>
      </c>
      <c r="F46" s="1000">
        <v>0</v>
      </c>
      <c r="G46" s="1000">
        <v>0</v>
      </c>
      <c r="H46" s="1000">
        <v>0</v>
      </c>
      <c r="I46" s="1000">
        <v>0</v>
      </c>
      <c r="J46" s="1000">
        <v>0</v>
      </c>
      <c r="K46" s="1001">
        <v>5134.55</v>
      </c>
      <c r="L46" s="995">
        <v>0</v>
      </c>
      <c r="M46" s="1002">
        <v>1</v>
      </c>
      <c r="N46" s="322" t="s">
        <v>4437</v>
      </c>
      <c r="O46" s="322" t="s">
        <v>4438</v>
      </c>
      <c r="P46" s="322" t="s">
        <v>4441</v>
      </c>
      <c r="Q46" s="322" t="s">
        <v>4441</v>
      </c>
    </row>
    <row r="47" spans="1:17" s="322" customFormat="1" ht="24" customHeight="1" x14ac:dyDescent="0.2">
      <c r="A47" s="998" t="s">
        <v>3466</v>
      </c>
      <c r="B47" s="999">
        <v>3551</v>
      </c>
      <c r="C47" s="1007">
        <f t="shared" si="7"/>
        <v>200</v>
      </c>
      <c r="D47" s="1000">
        <v>0</v>
      </c>
      <c r="E47" s="1000">
        <v>0</v>
      </c>
      <c r="F47" s="1000">
        <v>0</v>
      </c>
      <c r="G47" s="1000">
        <v>0</v>
      </c>
      <c r="H47" s="1000">
        <v>0</v>
      </c>
      <c r="I47" s="1000">
        <v>0</v>
      </c>
      <c r="J47" s="1000">
        <v>0</v>
      </c>
      <c r="K47" s="1001">
        <v>0</v>
      </c>
      <c r="L47" s="995">
        <v>200</v>
      </c>
      <c r="M47" s="1002">
        <v>0.85</v>
      </c>
      <c r="N47" s="322" t="s">
        <v>4437</v>
      </c>
      <c r="O47" s="322" t="s">
        <v>4438</v>
      </c>
    </row>
    <row r="48" spans="1:17" s="323" customFormat="1" ht="15" customHeight="1" x14ac:dyDescent="0.2">
      <c r="A48" s="998" t="s">
        <v>4453</v>
      </c>
      <c r="B48" s="1003">
        <v>3577</v>
      </c>
      <c r="C48" s="1007">
        <f t="shared" si="7"/>
        <v>58000</v>
      </c>
      <c r="D48" s="1000">
        <v>0</v>
      </c>
      <c r="E48" s="1000">
        <v>0</v>
      </c>
      <c r="F48" s="1000">
        <v>0</v>
      </c>
      <c r="G48" s="1000">
        <v>0</v>
      </c>
      <c r="H48" s="1000">
        <v>0</v>
      </c>
      <c r="I48" s="1000">
        <v>0</v>
      </c>
      <c r="J48" s="1000">
        <v>0</v>
      </c>
      <c r="K48" s="1001">
        <v>0</v>
      </c>
      <c r="L48" s="995">
        <v>58000</v>
      </c>
      <c r="M48" s="1002">
        <v>0.85</v>
      </c>
      <c r="N48" s="323" t="s">
        <v>4437</v>
      </c>
      <c r="O48" s="323" t="s">
        <v>4438</v>
      </c>
    </row>
    <row r="49" spans="1:17" s="323" customFormat="1" ht="15" customHeight="1" x14ac:dyDescent="0.2">
      <c r="A49" s="998" t="s">
        <v>4036</v>
      </c>
      <c r="B49" s="1003">
        <v>3523</v>
      </c>
      <c r="C49" s="1007">
        <f t="shared" si="7"/>
        <v>179966</v>
      </c>
      <c r="D49" s="1000">
        <v>0</v>
      </c>
      <c r="E49" s="1000">
        <v>0</v>
      </c>
      <c r="F49" s="1000">
        <v>0</v>
      </c>
      <c r="G49" s="1000">
        <v>0</v>
      </c>
      <c r="H49" s="1000">
        <v>0</v>
      </c>
      <c r="I49" s="1000">
        <v>0</v>
      </c>
      <c r="J49" s="1000">
        <v>0</v>
      </c>
      <c r="K49" s="1001">
        <v>0</v>
      </c>
      <c r="L49" s="995">
        <v>179966</v>
      </c>
      <c r="M49" s="1002">
        <v>1</v>
      </c>
      <c r="N49" s="323" t="s">
        <v>4437</v>
      </c>
      <c r="O49" s="323" t="s">
        <v>4438</v>
      </c>
    </row>
    <row r="50" spans="1:17" s="323" customFormat="1" ht="15" customHeight="1" x14ac:dyDescent="0.2">
      <c r="A50" s="998" t="s">
        <v>3467</v>
      </c>
      <c r="B50" s="1003">
        <v>3555</v>
      </c>
      <c r="C50" s="1007">
        <f t="shared" si="7"/>
        <v>249999.99</v>
      </c>
      <c r="D50" s="1000">
        <v>0</v>
      </c>
      <c r="E50" s="1000">
        <v>0</v>
      </c>
      <c r="F50" s="1000">
        <v>0</v>
      </c>
      <c r="G50" s="1000">
        <v>0</v>
      </c>
      <c r="H50" s="1000">
        <v>0</v>
      </c>
      <c r="I50" s="1000">
        <v>2081.67</v>
      </c>
      <c r="J50" s="1000">
        <v>1436.32</v>
      </c>
      <c r="K50" s="1001">
        <v>1055.1199999999999</v>
      </c>
      <c r="L50" s="995">
        <v>245426.88</v>
      </c>
      <c r="M50" s="1002">
        <v>0.85</v>
      </c>
      <c r="N50" s="323" t="s">
        <v>4437</v>
      </c>
      <c r="O50" s="323" t="s">
        <v>4438</v>
      </c>
    </row>
    <row r="51" spans="1:17" s="323" customFormat="1" ht="15" customHeight="1" x14ac:dyDescent="0.2">
      <c r="A51" s="998" t="s">
        <v>4454</v>
      </c>
      <c r="B51" s="1003">
        <v>3568</v>
      </c>
      <c r="C51" s="1007">
        <f t="shared" si="7"/>
        <v>23500</v>
      </c>
      <c r="D51" s="1000">
        <v>0</v>
      </c>
      <c r="E51" s="1000">
        <v>0</v>
      </c>
      <c r="F51" s="1000">
        <v>0</v>
      </c>
      <c r="G51" s="1000">
        <v>0</v>
      </c>
      <c r="H51" s="1000">
        <v>0</v>
      </c>
      <c r="I51" s="1000">
        <v>0</v>
      </c>
      <c r="J51" s="1000">
        <v>0</v>
      </c>
      <c r="K51" s="1001">
        <v>0</v>
      </c>
      <c r="L51" s="995">
        <v>23500</v>
      </c>
      <c r="M51" s="1002">
        <v>0.85</v>
      </c>
      <c r="N51" s="323" t="s">
        <v>4437</v>
      </c>
      <c r="O51" s="323" t="s">
        <v>4438</v>
      </c>
    </row>
    <row r="52" spans="1:17" s="323" customFormat="1" ht="15" customHeight="1" x14ac:dyDescent="0.2">
      <c r="A52" s="998" t="s">
        <v>3468</v>
      </c>
      <c r="B52" s="1003">
        <v>3549</v>
      </c>
      <c r="C52" s="1007">
        <f t="shared" si="7"/>
        <v>5500</v>
      </c>
      <c r="D52" s="1000">
        <v>0</v>
      </c>
      <c r="E52" s="1000">
        <v>0</v>
      </c>
      <c r="F52" s="1000">
        <v>0</v>
      </c>
      <c r="G52" s="1000">
        <v>0</v>
      </c>
      <c r="H52" s="1000">
        <v>0</v>
      </c>
      <c r="I52" s="1000">
        <v>0</v>
      </c>
      <c r="J52" s="1000">
        <v>0</v>
      </c>
      <c r="K52" s="1001">
        <v>0</v>
      </c>
      <c r="L52" s="995">
        <v>5500</v>
      </c>
      <c r="M52" s="1002">
        <v>0.85</v>
      </c>
      <c r="N52" s="323" t="s">
        <v>4437</v>
      </c>
      <c r="O52" s="323" t="s">
        <v>4438</v>
      </c>
    </row>
    <row r="53" spans="1:17" s="323" customFormat="1" ht="15" customHeight="1" x14ac:dyDescent="0.2">
      <c r="A53" s="998" t="s">
        <v>4455</v>
      </c>
      <c r="B53" s="1003">
        <v>7049</v>
      </c>
      <c r="C53" s="1007">
        <f t="shared" si="7"/>
        <v>5799.7199999999993</v>
      </c>
      <c r="D53" s="1000">
        <v>0</v>
      </c>
      <c r="E53" s="1000">
        <v>0</v>
      </c>
      <c r="F53" s="1000">
        <v>0</v>
      </c>
      <c r="G53" s="1000">
        <v>0</v>
      </c>
      <c r="H53" s="1000">
        <v>0</v>
      </c>
      <c r="I53" s="1000">
        <v>0</v>
      </c>
      <c r="J53" s="1000">
        <v>0</v>
      </c>
      <c r="K53" s="1001">
        <v>579.98</v>
      </c>
      <c r="L53" s="995">
        <v>5219.74</v>
      </c>
      <c r="M53" s="1002">
        <v>0.9</v>
      </c>
      <c r="N53" s="323" t="s">
        <v>4437</v>
      </c>
      <c r="O53" s="323" t="s">
        <v>4438</v>
      </c>
      <c r="Q53" s="323" t="s">
        <v>4441</v>
      </c>
    </row>
    <row r="54" spans="1:17" s="323" customFormat="1" ht="15" customHeight="1" x14ac:dyDescent="0.2">
      <c r="A54" s="998" t="s">
        <v>4456</v>
      </c>
      <c r="B54" s="1003">
        <v>3554</v>
      </c>
      <c r="C54" s="1007">
        <f t="shared" si="7"/>
        <v>11500</v>
      </c>
      <c r="D54" s="1000">
        <v>0</v>
      </c>
      <c r="E54" s="1000">
        <v>0</v>
      </c>
      <c r="F54" s="1000">
        <v>0</v>
      </c>
      <c r="G54" s="1000">
        <v>0</v>
      </c>
      <c r="H54" s="1000">
        <v>0</v>
      </c>
      <c r="I54" s="1000">
        <v>0</v>
      </c>
      <c r="J54" s="1000">
        <v>0</v>
      </c>
      <c r="K54" s="1001">
        <v>0</v>
      </c>
      <c r="L54" s="995">
        <v>11500</v>
      </c>
      <c r="M54" s="1002">
        <v>0.85</v>
      </c>
      <c r="N54" s="323" t="s">
        <v>4437</v>
      </c>
      <c r="O54" s="323" t="s">
        <v>4438</v>
      </c>
    </row>
    <row r="55" spans="1:17" s="323" customFormat="1" ht="15" customHeight="1" x14ac:dyDescent="0.2">
      <c r="A55" s="998" t="s">
        <v>3470</v>
      </c>
      <c r="B55" s="1003">
        <v>3513</v>
      </c>
      <c r="C55" s="1007">
        <f t="shared" si="7"/>
        <v>87500.000000000015</v>
      </c>
      <c r="D55" s="1000">
        <v>0</v>
      </c>
      <c r="E55" s="1000">
        <v>0</v>
      </c>
      <c r="F55" s="1000">
        <v>0</v>
      </c>
      <c r="G55" s="1000">
        <v>0</v>
      </c>
      <c r="H55" s="1000">
        <v>0</v>
      </c>
      <c r="I55" s="1000">
        <v>0</v>
      </c>
      <c r="J55" s="1000">
        <v>705.43</v>
      </c>
      <c r="K55" s="1001">
        <v>498.78</v>
      </c>
      <c r="L55" s="995">
        <v>86295.790000000008</v>
      </c>
      <c r="M55" s="1002">
        <v>0.85</v>
      </c>
      <c r="N55" s="323" t="s">
        <v>4437</v>
      </c>
      <c r="O55" s="323" t="s">
        <v>4438</v>
      </c>
    </row>
    <row r="56" spans="1:17" s="323" customFormat="1" ht="15" customHeight="1" x14ac:dyDescent="0.2">
      <c r="A56" s="998" t="s">
        <v>3471</v>
      </c>
      <c r="B56" s="1003">
        <v>3524</v>
      </c>
      <c r="C56" s="1007">
        <f t="shared" si="7"/>
        <v>169679.99</v>
      </c>
      <c r="D56" s="1000">
        <v>0</v>
      </c>
      <c r="E56" s="1000">
        <v>0</v>
      </c>
      <c r="F56" s="1000">
        <v>0</v>
      </c>
      <c r="G56" s="1000">
        <v>0</v>
      </c>
      <c r="H56" s="1000">
        <v>0</v>
      </c>
      <c r="I56" s="1000">
        <v>0</v>
      </c>
      <c r="J56" s="1000">
        <v>109.2</v>
      </c>
      <c r="K56" s="1001">
        <v>112.08</v>
      </c>
      <c r="L56" s="995">
        <v>169458.71</v>
      </c>
      <c r="M56" s="1002">
        <v>1</v>
      </c>
      <c r="N56" s="323" t="s">
        <v>4437</v>
      </c>
      <c r="O56" s="323" t="s">
        <v>4438</v>
      </c>
    </row>
    <row r="57" spans="1:17" s="323" customFormat="1" ht="15" customHeight="1" x14ac:dyDescent="0.2">
      <c r="A57" s="998" t="s">
        <v>2980</v>
      </c>
      <c r="B57" s="1003">
        <v>3514</v>
      </c>
      <c r="C57" s="1007">
        <f t="shared" si="7"/>
        <v>121999.79</v>
      </c>
      <c r="D57" s="1000">
        <v>0</v>
      </c>
      <c r="E57" s="1000">
        <v>0</v>
      </c>
      <c r="F57" s="1000">
        <v>0</v>
      </c>
      <c r="G57" s="1000">
        <v>0</v>
      </c>
      <c r="H57" s="1000">
        <v>0</v>
      </c>
      <c r="I57" s="1000">
        <v>2467.08</v>
      </c>
      <c r="J57" s="1000">
        <v>1179.71</v>
      </c>
      <c r="K57" s="1001">
        <v>0</v>
      </c>
      <c r="L57" s="995">
        <v>118353</v>
      </c>
      <c r="M57" s="1002">
        <v>0.85</v>
      </c>
      <c r="N57" s="323" t="s">
        <v>4437</v>
      </c>
      <c r="O57" s="323" t="s">
        <v>4438</v>
      </c>
    </row>
    <row r="58" spans="1:17" s="1006" customFormat="1" ht="15.75" customHeight="1" x14ac:dyDescent="0.2">
      <c r="A58" s="117" t="s">
        <v>557</v>
      </c>
      <c r="B58" s="240">
        <f>COUNT(B44:B57)</f>
        <v>14</v>
      </c>
      <c r="C58" s="1004">
        <f t="shared" ref="C58:L58" si="8">SUM(C44:C57)</f>
        <v>3549279.76</v>
      </c>
      <c r="D58" s="1004">
        <f t="shared" si="8"/>
        <v>0</v>
      </c>
      <c r="E58" s="1004">
        <f t="shared" si="8"/>
        <v>0</v>
      </c>
      <c r="F58" s="1004">
        <f t="shared" si="8"/>
        <v>0</v>
      </c>
      <c r="G58" s="1004">
        <f t="shared" si="8"/>
        <v>0</v>
      </c>
      <c r="H58" s="1004">
        <f t="shared" si="8"/>
        <v>13385.44</v>
      </c>
      <c r="I58" s="1004">
        <f t="shared" si="8"/>
        <v>14101.300000000001</v>
      </c>
      <c r="J58" s="1004">
        <f t="shared" si="8"/>
        <v>9088.93</v>
      </c>
      <c r="K58" s="1004">
        <f t="shared" si="8"/>
        <v>19668.310000000001</v>
      </c>
      <c r="L58" s="1004">
        <f t="shared" si="8"/>
        <v>3493035.7800000003</v>
      </c>
      <c r="M58" s="1005" t="s">
        <v>142</v>
      </c>
    </row>
    <row r="59" spans="1:17" s="991" customFormat="1" ht="18" customHeight="1" x14ac:dyDescent="0.15">
      <c r="A59" s="1492" t="s">
        <v>417</v>
      </c>
      <c r="B59" s="1493"/>
      <c r="C59" s="1493"/>
      <c r="D59" s="1493"/>
      <c r="E59" s="1493"/>
      <c r="F59" s="1493"/>
      <c r="G59" s="1493"/>
      <c r="H59" s="1493"/>
      <c r="I59" s="1493"/>
      <c r="J59" s="1493"/>
      <c r="K59" s="1493"/>
      <c r="L59" s="1493"/>
      <c r="M59" s="1494"/>
    </row>
    <row r="60" spans="1:17" s="323" customFormat="1" ht="15" customHeight="1" x14ac:dyDescent="0.2">
      <c r="A60" s="998" t="s">
        <v>3472</v>
      </c>
      <c r="B60" s="1003">
        <v>3489</v>
      </c>
      <c r="C60" s="1007">
        <f>SUM(D60:L60)</f>
        <v>1061.93938</v>
      </c>
      <c r="D60" s="1000">
        <v>0</v>
      </c>
      <c r="E60" s="1000">
        <v>0</v>
      </c>
      <c r="F60" s="1000">
        <v>0</v>
      </c>
      <c r="G60" s="1000">
        <v>0</v>
      </c>
      <c r="H60" s="1000">
        <v>0</v>
      </c>
      <c r="I60" s="1000">
        <v>268.05</v>
      </c>
      <c r="J60" s="1000">
        <v>371.88937999999996</v>
      </c>
      <c r="K60" s="1001">
        <v>394.41</v>
      </c>
      <c r="L60" s="995">
        <v>27.59</v>
      </c>
      <c r="M60" s="1002">
        <v>0.9</v>
      </c>
      <c r="N60" s="323" t="s">
        <v>4439</v>
      </c>
      <c r="O60" s="323" t="s">
        <v>4440</v>
      </c>
    </row>
    <row r="61" spans="1:17" s="323" customFormat="1" ht="24" customHeight="1" x14ac:dyDescent="0.2">
      <c r="A61" s="998" t="s">
        <v>3473</v>
      </c>
      <c r="B61" s="1003">
        <v>3503</v>
      </c>
      <c r="C61" s="1007">
        <f t="shared" ref="C61:C64" si="9">SUM(D61:L61)</f>
        <v>11197.171</v>
      </c>
      <c r="D61" s="1000">
        <v>0</v>
      </c>
      <c r="E61" s="1000">
        <v>0</v>
      </c>
      <c r="F61" s="1000">
        <v>0</v>
      </c>
      <c r="G61" s="1000">
        <v>0</v>
      </c>
      <c r="H61" s="1000">
        <v>0</v>
      </c>
      <c r="I61" s="1000">
        <v>0</v>
      </c>
      <c r="J61" s="1000">
        <v>5331.2610000000004</v>
      </c>
      <c r="K61" s="1001">
        <v>5865.91</v>
      </c>
      <c r="L61" s="995">
        <v>0</v>
      </c>
      <c r="M61" s="1002">
        <v>1</v>
      </c>
      <c r="N61" s="323" t="s">
        <v>4439</v>
      </c>
      <c r="O61" s="323" t="s">
        <v>4440</v>
      </c>
    </row>
    <row r="62" spans="1:17" s="323" customFormat="1" ht="15" customHeight="1" x14ac:dyDescent="0.2">
      <c r="A62" s="998" t="s">
        <v>588</v>
      </c>
      <c r="B62" s="1003">
        <v>3280</v>
      </c>
      <c r="C62" s="1007">
        <f t="shared" si="9"/>
        <v>4026.77</v>
      </c>
      <c r="D62" s="1000">
        <v>0</v>
      </c>
      <c r="E62" s="1000">
        <v>0</v>
      </c>
      <c r="F62" s="1000">
        <v>503.01</v>
      </c>
      <c r="G62" s="1000">
        <v>739.7</v>
      </c>
      <c r="H62" s="1000">
        <v>965.11</v>
      </c>
      <c r="I62" s="1000">
        <v>752.44</v>
      </c>
      <c r="J62" s="1000">
        <v>817.45</v>
      </c>
      <c r="K62" s="1001">
        <v>249.06</v>
      </c>
      <c r="L62" s="995">
        <v>0</v>
      </c>
      <c r="M62" s="1002">
        <v>0.9</v>
      </c>
      <c r="N62" s="323" t="s">
        <v>4439</v>
      </c>
      <c r="O62" s="323" t="s">
        <v>4440</v>
      </c>
    </row>
    <row r="63" spans="1:17" s="323" customFormat="1" ht="15" customHeight="1" x14ac:dyDescent="0.2">
      <c r="A63" s="998" t="s">
        <v>4457</v>
      </c>
      <c r="B63" s="1003">
        <v>3562</v>
      </c>
      <c r="C63" s="1007">
        <f t="shared" si="9"/>
        <v>76898.399999999994</v>
      </c>
      <c r="D63" s="1000">
        <v>0</v>
      </c>
      <c r="E63" s="1000">
        <v>0</v>
      </c>
      <c r="F63" s="1000">
        <v>0</v>
      </c>
      <c r="G63" s="1000">
        <v>0</v>
      </c>
      <c r="H63" s="1000">
        <v>0</v>
      </c>
      <c r="I63" s="1000">
        <v>0</v>
      </c>
      <c r="J63" s="1000">
        <v>0</v>
      </c>
      <c r="K63" s="1001">
        <v>889.31</v>
      </c>
      <c r="L63" s="995">
        <v>76009.09</v>
      </c>
      <c r="M63" s="1002">
        <v>0.85</v>
      </c>
      <c r="N63" s="323" t="s">
        <v>4439</v>
      </c>
      <c r="O63" s="323" t="s">
        <v>4440</v>
      </c>
      <c r="P63" s="323" t="s">
        <v>4441</v>
      </c>
    </row>
    <row r="64" spans="1:17" s="323" customFormat="1" ht="15" customHeight="1" x14ac:dyDescent="0.2">
      <c r="A64" s="998" t="s">
        <v>4458</v>
      </c>
      <c r="B64" s="1003">
        <v>3601</v>
      </c>
      <c r="C64" s="1007">
        <f t="shared" si="9"/>
        <v>230000</v>
      </c>
      <c r="D64" s="1000">
        <v>0</v>
      </c>
      <c r="E64" s="1000">
        <v>0</v>
      </c>
      <c r="F64" s="1000">
        <v>0</v>
      </c>
      <c r="G64" s="1000">
        <v>0</v>
      </c>
      <c r="H64" s="1000">
        <v>0</v>
      </c>
      <c r="I64" s="1000">
        <v>0</v>
      </c>
      <c r="J64" s="1000">
        <v>0</v>
      </c>
      <c r="K64" s="1001">
        <v>0</v>
      </c>
      <c r="L64" s="995">
        <v>230000</v>
      </c>
      <c r="M64" s="1002">
        <v>1</v>
      </c>
      <c r="N64" s="323" t="s">
        <v>4439</v>
      </c>
      <c r="O64" s="323" t="s">
        <v>4440</v>
      </c>
    </row>
    <row r="65" spans="1:16" s="1006" customFormat="1" ht="15.75" customHeight="1" x14ac:dyDescent="0.2">
      <c r="A65" s="117" t="s">
        <v>3504</v>
      </c>
      <c r="B65" s="240">
        <f>COUNT(B60:B64)</f>
        <v>5</v>
      </c>
      <c r="C65" s="1004">
        <f t="shared" ref="C65:L65" si="10">SUM(C60:C64)</f>
        <v>323184.28038000001</v>
      </c>
      <c r="D65" s="1004">
        <f t="shared" si="10"/>
        <v>0</v>
      </c>
      <c r="E65" s="1004">
        <f t="shared" si="10"/>
        <v>0</v>
      </c>
      <c r="F65" s="1004">
        <f t="shared" si="10"/>
        <v>503.01</v>
      </c>
      <c r="G65" s="1004">
        <f t="shared" si="10"/>
        <v>739.7</v>
      </c>
      <c r="H65" s="1004">
        <f t="shared" si="10"/>
        <v>965.11</v>
      </c>
      <c r="I65" s="1004">
        <f t="shared" si="10"/>
        <v>1020.49</v>
      </c>
      <c r="J65" s="1004">
        <f t="shared" si="10"/>
        <v>6520.6003799999999</v>
      </c>
      <c r="K65" s="1004">
        <f t="shared" si="10"/>
        <v>7398.6900000000005</v>
      </c>
      <c r="L65" s="1004">
        <f t="shared" si="10"/>
        <v>306036.68</v>
      </c>
      <c r="M65" s="1005" t="s">
        <v>142</v>
      </c>
    </row>
    <row r="66" spans="1:16" s="991" customFormat="1" ht="18" customHeight="1" x14ac:dyDescent="0.15">
      <c r="A66" s="1492" t="s">
        <v>446</v>
      </c>
      <c r="B66" s="1493"/>
      <c r="C66" s="1493"/>
      <c r="D66" s="1493"/>
      <c r="E66" s="1493"/>
      <c r="F66" s="1493"/>
      <c r="G66" s="1493"/>
      <c r="H66" s="1493"/>
      <c r="I66" s="1493"/>
      <c r="J66" s="1493"/>
      <c r="K66" s="1493"/>
      <c r="L66" s="1493"/>
      <c r="M66" s="1494"/>
    </row>
    <row r="67" spans="1:16" s="323" customFormat="1" ht="15" customHeight="1" x14ac:dyDescent="0.2">
      <c r="A67" s="998" t="s">
        <v>590</v>
      </c>
      <c r="B67" s="1003">
        <v>3372</v>
      </c>
      <c r="C67" s="1007">
        <f>SUM(D67:L67)</f>
        <v>39401.689999999995</v>
      </c>
      <c r="D67" s="1000">
        <v>0</v>
      </c>
      <c r="E67" s="1000">
        <v>201.47</v>
      </c>
      <c r="F67" s="1000">
        <v>546.91999999999996</v>
      </c>
      <c r="G67" s="1000">
        <v>154.88</v>
      </c>
      <c r="H67" s="1000">
        <v>341.01</v>
      </c>
      <c r="I67" s="1000">
        <v>54.32</v>
      </c>
      <c r="J67" s="1000">
        <v>17258.309999999998</v>
      </c>
      <c r="K67" s="1001">
        <v>18177.14</v>
      </c>
      <c r="L67" s="995">
        <v>2667.64</v>
      </c>
      <c r="M67" s="1002">
        <v>0.9</v>
      </c>
      <c r="N67" s="323" t="s">
        <v>4437</v>
      </c>
      <c r="O67" s="323" t="s">
        <v>4438</v>
      </c>
    </row>
    <row r="68" spans="1:16" s="323" customFormat="1" ht="15" customHeight="1" x14ac:dyDescent="0.2">
      <c r="A68" s="998" t="s">
        <v>3474</v>
      </c>
      <c r="B68" s="1003">
        <v>3552</v>
      </c>
      <c r="C68" s="1007">
        <f t="shared" ref="C68:C91" si="11">SUM(D68:L68)</f>
        <v>5709.44</v>
      </c>
      <c r="D68" s="1000"/>
      <c r="E68" s="1000">
        <v>0</v>
      </c>
      <c r="F68" s="1000">
        <v>0</v>
      </c>
      <c r="G68" s="1000">
        <v>0</v>
      </c>
      <c r="H68" s="1000">
        <v>0</v>
      </c>
      <c r="I68" s="1000">
        <v>0</v>
      </c>
      <c r="J68" s="1000">
        <v>9.44</v>
      </c>
      <c r="K68" s="1001">
        <v>0</v>
      </c>
      <c r="L68" s="995">
        <v>5700</v>
      </c>
      <c r="M68" s="1002">
        <v>0.5</v>
      </c>
      <c r="N68" s="323" t="s">
        <v>4437</v>
      </c>
      <c r="O68" s="323" t="s">
        <v>4438</v>
      </c>
    </row>
    <row r="69" spans="1:16" s="323" customFormat="1" ht="15" customHeight="1" x14ac:dyDescent="0.2">
      <c r="A69" s="998" t="s">
        <v>3475</v>
      </c>
      <c r="B69" s="1003">
        <v>3512</v>
      </c>
      <c r="C69" s="1007">
        <f t="shared" si="11"/>
        <v>38000</v>
      </c>
      <c r="D69" s="1000">
        <v>0</v>
      </c>
      <c r="E69" s="1000">
        <v>0</v>
      </c>
      <c r="F69" s="1000">
        <v>0</v>
      </c>
      <c r="G69" s="1000">
        <v>0</v>
      </c>
      <c r="H69" s="1000">
        <v>0</v>
      </c>
      <c r="I69" s="1000">
        <v>0</v>
      </c>
      <c r="J69" s="1000">
        <v>0</v>
      </c>
      <c r="K69" s="1001">
        <v>25.41</v>
      </c>
      <c r="L69" s="995">
        <v>37974.589999999997</v>
      </c>
      <c r="M69" s="1002">
        <v>1</v>
      </c>
      <c r="N69" s="323" t="s">
        <v>4437</v>
      </c>
      <c r="O69" s="323" t="s">
        <v>4438</v>
      </c>
    </row>
    <row r="70" spans="1:16" s="323" customFormat="1" ht="15" customHeight="1" x14ac:dyDescent="0.2">
      <c r="A70" s="998" t="s">
        <v>4459</v>
      </c>
      <c r="B70" s="1003">
        <v>3605</v>
      </c>
      <c r="C70" s="1007">
        <f t="shared" si="11"/>
        <v>3829.6499999999996</v>
      </c>
      <c r="D70" s="1000"/>
      <c r="E70" s="1000">
        <v>0</v>
      </c>
      <c r="F70" s="1000">
        <v>0</v>
      </c>
      <c r="G70" s="1000">
        <v>0</v>
      </c>
      <c r="H70" s="1000">
        <v>0</v>
      </c>
      <c r="I70" s="1000">
        <v>0</v>
      </c>
      <c r="J70" s="1000">
        <v>0</v>
      </c>
      <c r="K70" s="1001">
        <v>0</v>
      </c>
      <c r="L70" s="995">
        <v>3829.6499999999996</v>
      </c>
      <c r="M70" s="1002">
        <v>0.45</v>
      </c>
      <c r="N70" s="323" t="s">
        <v>4449</v>
      </c>
      <c r="O70" s="323" t="s">
        <v>4438</v>
      </c>
    </row>
    <row r="71" spans="1:16" s="323" customFormat="1" ht="15" customHeight="1" x14ac:dyDescent="0.2">
      <c r="A71" s="998" t="s">
        <v>4460</v>
      </c>
      <c r="B71" s="1003">
        <v>3606</v>
      </c>
      <c r="C71" s="1007">
        <f t="shared" si="11"/>
        <v>6249.65</v>
      </c>
      <c r="D71" s="1000"/>
      <c r="E71" s="1000">
        <v>0</v>
      </c>
      <c r="F71" s="1000">
        <v>0</v>
      </c>
      <c r="G71" s="1000">
        <v>0</v>
      </c>
      <c r="H71" s="1000">
        <v>0</v>
      </c>
      <c r="I71" s="1000">
        <v>0</v>
      </c>
      <c r="J71" s="1000">
        <v>0</v>
      </c>
      <c r="K71" s="1001">
        <v>0</v>
      </c>
      <c r="L71" s="995">
        <v>6249.65</v>
      </c>
      <c r="M71" s="1002">
        <v>0.45</v>
      </c>
      <c r="N71" s="323" t="s">
        <v>4449</v>
      </c>
      <c r="O71" s="323" t="s">
        <v>4438</v>
      </c>
    </row>
    <row r="72" spans="1:16" s="323" customFormat="1" ht="15" customHeight="1" x14ac:dyDescent="0.2">
      <c r="A72" s="998" t="s">
        <v>3476</v>
      </c>
      <c r="B72" s="1003">
        <v>3507</v>
      </c>
      <c r="C72" s="1007">
        <f t="shared" si="11"/>
        <v>24790.510000000002</v>
      </c>
      <c r="D72" s="1000">
        <v>0</v>
      </c>
      <c r="E72" s="1000">
        <v>0</v>
      </c>
      <c r="F72" s="1000">
        <v>0</v>
      </c>
      <c r="G72" s="1000">
        <v>0</v>
      </c>
      <c r="H72" s="1000">
        <v>0</v>
      </c>
      <c r="I72" s="1000">
        <v>0</v>
      </c>
      <c r="J72" s="1000">
        <v>0</v>
      </c>
      <c r="K72" s="1001">
        <v>11.4</v>
      </c>
      <c r="L72" s="995">
        <v>24779.11</v>
      </c>
      <c r="M72" s="1002">
        <v>0.9</v>
      </c>
      <c r="N72" s="323" t="s">
        <v>4439</v>
      </c>
      <c r="O72" s="323" t="s">
        <v>4440</v>
      </c>
      <c r="P72" s="323" t="s">
        <v>4441</v>
      </c>
    </row>
    <row r="73" spans="1:16" s="323" customFormat="1" ht="15" customHeight="1" x14ac:dyDescent="0.2">
      <c r="A73" s="998" t="s">
        <v>592</v>
      </c>
      <c r="B73" s="1003">
        <v>3420</v>
      </c>
      <c r="C73" s="1007">
        <f t="shared" si="11"/>
        <v>20155.169999999998</v>
      </c>
      <c r="D73" s="1000">
        <v>0</v>
      </c>
      <c r="E73" s="1000">
        <v>0</v>
      </c>
      <c r="F73" s="1000">
        <v>0</v>
      </c>
      <c r="G73" s="1000">
        <v>13.37</v>
      </c>
      <c r="H73" s="1000">
        <v>937.77</v>
      </c>
      <c r="I73" s="1000">
        <v>10806.21</v>
      </c>
      <c r="J73" s="1000">
        <v>8392.42</v>
      </c>
      <c r="K73" s="1001">
        <v>5.4</v>
      </c>
      <c r="L73" s="995">
        <v>0</v>
      </c>
      <c r="M73" s="1002">
        <v>0.95</v>
      </c>
      <c r="N73" s="323" t="s">
        <v>4439</v>
      </c>
      <c r="O73" s="323" t="s">
        <v>4440</v>
      </c>
      <c r="P73" s="323" t="s">
        <v>4441</v>
      </c>
    </row>
    <row r="74" spans="1:16" s="323" customFormat="1" ht="15" customHeight="1" x14ac:dyDescent="0.2">
      <c r="A74" s="998" t="s">
        <v>3477</v>
      </c>
      <c r="B74" s="1003">
        <v>3539</v>
      </c>
      <c r="C74" s="1007">
        <f t="shared" si="11"/>
        <v>26619.887999999999</v>
      </c>
      <c r="D74" s="1000">
        <v>0</v>
      </c>
      <c r="E74" s="1000">
        <v>0</v>
      </c>
      <c r="F74" s="1000">
        <v>0</v>
      </c>
      <c r="G74" s="1000">
        <v>0</v>
      </c>
      <c r="H74" s="1000">
        <v>0</v>
      </c>
      <c r="I74" s="1000">
        <v>0</v>
      </c>
      <c r="J74" s="1000">
        <v>0</v>
      </c>
      <c r="K74" s="1001">
        <v>9.73</v>
      </c>
      <c r="L74" s="995">
        <v>26610.157999999999</v>
      </c>
      <c r="M74" s="1002">
        <v>0.9</v>
      </c>
      <c r="N74" s="323" t="s">
        <v>4439</v>
      </c>
      <c r="O74" s="323" t="s">
        <v>4440</v>
      </c>
      <c r="P74" s="323" t="s">
        <v>4441</v>
      </c>
    </row>
    <row r="75" spans="1:16" s="323" customFormat="1" ht="15" customHeight="1" x14ac:dyDescent="0.2">
      <c r="A75" s="998" t="s">
        <v>4461</v>
      </c>
      <c r="B75" s="1003">
        <v>3506</v>
      </c>
      <c r="C75" s="1007">
        <f t="shared" si="11"/>
        <v>8781.06</v>
      </c>
      <c r="D75" s="1000">
        <v>0</v>
      </c>
      <c r="E75" s="1000">
        <v>0</v>
      </c>
      <c r="F75" s="1000">
        <v>0</v>
      </c>
      <c r="G75" s="1000">
        <v>0</v>
      </c>
      <c r="H75" s="1000">
        <v>0</v>
      </c>
      <c r="I75" s="1000">
        <v>0</v>
      </c>
      <c r="J75" s="1000">
        <v>0</v>
      </c>
      <c r="K75" s="1001">
        <v>609.19999999999993</v>
      </c>
      <c r="L75" s="995">
        <v>8171.8599999999988</v>
      </c>
      <c r="M75" s="1002">
        <v>0.9</v>
      </c>
      <c r="N75" s="323" t="s">
        <v>4439</v>
      </c>
      <c r="O75" s="323" t="s">
        <v>4440</v>
      </c>
      <c r="P75" s="323" t="s">
        <v>4441</v>
      </c>
    </row>
    <row r="76" spans="1:16" s="323" customFormat="1" ht="15" customHeight="1" x14ac:dyDescent="0.2">
      <c r="A76" s="998" t="s">
        <v>4027</v>
      </c>
      <c r="B76" s="1003">
        <v>3540</v>
      </c>
      <c r="C76" s="1007">
        <f t="shared" si="11"/>
        <v>7474.8399999999992</v>
      </c>
      <c r="D76" s="1000">
        <v>0</v>
      </c>
      <c r="E76" s="1000">
        <v>0</v>
      </c>
      <c r="F76" s="1000">
        <v>0</v>
      </c>
      <c r="G76" s="1000">
        <v>0</v>
      </c>
      <c r="H76" s="1000">
        <v>0</v>
      </c>
      <c r="I76" s="1000">
        <v>0</v>
      </c>
      <c r="J76" s="1000">
        <v>0</v>
      </c>
      <c r="K76" s="1001">
        <v>1118.49</v>
      </c>
      <c r="L76" s="995">
        <v>6356.3499999999995</v>
      </c>
      <c r="M76" s="1002">
        <v>0.9</v>
      </c>
      <c r="N76" s="323" t="s">
        <v>4439</v>
      </c>
      <c r="O76" s="323" t="s">
        <v>4440</v>
      </c>
      <c r="P76" s="323" t="s">
        <v>4441</v>
      </c>
    </row>
    <row r="77" spans="1:16" s="323" customFormat="1" ht="15" customHeight="1" x14ac:dyDescent="0.2">
      <c r="A77" s="998" t="s">
        <v>3479</v>
      </c>
      <c r="B77" s="1003">
        <v>3511</v>
      </c>
      <c r="C77" s="1007">
        <f t="shared" si="11"/>
        <v>16414.990000000002</v>
      </c>
      <c r="D77" s="1000">
        <v>0</v>
      </c>
      <c r="E77" s="1000">
        <v>0</v>
      </c>
      <c r="F77" s="1000">
        <v>0</v>
      </c>
      <c r="G77" s="1000">
        <v>0</v>
      </c>
      <c r="H77" s="1000">
        <v>0</v>
      </c>
      <c r="I77" s="1000">
        <v>0</v>
      </c>
      <c r="J77" s="1000">
        <v>368.89</v>
      </c>
      <c r="K77" s="1001">
        <v>5257.33</v>
      </c>
      <c r="L77" s="995">
        <v>10788.77</v>
      </c>
      <c r="M77" s="1002">
        <v>0.9</v>
      </c>
      <c r="N77" s="323" t="s">
        <v>4439</v>
      </c>
      <c r="O77" s="323" t="s">
        <v>4440</v>
      </c>
      <c r="P77" s="323" t="s">
        <v>4441</v>
      </c>
    </row>
    <row r="78" spans="1:16" s="323" customFormat="1" ht="15" customHeight="1" x14ac:dyDescent="0.2">
      <c r="A78" s="998" t="s">
        <v>3481</v>
      </c>
      <c r="B78" s="1003">
        <v>3521</v>
      </c>
      <c r="C78" s="1007">
        <f t="shared" si="11"/>
        <v>859073.41</v>
      </c>
      <c r="D78" s="1000">
        <v>0</v>
      </c>
      <c r="E78" s="1000">
        <v>0</v>
      </c>
      <c r="F78" s="1000">
        <v>0</v>
      </c>
      <c r="G78" s="1000">
        <v>0</v>
      </c>
      <c r="H78" s="1000">
        <v>0</v>
      </c>
      <c r="I78" s="1000">
        <v>0</v>
      </c>
      <c r="J78" s="1000">
        <v>230571.43000000002</v>
      </c>
      <c r="K78" s="1001">
        <v>261781.37</v>
      </c>
      <c r="L78" s="995">
        <v>366720.61</v>
      </c>
      <c r="M78" s="1002">
        <v>0.9</v>
      </c>
      <c r="N78" s="323" t="s">
        <v>4439</v>
      </c>
      <c r="O78" s="323" t="s">
        <v>4440</v>
      </c>
      <c r="P78" s="323" t="s">
        <v>4441</v>
      </c>
    </row>
    <row r="79" spans="1:16" s="323" customFormat="1" ht="15" customHeight="1" x14ac:dyDescent="0.2">
      <c r="A79" s="998" t="s">
        <v>738</v>
      </c>
      <c r="B79" s="1003">
        <v>3463</v>
      </c>
      <c r="C79" s="1007">
        <f t="shared" si="11"/>
        <v>18966.38</v>
      </c>
      <c r="D79" s="1000">
        <v>0</v>
      </c>
      <c r="E79" s="1000">
        <v>0</v>
      </c>
      <c r="F79" s="1000">
        <v>0</v>
      </c>
      <c r="G79" s="1000">
        <v>0</v>
      </c>
      <c r="H79" s="1000">
        <v>826.89</v>
      </c>
      <c r="I79" s="1000">
        <v>4097.38</v>
      </c>
      <c r="J79" s="1000">
        <v>14042.11</v>
      </c>
      <c r="K79" s="1001">
        <v>0</v>
      </c>
      <c r="L79" s="995">
        <v>0</v>
      </c>
      <c r="M79" s="1002">
        <v>0.95</v>
      </c>
      <c r="N79" s="323" t="s">
        <v>4439</v>
      </c>
      <c r="O79" s="323" t="s">
        <v>4440</v>
      </c>
      <c r="P79" s="323" t="s">
        <v>4441</v>
      </c>
    </row>
    <row r="80" spans="1:16" s="323" customFormat="1" ht="24" customHeight="1" x14ac:dyDescent="0.2">
      <c r="A80" s="998" t="s">
        <v>3482</v>
      </c>
      <c r="B80" s="999">
        <v>3509</v>
      </c>
      <c r="C80" s="1007">
        <f t="shared" si="11"/>
        <v>17190.099999999999</v>
      </c>
      <c r="D80" s="1000">
        <v>0</v>
      </c>
      <c r="E80" s="1000">
        <v>0</v>
      </c>
      <c r="F80" s="1000">
        <v>0</v>
      </c>
      <c r="G80" s="1000">
        <v>0</v>
      </c>
      <c r="H80" s="1000">
        <v>0</v>
      </c>
      <c r="I80" s="1000">
        <v>0</v>
      </c>
      <c r="J80" s="1000">
        <v>367.82000000000005</v>
      </c>
      <c r="K80" s="1001">
        <v>5236.49</v>
      </c>
      <c r="L80" s="995">
        <v>11585.79</v>
      </c>
      <c r="M80" s="1002">
        <v>0.9</v>
      </c>
      <c r="N80" s="323" t="s">
        <v>4439</v>
      </c>
      <c r="O80" s="323" t="s">
        <v>4440</v>
      </c>
      <c r="P80" s="323" t="s">
        <v>4441</v>
      </c>
    </row>
    <row r="81" spans="1:16" s="323" customFormat="1" ht="15" customHeight="1" x14ac:dyDescent="0.2">
      <c r="A81" s="998" t="s">
        <v>591</v>
      </c>
      <c r="B81" s="1003">
        <v>3402</v>
      </c>
      <c r="C81" s="1007">
        <f t="shared" si="11"/>
        <v>315999.96000000002</v>
      </c>
      <c r="D81" s="1000">
        <v>214.78</v>
      </c>
      <c r="E81" s="1000">
        <v>157.30000000000001</v>
      </c>
      <c r="F81" s="1000">
        <v>1130.1399999999999</v>
      </c>
      <c r="G81" s="1000">
        <v>832.48</v>
      </c>
      <c r="H81" s="1000">
        <v>1073.27</v>
      </c>
      <c r="I81" s="1000">
        <v>6353.2100000000009</v>
      </c>
      <c r="J81" s="1000">
        <v>59999.21</v>
      </c>
      <c r="K81" s="1001">
        <v>48770.53</v>
      </c>
      <c r="L81" s="995">
        <v>197469.04</v>
      </c>
      <c r="M81" s="1002">
        <v>0.32</v>
      </c>
      <c r="N81" s="323" t="s">
        <v>4437</v>
      </c>
      <c r="O81" s="323" t="s">
        <v>4438</v>
      </c>
    </row>
    <row r="82" spans="1:16" s="323" customFormat="1" ht="15" customHeight="1" x14ac:dyDescent="0.2">
      <c r="A82" s="998" t="s">
        <v>3483</v>
      </c>
      <c r="B82" s="1003">
        <v>3557</v>
      </c>
      <c r="C82" s="1007">
        <f t="shared" si="11"/>
        <v>94745.98</v>
      </c>
      <c r="D82" s="1000"/>
      <c r="E82" s="1000">
        <v>0</v>
      </c>
      <c r="F82" s="1000">
        <v>0</v>
      </c>
      <c r="G82" s="1000">
        <v>0</v>
      </c>
      <c r="H82" s="1000">
        <v>0</v>
      </c>
      <c r="I82" s="1000">
        <v>11800</v>
      </c>
      <c r="J82" s="1000">
        <v>177.87</v>
      </c>
      <c r="K82" s="1001">
        <v>1813.94</v>
      </c>
      <c r="L82" s="995">
        <v>80954.17</v>
      </c>
      <c r="M82" s="1002">
        <v>1</v>
      </c>
      <c r="N82" s="323" t="s">
        <v>4437</v>
      </c>
      <c r="O82" s="323" t="s">
        <v>4438</v>
      </c>
    </row>
    <row r="83" spans="1:16" s="323" customFormat="1" ht="24" customHeight="1" x14ac:dyDescent="0.2">
      <c r="A83" s="998" t="s">
        <v>589</v>
      </c>
      <c r="B83" s="1003">
        <v>3371</v>
      </c>
      <c r="C83" s="1007">
        <f t="shared" si="11"/>
        <v>38260.54</v>
      </c>
      <c r="D83" s="1000">
        <v>0</v>
      </c>
      <c r="E83" s="1000">
        <v>249.26</v>
      </c>
      <c r="F83" s="1000">
        <v>59.29</v>
      </c>
      <c r="G83" s="1000">
        <v>976.70999999999992</v>
      </c>
      <c r="H83" s="1000">
        <v>36.909999999999997</v>
      </c>
      <c r="I83" s="1000">
        <v>55.42</v>
      </c>
      <c r="J83" s="1000">
        <v>12206.09</v>
      </c>
      <c r="K83" s="1001">
        <v>24676.86</v>
      </c>
      <c r="L83" s="995">
        <v>0</v>
      </c>
      <c r="M83" s="1002">
        <v>0.9</v>
      </c>
      <c r="N83" s="323" t="s">
        <v>4437</v>
      </c>
      <c r="O83" s="323" t="s">
        <v>4438</v>
      </c>
    </row>
    <row r="84" spans="1:16" s="323" customFormat="1" ht="15" customHeight="1" x14ac:dyDescent="0.2">
      <c r="A84" s="998" t="s">
        <v>4462</v>
      </c>
      <c r="B84" s="1003">
        <v>3581</v>
      </c>
      <c r="C84" s="1007">
        <f t="shared" si="11"/>
        <v>175000</v>
      </c>
      <c r="D84" s="1000"/>
      <c r="E84" s="1000">
        <v>0</v>
      </c>
      <c r="F84" s="1000">
        <v>0</v>
      </c>
      <c r="G84" s="1000">
        <v>0</v>
      </c>
      <c r="H84" s="1000">
        <v>0</v>
      </c>
      <c r="I84" s="1000">
        <v>0</v>
      </c>
      <c r="J84" s="1000">
        <v>0</v>
      </c>
      <c r="K84" s="1001">
        <v>0</v>
      </c>
      <c r="L84" s="995">
        <v>175000</v>
      </c>
      <c r="M84" s="1002">
        <v>0.85</v>
      </c>
      <c r="N84" s="323" t="s">
        <v>4437</v>
      </c>
      <c r="O84" s="323" t="s">
        <v>4438</v>
      </c>
    </row>
    <row r="85" spans="1:16" s="323" customFormat="1" ht="15" customHeight="1" x14ac:dyDescent="0.2">
      <c r="A85" s="998" t="s">
        <v>4463</v>
      </c>
      <c r="B85" s="1003">
        <v>3579</v>
      </c>
      <c r="C85" s="1007">
        <f t="shared" si="11"/>
        <v>44999.99</v>
      </c>
      <c r="D85" s="1000"/>
      <c r="E85" s="1000">
        <v>0</v>
      </c>
      <c r="F85" s="1000">
        <v>0</v>
      </c>
      <c r="G85" s="1000">
        <v>0</v>
      </c>
      <c r="H85" s="1000">
        <v>0</v>
      </c>
      <c r="I85" s="1000">
        <v>0</v>
      </c>
      <c r="J85" s="1000">
        <v>0</v>
      </c>
      <c r="K85" s="1001">
        <v>114.34</v>
      </c>
      <c r="L85" s="995">
        <v>44885.65</v>
      </c>
      <c r="M85" s="1002">
        <v>0.85</v>
      </c>
      <c r="N85" s="323" t="s">
        <v>4437</v>
      </c>
      <c r="O85" s="323" t="s">
        <v>4438</v>
      </c>
    </row>
    <row r="86" spans="1:16" s="323" customFormat="1" ht="15" customHeight="1" x14ac:dyDescent="0.2">
      <c r="A86" s="998" t="s">
        <v>4464</v>
      </c>
      <c r="B86" s="1003">
        <v>3580</v>
      </c>
      <c r="C86" s="1007">
        <f t="shared" si="11"/>
        <v>85000</v>
      </c>
      <c r="D86" s="1000"/>
      <c r="E86" s="1000">
        <v>0</v>
      </c>
      <c r="F86" s="1000">
        <v>0</v>
      </c>
      <c r="G86" s="1000">
        <v>0</v>
      </c>
      <c r="H86" s="1000">
        <v>0</v>
      </c>
      <c r="I86" s="1000">
        <v>0</v>
      </c>
      <c r="J86" s="1000">
        <v>0</v>
      </c>
      <c r="K86" s="1001">
        <v>100.43</v>
      </c>
      <c r="L86" s="995">
        <v>84899.57</v>
      </c>
      <c r="M86" s="1002">
        <v>0.85</v>
      </c>
      <c r="N86" s="323" t="s">
        <v>4437</v>
      </c>
      <c r="O86" s="323" t="s">
        <v>4438</v>
      </c>
    </row>
    <row r="87" spans="1:16" s="323" customFormat="1" ht="15" customHeight="1" x14ac:dyDescent="0.2">
      <c r="A87" s="998" t="s">
        <v>4465</v>
      </c>
      <c r="B87" s="1003">
        <v>3582</v>
      </c>
      <c r="C87" s="1007">
        <f t="shared" si="11"/>
        <v>95000</v>
      </c>
      <c r="D87" s="1000"/>
      <c r="E87" s="1000">
        <v>0</v>
      </c>
      <c r="F87" s="1000">
        <v>0</v>
      </c>
      <c r="G87" s="1000">
        <v>0</v>
      </c>
      <c r="H87" s="1000">
        <v>0</v>
      </c>
      <c r="I87" s="1000">
        <v>0</v>
      </c>
      <c r="J87" s="1000">
        <v>0</v>
      </c>
      <c r="K87" s="1001">
        <v>378.13</v>
      </c>
      <c r="L87" s="995">
        <v>94621.87</v>
      </c>
      <c r="M87" s="1002">
        <v>0.85</v>
      </c>
      <c r="N87" s="323" t="s">
        <v>4437</v>
      </c>
      <c r="O87" s="323" t="s">
        <v>4438</v>
      </c>
    </row>
    <row r="88" spans="1:16" s="323" customFormat="1" ht="24" customHeight="1" x14ac:dyDescent="0.2">
      <c r="A88" s="998" t="s">
        <v>4466</v>
      </c>
      <c r="B88" s="1003">
        <v>3544</v>
      </c>
      <c r="C88" s="1007">
        <f t="shared" si="11"/>
        <v>35000</v>
      </c>
      <c r="D88" s="1000"/>
      <c r="E88" s="1000">
        <v>0</v>
      </c>
      <c r="F88" s="1000">
        <v>0</v>
      </c>
      <c r="G88" s="1000">
        <v>0</v>
      </c>
      <c r="H88" s="1000">
        <v>0</v>
      </c>
      <c r="I88" s="1000">
        <v>0</v>
      </c>
      <c r="J88" s="1000">
        <v>0</v>
      </c>
      <c r="K88" s="1001">
        <v>0</v>
      </c>
      <c r="L88" s="995">
        <v>35000</v>
      </c>
      <c r="M88" s="1002">
        <v>1</v>
      </c>
      <c r="N88" s="323" t="s">
        <v>4437</v>
      </c>
      <c r="O88" s="323" t="s">
        <v>4438</v>
      </c>
    </row>
    <row r="89" spans="1:16" s="323" customFormat="1" ht="24" customHeight="1" x14ac:dyDescent="0.2">
      <c r="A89" s="998" t="s">
        <v>3486</v>
      </c>
      <c r="B89" s="1003">
        <v>3543</v>
      </c>
      <c r="C89" s="1007">
        <f t="shared" si="11"/>
        <v>107500</v>
      </c>
      <c r="D89" s="1000"/>
      <c r="E89" s="1000">
        <v>0</v>
      </c>
      <c r="F89" s="1000">
        <v>0</v>
      </c>
      <c r="G89" s="1000">
        <v>0</v>
      </c>
      <c r="H89" s="1000">
        <v>0</v>
      </c>
      <c r="I89" s="1000">
        <v>0</v>
      </c>
      <c r="J89" s="1000">
        <v>0</v>
      </c>
      <c r="K89" s="1001">
        <v>1819.84</v>
      </c>
      <c r="L89" s="995">
        <v>105680.16</v>
      </c>
      <c r="M89" s="1002">
        <v>1</v>
      </c>
      <c r="N89" s="323" t="s">
        <v>4437</v>
      </c>
      <c r="O89" s="323" t="s">
        <v>4438</v>
      </c>
    </row>
    <row r="90" spans="1:16" s="323" customFormat="1" ht="24" customHeight="1" x14ac:dyDescent="0.2">
      <c r="A90" s="998" t="s">
        <v>2760</v>
      </c>
      <c r="B90" s="1003">
        <v>3425</v>
      </c>
      <c r="C90" s="1007">
        <f t="shared" si="11"/>
        <v>101999.95999999999</v>
      </c>
      <c r="D90" s="1000"/>
      <c r="E90" s="1000">
        <v>0</v>
      </c>
      <c r="F90" s="1000">
        <v>480</v>
      </c>
      <c r="G90" s="1000">
        <v>0</v>
      </c>
      <c r="H90" s="1000">
        <v>0</v>
      </c>
      <c r="I90" s="1000">
        <v>3597.53</v>
      </c>
      <c r="J90" s="1000">
        <v>23836.969999999998</v>
      </c>
      <c r="K90" s="1001">
        <v>20803.23</v>
      </c>
      <c r="L90" s="995">
        <v>53282.229999999996</v>
      </c>
      <c r="M90" s="1002">
        <v>0.35</v>
      </c>
      <c r="N90" s="323" t="s">
        <v>4437</v>
      </c>
      <c r="O90" s="323" t="s">
        <v>4438</v>
      </c>
    </row>
    <row r="91" spans="1:16" s="323" customFormat="1" ht="15" customHeight="1" x14ac:dyDescent="0.2">
      <c r="A91" s="998" t="s">
        <v>3487</v>
      </c>
      <c r="B91" s="1003">
        <v>3510</v>
      </c>
      <c r="C91" s="1007">
        <f t="shared" si="11"/>
        <v>10179.880000000001</v>
      </c>
      <c r="D91" s="1000">
        <v>0</v>
      </c>
      <c r="E91" s="1000">
        <v>0</v>
      </c>
      <c r="F91" s="1000">
        <v>0</v>
      </c>
      <c r="G91" s="1000">
        <v>0</v>
      </c>
      <c r="H91" s="1000">
        <v>0</v>
      </c>
      <c r="I91" s="1000">
        <v>0</v>
      </c>
      <c r="J91" s="1000">
        <v>0</v>
      </c>
      <c r="K91" s="1001">
        <v>89.43</v>
      </c>
      <c r="L91" s="995">
        <v>10090.450000000001</v>
      </c>
      <c r="M91" s="1002">
        <v>0.9</v>
      </c>
      <c r="N91" s="323" t="s">
        <v>4439</v>
      </c>
      <c r="O91" s="323" t="s">
        <v>4440</v>
      </c>
      <c r="P91" s="323" t="s">
        <v>4441</v>
      </c>
    </row>
    <row r="92" spans="1:16" s="1006" customFormat="1" ht="15.75" customHeight="1" x14ac:dyDescent="0.2">
      <c r="A92" s="117" t="s">
        <v>565</v>
      </c>
      <c r="B92" s="240">
        <f>COUNT(B67:B91)</f>
        <v>25</v>
      </c>
      <c r="C92" s="1004">
        <f t="shared" ref="C92:L92" si="12">SUM(C67:C91)</f>
        <v>2196343.088</v>
      </c>
      <c r="D92" s="1004">
        <f t="shared" si="12"/>
        <v>214.78</v>
      </c>
      <c r="E92" s="1004">
        <f t="shared" si="12"/>
        <v>608.03</v>
      </c>
      <c r="F92" s="1004">
        <f t="shared" si="12"/>
        <v>2216.35</v>
      </c>
      <c r="G92" s="1004">
        <f t="shared" si="12"/>
        <v>1977.44</v>
      </c>
      <c r="H92" s="1004">
        <f t="shared" si="12"/>
        <v>3215.85</v>
      </c>
      <c r="I92" s="1004">
        <f t="shared" si="12"/>
        <v>36764.07</v>
      </c>
      <c r="J92" s="1004">
        <f t="shared" si="12"/>
        <v>367230.56000000006</v>
      </c>
      <c r="K92" s="1004">
        <f t="shared" si="12"/>
        <v>390798.69</v>
      </c>
      <c r="L92" s="1004">
        <f t="shared" si="12"/>
        <v>1393317.318</v>
      </c>
      <c r="M92" s="1005" t="s">
        <v>142</v>
      </c>
    </row>
    <row r="93" spans="1:16" s="991" customFormat="1" ht="18" customHeight="1" x14ac:dyDescent="0.15">
      <c r="A93" s="1492" t="s">
        <v>467</v>
      </c>
      <c r="B93" s="1493"/>
      <c r="C93" s="1493"/>
      <c r="D93" s="1493"/>
      <c r="E93" s="1493"/>
      <c r="F93" s="1493"/>
      <c r="G93" s="1493"/>
      <c r="H93" s="1493"/>
      <c r="I93" s="1493"/>
      <c r="J93" s="1493"/>
      <c r="K93" s="1493"/>
      <c r="L93" s="1493"/>
      <c r="M93" s="1494"/>
    </row>
    <row r="94" spans="1:16" s="323" customFormat="1" ht="15" customHeight="1" x14ac:dyDescent="0.2">
      <c r="A94" s="998" t="s">
        <v>2981</v>
      </c>
      <c r="B94" s="1003">
        <v>3490</v>
      </c>
      <c r="C94" s="1007">
        <f>SUM(D94:L94)</f>
        <v>7840.5400000000009</v>
      </c>
      <c r="D94" s="1000">
        <v>0</v>
      </c>
      <c r="E94" s="1000">
        <v>0</v>
      </c>
      <c r="F94" s="1000">
        <v>0</v>
      </c>
      <c r="G94" s="1000">
        <v>0</v>
      </c>
      <c r="H94" s="1000">
        <v>0</v>
      </c>
      <c r="I94" s="1000">
        <v>296.20999999999998</v>
      </c>
      <c r="J94" s="1000">
        <v>63.79</v>
      </c>
      <c r="K94" s="1001">
        <v>7480.5400000000009</v>
      </c>
      <c r="L94" s="995">
        <v>0</v>
      </c>
      <c r="M94" s="1002">
        <v>0.7</v>
      </c>
      <c r="N94" s="323" t="s">
        <v>4437</v>
      </c>
      <c r="O94" s="323" t="s">
        <v>4438</v>
      </c>
    </row>
    <row r="95" spans="1:16" s="323" customFormat="1" ht="15" customHeight="1" x14ac:dyDescent="0.2">
      <c r="A95" s="998" t="s">
        <v>2982</v>
      </c>
      <c r="B95" s="1003">
        <v>3492</v>
      </c>
      <c r="C95" s="1007">
        <f t="shared" ref="C95:C130" si="13">SUM(D95:L95)</f>
        <v>13130.93</v>
      </c>
      <c r="D95" s="1000">
        <v>0</v>
      </c>
      <c r="E95" s="1000">
        <v>0</v>
      </c>
      <c r="F95" s="1000">
        <v>0</v>
      </c>
      <c r="G95" s="1000">
        <v>0</v>
      </c>
      <c r="H95" s="1000">
        <v>0</v>
      </c>
      <c r="I95" s="1000">
        <v>380.07</v>
      </c>
      <c r="J95" s="1000">
        <v>42.23</v>
      </c>
      <c r="K95" s="1001">
        <v>12708.630000000001</v>
      </c>
      <c r="L95" s="995">
        <v>0</v>
      </c>
      <c r="M95" s="1002">
        <v>0.7</v>
      </c>
      <c r="N95" s="323" t="s">
        <v>4437</v>
      </c>
      <c r="O95" s="323" t="s">
        <v>4438</v>
      </c>
    </row>
    <row r="96" spans="1:16" s="323" customFormat="1" ht="15" customHeight="1" x14ac:dyDescent="0.2">
      <c r="A96" s="998" t="s">
        <v>2983</v>
      </c>
      <c r="B96" s="1003">
        <v>3493</v>
      </c>
      <c r="C96" s="1007">
        <f t="shared" si="13"/>
        <v>18341.060000000001</v>
      </c>
      <c r="D96" s="1000">
        <v>0</v>
      </c>
      <c r="E96" s="1000">
        <v>0</v>
      </c>
      <c r="F96" s="1000">
        <v>0</v>
      </c>
      <c r="G96" s="1000">
        <v>0</v>
      </c>
      <c r="H96" s="1000">
        <v>0</v>
      </c>
      <c r="I96" s="1000">
        <v>412.74</v>
      </c>
      <c r="J96" s="1000">
        <v>0</v>
      </c>
      <c r="K96" s="1001">
        <v>17928.32</v>
      </c>
      <c r="L96" s="995">
        <v>0</v>
      </c>
      <c r="M96" s="1002">
        <v>0.7</v>
      </c>
      <c r="N96" s="323" t="s">
        <v>4437</v>
      </c>
      <c r="O96" s="323" t="s">
        <v>4438</v>
      </c>
    </row>
    <row r="97" spans="1:16" s="323" customFormat="1" ht="24" customHeight="1" x14ac:dyDescent="0.2">
      <c r="A97" s="998" t="s">
        <v>2984</v>
      </c>
      <c r="B97" s="999">
        <v>3494</v>
      </c>
      <c r="C97" s="1007">
        <f t="shared" si="13"/>
        <v>19711.169999999998</v>
      </c>
      <c r="D97" s="1000">
        <v>0</v>
      </c>
      <c r="E97" s="1000">
        <v>0</v>
      </c>
      <c r="F97" s="1000">
        <v>0</v>
      </c>
      <c r="G97" s="1000">
        <v>0</v>
      </c>
      <c r="H97" s="1000">
        <v>0</v>
      </c>
      <c r="I97" s="1000">
        <v>414</v>
      </c>
      <c r="J97" s="1000">
        <v>46</v>
      </c>
      <c r="K97" s="1001">
        <v>19251.169999999998</v>
      </c>
      <c r="L97" s="995">
        <v>0</v>
      </c>
      <c r="M97" s="1002">
        <v>0.7</v>
      </c>
      <c r="N97" s="323" t="s">
        <v>4437</v>
      </c>
      <c r="O97" s="323" t="s">
        <v>4438</v>
      </c>
    </row>
    <row r="98" spans="1:16" s="323" customFormat="1" ht="15" customHeight="1" x14ac:dyDescent="0.2">
      <c r="A98" s="998" t="s">
        <v>4467</v>
      </c>
      <c r="B98" s="1003">
        <v>3571</v>
      </c>
      <c r="C98" s="1007">
        <f t="shared" si="13"/>
        <v>16000</v>
      </c>
      <c r="D98" s="1000">
        <v>0</v>
      </c>
      <c r="E98" s="1000">
        <v>0</v>
      </c>
      <c r="F98" s="1000">
        <v>0</v>
      </c>
      <c r="G98" s="1000">
        <v>0</v>
      </c>
      <c r="H98" s="1000">
        <v>0</v>
      </c>
      <c r="I98" s="1000">
        <v>0</v>
      </c>
      <c r="J98" s="1000">
        <v>0</v>
      </c>
      <c r="K98" s="1001">
        <v>315.81</v>
      </c>
      <c r="L98" s="995">
        <v>15684.19</v>
      </c>
      <c r="M98" s="1002">
        <v>0.4</v>
      </c>
      <c r="N98" s="323" t="s">
        <v>4437</v>
      </c>
      <c r="O98" s="323" t="s">
        <v>4438</v>
      </c>
    </row>
    <row r="99" spans="1:16" s="323" customFormat="1" ht="15" customHeight="1" x14ac:dyDescent="0.2">
      <c r="A99" s="998" t="s">
        <v>597</v>
      </c>
      <c r="B99" s="1003">
        <v>3442</v>
      </c>
      <c r="C99" s="1007">
        <f t="shared" si="13"/>
        <v>14763.2</v>
      </c>
      <c r="D99" s="1000">
        <v>0</v>
      </c>
      <c r="E99" s="1000">
        <v>0</v>
      </c>
      <c r="F99" s="1000">
        <v>0</v>
      </c>
      <c r="G99" s="1000">
        <v>434.4</v>
      </c>
      <c r="H99" s="1000">
        <v>90.62</v>
      </c>
      <c r="I99" s="1000">
        <v>0</v>
      </c>
      <c r="J99" s="1000">
        <v>95.41</v>
      </c>
      <c r="K99" s="1001">
        <v>14142.77</v>
      </c>
      <c r="L99" s="995">
        <v>0</v>
      </c>
      <c r="M99" s="1002" t="s">
        <v>5020</v>
      </c>
      <c r="N99" s="323" t="s">
        <v>4437</v>
      </c>
      <c r="O99" s="323" t="s">
        <v>4438</v>
      </c>
    </row>
    <row r="100" spans="1:16" s="323" customFormat="1" ht="15" customHeight="1" x14ac:dyDescent="0.2">
      <c r="A100" s="998" t="s">
        <v>598</v>
      </c>
      <c r="B100" s="1003">
        <v>3443</v>
      </c>
      <c r="C100" s="1007">
        <f t="shared" si="13"/>
        <v>14940.919999999998</v>
      </c>
      <c r="D100" s="1000">
        <v>0</v>
      </c>
      <c r="E100" s="1000">
        <v>0</v>
      </c>
      <c r="F100" s="1000">
        <v>0</v>
      </c>
      <c r="G100" s="1000">
        <v>359.37</v>
      </c>
      <c r="H100" s="1000">
        <v>0</v>
      </c>
      <c r="I100" s="1000">
        <v>52.03</v>
      </c>
      <c r="J100" s="1000">
        <v>14281.47</v>
      </c>
      <c r="K100" s="1001">
        <v>248.04999999999998</v>
      </c>
      <c r="L100" s="995">
        <v>0</v>
      </c>
      <c r="M100" s="1002" t="s">
        <v>5021</v>
      </c>
      <c r="N100" s="323" t="s">
        <v>4437</v>
      </c>
      <c r="O100" s="323" t="s">
        <v>4438</v>
      </c>
    </row>
    <row r="101" spans="1:16" s="323" customFormat="1" ht="15" customHeight="1" x14ac:dyDescent="0.2">
      <c r="A101" s="998" t="s">
        <v>599</v>
      </c>
      <c r="B101" s="1003">
        <v>3445</v>
      </c>
      <c r="C101" s="1007">
        <f t="shared" si="13"/>
        <v>39902.639999999999</v>
      </c>
      <c r="D101" s="1000">
        <v>0</v>
      </c>
      <c r="E101" s="1000">
        <v>0</v>
      </c>
      <c r="F101" s="1000">
        <v>0</v>
      </c>
      <c r="G101" s="1000">
        <v>1355.81</v>
      </c>
      <c r="H101" s="1000">
        <v>150.04</v>
      </c>
      <c r="I101" s="1000">
        <v>292.01</v>
      </c>
      <c r="J101" s="1000">
        <v>22573.279999999999</v>
      </c>
      <c r="K101" s="1001">
        <v>15531.5</v>
      </c>
      <c r="L101" s="995">
        <v>0</v>
      </c>
      <c r="M101" s="1002" t="s">
        <v>5021</v>
      </c>
      <c r="N101" s="323" t="s">
        <v>4437</v>
      </c>
      <c r="O101" s="323" t="s">
        <v>4438</v>
      </c>
    </row>
    <row r="102" spans="1:16" s="323" customFormat="1" ht="15" customHeight="1" x14ac:dyDescent="0.2">
      <c r="A102" s="998" t="s">
        <v>761</v>
      </c>
      <c r="B102" s="1003">
        <v>3444</v>
      </c>
      <c r="C102" s="1007">
        <f t="shared" si="13"/>
        <v>24379.780000000002</v>
      </c>
      <c r="D102" s="1000">
        <v>0</v>
      </c>
      <c r="E102" s="1000">
        <v>0</v>
      </c>
      <c r="F102" s="1000">
        <v>0</v>
      </c>
      <c r="G102" s="1000">
        <v>0</v>
      </c>
      <c r="H102" s="1000">
        <v>516.33000000000004</v>
      </c>
      <c r="I102" s="1000">
        <v>0</v>
      </c>
      <c r="J102" s="1000">
        <v>18541.310000000001</v>
      </c>
      <c r="K102" s="1001">
        <v>5322.14</v>
      </c>
      <c r="L102" s="995">
        <v>0</v>
      </c>
      <c r="M102" s="1002" t="s">
        <v>5021</v>
      </c>
      <c r="N102" s="323" t="s">
        <v>4437</v>
      </c>
      <c r="O102" s="323" t="s">
        <v>4438</v>
      </c>
    </row>
    <row r="103" spans="1:16" s="323" customFormat="1" ht="15" customHeight="1" x14ac:dyDescent="0.2">
      <c r="A103" s="998" t="s">
        <v>603</v>
      </c>
      <c r="B103" s="1003">
        <v>3450</v>
      </c>
      <c r="C103" s="1007">
        <f t="shared" si="13"/>
        <v>16333.24</v>
      </c>
      <c r="D103" s="1000">
        <v>0</v>
      </c>
      <c r="E103" s="1000">
        <v>0</v>
      </c>
      <c r="F103" s="1000">
        <v>0</v>
      </c>
      <c r="G103" s="1000">
        <v>513.83000000000004</v>
      </c>
      <c r="H103" s="1000">
        <v>40.14</v>
      </c>
      <c r="I103" s="1000">
        <v>1</v>
      </c>
      <c r="J103" s="1000">
        <v>2499.38</v>
      </c>
      <c r="K103" s="1001">
        <v>13278.89</v>
      </c>
      <c r="L103" s="995">
        <v>0</v>
      </c>
      <c r="M103" s="1002" t="s">
        <v>5021</v>
      </c>
      <c r="N103" s="323" t="s">
        <v>4437</v>
      </c>
      <c r="O103" s="323" t="s">
        <v>4438</v>
      </c>
    </row>
    <row r="104" spans="1:16" s="323" customFormat="1" ht="15" customHeight="1" x14ac:dyDescent="0.2">
      <c r="A104" s="998" t="s">
        <v>601</v>
      </c>
      <c r="B104" s="1003">
        <v>3448</v>
      </c>
      <c r="C104" s="1007">
        <f t="shared" si="13"/>
        <v>30647.279999999999</v>
      </c>
      <c r="D104" s="1000">
        <v>0</v>
      </c>
      <c r="E104" s="1000">
        <v>0</v>
      </c>
      <c r="F104" s="1000">
        <v>0</v>
      </c>
      <c r="G104" s="1000">
        <v>429.07</v>
      </c>
      <c r="H104" s="1000">
        <v>44.77</v>
      </c>
      <c r="I104" s="1000">
        <v>0</v>
      </c>
      <c r="J104" s="1000">
        <v>17376.8</v>
      </c>
      <c r="K104" s="1001">
        <v>12796.64</v>
      </c>
      <c r="L104" s="995">
        <v>0</v>
      </c>
      <c r="M104" s="1002" t="s">
        <v>5021</v>
      </c>
      <c r="N104" s="323" t="s">
        <v>4437</v>
      </c>
      <c r="O104" s="323" t="s">
        <v>4438</v>
      </c>
    </row>
    <row r="105" spans="1:16" s="323" customFormat="1" ht="15" customHeight="1" x14ac:dyDescent="0.2">
      <c r="A105" s="998" t="s">
        <v>3488</v>
      </c>
      <c r="B105" s="1003">
        <v>3449</v>
      </c>
      <c r="C105" s="1007">
        <f t="shared" si="13"/>
        <v>59688.01</v>
      </c>
      <c r="D105" s="1000">
        <v>0</v>
      </c>
      <c r="E105" s="1000">
        <v>0</v>
      </c>
      <c r="F105" s="1000">
        <v>0</v>
      </c>
      <c r="G105" s="1000">
        <v>616.62</v>
      </c>
      <c r="H105" s="1000">
        <v>101.64</v>
      </c>
      <c r="I105" s="1000">
        <v>56.14</v>
      </c>
      <c r="J105" s="1000">
        <v>59.38</v>
      </c>
      <c r="K105" s="1001">
        <v>58854.23</v>
      </c>
      <c r="L105" s="995">
        <v>0</v>
      </c>
      <c r="M105" s="1002">
        <v>0.5</v>
      </c>
      <c r="N105" s="323" t="s">
        <v>4437</v>
      </c>
      <c r="O105" s="323" t="s">
        <v>4438</v>
      </c>
    </row>
    <row r="106" spans="1:16" s="323" customFormat="1" ht="15" customHeight="1" x14ac:dyDescent="0.2">
      <c r="A106" s="998" t="s">
        <v>4468</v>
      </c>
      <c r="B106" s="1003">
        <v>3613</v>
      </c>
      <c r="C106" s="1007">
        <f t="shared" si="13"/>
        <v>757.48</v>
      </c>
      <c r="D106" s="1000">
        <v>0</v>
      </c>
      <c r="E106" s="1000">
        <v>0</v>
      </c>
      <c r="F106" s="1000">
        <v>0</v>
      </c>
      <c r="G106" s="1000">
        <v>0</v>
      </c>
      <c r="H106" s="1000">
        <v>0</v>
      </c>
      <c r="I106" s="1000">
        <v>0</v>
      </c>
      <c r="J106" s="1000">
        <v>0</v>
      </c>
      <c r="K106" s="1001">
        <v>175.45</v>
      </c>
      <c r="L106" s="995">
        <v>582.03</v>
      </c>
      <c r="M106" s="1002">
        <v>0.35</v>
      </c>
      <c r="N106" s="323" t="s">
        <v>4449</v>
      </c>
      <c r="O106" s="323" t="s">
        <v>4438</v>
      </c>
    </row>
    <row r="107" spans="1:16" s="323" customFormat="1" ht="15" customHeight="1" x14ac:dyDescent="0.2">
      <c r="A107" s="998" t="s">
        <v>4469</v>
      </c>
      <c r="B107" s="1003">
        <v>3614</v>
      </c>
      <c r="C107" s="1007">
        <f t="shared" si="13"/>
        <v>687</v>
      </c>
      <c r="D107" s="1000">
        <v>0</v>
      </c>
      <c r="E107" s="1000">
        <v>0</v>
      </c>
      <c r="F107" s="1000">
        <v>0</v>
      </c>
      <c r="G107" s="1000">
        <v>0</v>
      </c>
      <c r="H107" s="1000">
        <v>0</v>
      </c>
      <c r="I107" s="1000">
        <v>0</v>
      </c>
      <c r="J107" s="1000">
        <v>0</v>
      </c>
      <c r="K107" s="1001">
        <v>272.25</v>
      </c>
      <c r="L107" s="995">
        <v>414.75</v>
      </c>
      <c r="M107" s="1002">
        <v>0.35</v>
      </c>
      <c r="N107" s="323" t="s">
        <v>4449</v>
      </c>
      <c r="O107" s="323" t="s">
        <v>4438</v>
      </c>
    </row>
    <row r="108" spans="1:16" s="323" customFormat="1" ht="15" customHeight="1" x14ac:dyDescent="0.2">
      <c r="A108" s="998" t="s">
        <v>4470</v>
      </c>
      <c r="B108" s="1003">
        <v>3616</v>
      </c>
      <c r="C108" s="1007">
        <f t="shared" si="13"/>
        <v>828.85</v>
      </c>
      <c r="D108" s="1000">
        <v>0</v>
      </c>
      <c r="E108" s="1000">
        <v>0</v>
      </c>
      <c r="F108" s="1000">
        <v>0</v>
      </c>
      <c r="G108" s="1000">
        <v>0</v>
      </c>
      <c r="H108" s="1000">
        <v>0</v>
      </c>
      <c r="I108" s="1000">
        <v>0</v>
      </c>
      <c r="J108" s="1000">
        <v>0</v>
      </c>
      <c r="K108" s="1001">
        <v>484</v>
      </c>
      <c r="L108" s="995">
        <v>344.85</v>
      </c>
      <c r="M108" s="1002">
        <v>0.35</v>
      </c>
      <c r="N108" s="323" t="s">
        <v>4449</v>
      </c>
      <c r="O108" s="323" t="s">
        <v>4438</v>
      </c>
    </row>
    <row r="109" spans="1:16" s="323" customFormat="1" ht="24" customHeight="1" x14ac:dyDescent="0.2">
      <c r="A109" s="998" t="s">
        <v>4471</v>
      </c>
      <c r="B109" s="1003">
        <v>3602</v>
      </c>
      <c r="C109" s="1007">
        <f t="shared" si="13"/>
        <v>6249.65</v>
      </c>
      <c r="D109" s="1000">
        <v>0</v>
      </c>
      <c r="E109" s="1000">
        <v>0</v>
      </c>
      <c r="F109" s="1000">
        <v>0</v>
      </c>
      <c r="G109" s="1000">
        <v>0</v>
      </c>
      <c r="H109" s="1000">
        <v>0</v>
      </c>
      <c r="I109" s="1000">
        <v>0</v>
      </c>
      <c r="J109" s="1000">
        <v>0</v>
      </c>
      <c r="K109" s="1001">
        <v>0</v>
      </c>
      <c r="L109" s="995">
        <v>6249.65</v>
      </c>
      <c r="M109" s="1002">
        <v>0.45</v>
      </c>
      <c r="N109" s="323" t="s">
        <v>4449</v>
      </c>
      <c r="O109" s="323" t="s">
        <v>4438</v>
      </c>
    </row>
    <row r="110" spans="1:16" s="323" customFormat="1" ht="24" customHeight="1" x14ac:dyDescent="0.2">
      <c r="A110" s="998" t="s">
        <v>4472</v>
      </c>
      <c r="B110" s="1003">
        <v>3603</v>
      </c>
      <c r="C110" s="1007">
        <f t="shared" si="13"/>
        <v>5039.6499999999996</v>
      </c>
      <c r="D110" s="1000">
        <v>0</v>
      </c>
      <c r="E110" s="1000">
        <v>0</v>
      </c>
      <c r="F110" s="1000">
        <v>0</v>
      </c>
      <c r="G110" s="1000">
        <v>0</v>
      </c>
      <c r="H110" s="1000">
        <v>0</v>
      </c>
      <c r="I110" s="1000">
        <v>0</v>
      </c>
      <c r="J110" s="1000">
        <v>0</v>
      </c>
      <c r="K110" s="1001">
        <v>0</v>
      </c>
      <c r="L110" s="995">
        <v>5039.6499999999996</v>
      </c>
      <c r="M110" s="1002">
        <v>0.45</v>
      </c>
      <c r="N110" s="323" t="s">
        <v>4449</v>
      </c>
      <c r="O110" s="323" t="s">
        <v>4438</v>
      </c>
    </row>
    <row r="111" spans="1:16" s="323" customFormat="1" ht="15" customHeight="1" x14ac:dyDescent="0.2">
      <c r="A111" s="998" t="s">
        <v>2985</v>
      </c>
      <c r="B111" s="1003">
        <v>3495</v>
      </c>
      <c r="C111" s="1007">
        <f t="shared" si="13"/>
        <v>10204.9</v>
      </c>
      <c r="D111" s="1000">
        <v>0</v>
      </c>
      <c r="E111" s="1000">
        <v>0</v>
      </c>
      <c r="F111" s="1000">
        <v>0</v>
      </c>
      <c r="G111" s="1000">
        <v>0</v>
      </c>
      <c r="H111" s="1000">
        <v>0</v>
      </c>
      <c r="I111" s="1000">
        <v>0</v>
      </c>
      <c r="J111" s="1000">
        <v>3267.13</v>
      </c>
      <c r="K111" s="1001">
        <v>4073.27</v>
      </c>
      <c r="L111" s="995">
        <v>2864.5</v>
      </c>
      <c r="M111" s="1002">
        <v>0.95</v>
      </c>
      <c r="N111" s="323" t="s">
        <v>4439</v>
      </c>
      <c r="O111" s="323" t="s">
        <v>4440</v>
      </c>
      <c r="P111" s="323" t="s">
        <v>4441</v>
      </c>
    </row>
    <row r="112" spans="1:16" s="323" customFormat="1" ht="24" customHeight="1" x14ac:dyDescent="0.2">
      <c r="A112" s="998" t="s">
        <v>4473</v>
      </c>
      <c r="B112" s="1003">
        <v>3566</v>
      </c>
      <c r="C112" s="1007">
        <f t="shared" si="13"/>
        <v>9887.15</v>
      </c>
      <c r="D112" s="1000">
        <v>0</v>
      </c>
      <c r="E112" s="1000">
        <v>0</v>
      </c>
      <c r="F112" s="1000">
        <v>0</v>
      </c>
      <c r="G112" s="1000">
        <v>0</v>
      </c>
      <c r="H112" s="1000">
        <v>0</v>
      </c>
      <c r="I112" s="1000">
        <v>0</v>
      </c>
      <c r="J112" s="1000">
        <v>0</v>
      </c>
      <c r="K112" s="1001">
        <v>0</v>
      </c>
      <c r="L112" s="995">
        <v>9887.15</v>
      </c>
      <c r="M112" s="1002">
        <v>1</v>
      </c>
      <c r="N112" s="323" t="s">
        <v>4439</v>
      </c>
      <c r="O112" s="323" t="s">
        <v>4440</v>
      </c>
      <c r="P112" s="323" t="s">
        <v>4441</v>
      </c>
    </row>
    <row r="113" spans="1:16" s="323" customFormat="1" ht="15" customHeight="1" x14ac:dyDescent="0.2">
      <c r="A113" s="998" t="s">
        <v>3489</v>
      </c>
      <c r="B113" s="1003">
        <v>3518</v>
      </c>
      <c r="C113" s="1007">
        <f t="shared" si="13"/>
        <v>42199.990000000005</v>
      </c>
      <c r="D113" s="1000">
        <v>0</v>
      </c>
      <c r="E113" s="1000">
        <v>0</v>
      </c>
      <c r="F113" s="1000">
        <v>0</v>
      </c>
      <c r="G113" s="1000">
        <v>0</v>
      </c>
      <c r="H113" s="1000">
        <v>0</v>
      </c>
      <c r="I113" s="1000">
        <v>0</v>
      </c>
      <c r="J113" s="1000">
        <v>529.98</v>
      </c>
      <c r="K113" s="1001">
        <v>990.14</v>
      </c>
      <c r="L113" s="995">
        <v>40679.870000000003</v>
      </c>
      <c r="M113" s="1002">
        <v>0.9</v>
      </c>
      <c r="N113" s="323" t="s">
        <v>4437</v>
      </c>
      <c r="O113" s="323" t="s">
        <v>4438</v>
      </c>
    </row>
    <row r="114" spans="1:16" s="323" customFormat="1" ht="15" customHeight="1" x14ac:dyDescent="0.2">
      <c r="A114" s="998" t="s">
        <v>4474</v>
      </c>
      <c r="B114" s="1003">
        <v>3569</v>
      </c>
      <c r="C114" s="1007">
        <f t="shared" si="13"/>
        <v>16000</v>
      </c>
      <c r="D114" s="1000">
        <v>0</v>
      </c>
      <c r="E114" s="1000">
        <v>0</v>
      </c>
      <c r="F114" s="1000">
        <v>0</v>
      </c>
      <c r="G114" s="1000">
        <v>0</v>
      </c>
      <c r="H114" s="1000">
        <v>0</v>
      </c>
      <c r="I114" s="1000">
        <v>0</v>
      </c>
      <c r="J114" s="1000">
        <v>0</v>
      </c>
      <c r="K114" s="1001">
        <v>0</v>
      </c>
      <c r="L114" s="995">
        <v>16000</v>
      </c>
      <c r="M114" s="1002">
        <v>0.85</v>
      </c>
      <c r="N114" s="323" t="s">
        <v>4437</v>
      </c>
      <c r="O114" s="323" t="s">
        <v>4438</v>
      </c>
    </row>
    <row r="115" spans="1:16" s="323" customFormat="1" ht="15" customHeight="1" x14ac:dyDescent="0.2">
      <c r="A115" s="998" t="s">
        <v>2986</v>
      </c>
      <c r="B115" s="1003">
        <v>3486</v>
      </c>
      <c r="C115" s="1007">
        <f t="shared" si="13"/>
        <v>22143.58</v>
      </c>
      <c r="D115" s="1000">
        <v>0</v>
      </c>
      <c r="E115" s="1000">
        <v>0</v>
      </c>
      <c r="F115" s="1000">
        <v>0</v>
      </c>
      <c r="G115" s="1000">
        <v>0</v>
      </c>
      <c r="H115" s="1000">
        <v>0</v>
      </c>
      <c r="I115" s="1000">
        <v>84.7</v>
      </c>
      <c r="J115" s="1000">
        <v>19000.62</v>
      </c>
      <c r="K115" s="1001">
        <v>3058.26</v>
      </c>
      <c r="L115" s="995">
        <v>0</v>
      </c>
      <c r="M115" s="1002">
        <v>0.9</v>
      </c>
      <c r="N115" s="323" t="s">
        <v>4437</v>
      </c>
      <c r="O115" s="323" t="s">
        <v>4438</v>
      </c>
    </row>
    <row r="116" spans="1:16" s="323" customFormat="1" ht="15" customHeight="1" x14ac:dyDescent="0.2">
      <c r="A116" s="998" t="s">
        <v>4475</v>
      </c>
      <c r="B116" s="1003">
        <v>3525</v>
      </c>
      <c r="C116" s="1007">
        <f t="shared" si="13"/>
        <v>10000</v>
      </c>
      <c r="D116" s="1000">
        <v>0</v>
      </c>
      <c r="E116" s="1000">
        <v>0</v>
      </c>
      <c r="F116" s="1000">
        <v>0</v>
      </c>
      <c r="G116" s="1000">
        <v>0</v>
      </c>
      <c r="H116" s="1000">
        <v>0</v>
      </c>
      <c r="I116" s="1000">
        <v>0</v>
      </c>
      <c r="J116" s="1000">
        <v>0</v>
      </c>
      <c r="K116" s="1001">
        <v>0</v>
      </c>
      <c r="L116" s="995">
        <v>10000</v>
      </c>
      <c r="M116" s="1002">
        <v>0.9</v>
      </c>
      <c r="N116" s="323" t="s">
        <v>4437</v>
      </c>
      <c r="O116" s="323" t="s">
        <v>4438</v>
      </c>
    </row>
    <row r="117" spans="1:16" s="323" customFormat="1" ht="24" customHeight="1" x14ac:dyDescent="0.2">
      <c r="A117" s="998" t="s">
        <v>3491</v>
      </c>
      <c r="B117" s="1003">
        <v>3515</v>
      </c>
      <c r="C117" s="1007">
        <f t="shared" si="13"/>
        <v>90000.17</v>
      </c>
      <c r="D117" s="1000">
        <v>0</v>
      </c>
      <c r="E117" s="1000">
        <v>0</v>
      </c>
      <c r="F117" s="1000">
        <v>0</v>
      </c>
      <c r="G117" s="1000">
        <v>0</v>
      </c>
      <c r="H117" s="1000">
        <v>0</v>
      </c>
      <c r="I117" s="1000">
        <v>0</v>
      </c>
      <c r="J117" s="1000">
        <v>456.17</v>
      </c>
      <c r="K117" s="1001">
        <v>1527.75</v>
      </c>
      <c r="L117" s="995">
        <v>88016.25</v>
      </c>
      <c r="M117" s="1002">
        <v>0.9</v>
      </c>
      <c r="N117" s="323" t="s">
        <v>4437</v>
      </c>
      <c r="O117" s="323" t="s">
        <v>4438</v>
      </c>
    </row>
    <row r="118" spans="1:16" s="323" customFormat="1" ht="24" customHeight="1" x14ac:dyDescent="0.2">
      <c r="A118" s="998" t="s">
        <v>3492</v>
      </c>
      <c r="B118" s="1003">
        <v>3516</v>
      </c>
      <c r="C118" s="1007">
        <f t="shared" si="13"/>
        <v>140000.22999999998</v>
      </c>
      <c r="D118" s="1000">
        <v>0</v>
      </c>
      <c r="E118" s="1000">
        <v>0</v>
      </c>
      <c r="F118" s="1000">
        <v>0</v>
      </c>
      <c r="G118" s="1000">
        <v>0</v>
      </c>
      <c r="H118" s="1000">
        <v>0</v>
      </c>
      <c r="I118" s="1000">
        <v>0</v>
      </c>
      <c r="J118" s="1000">
        <v>1040.24</v>
      </c>
      <c r="K118" s="1001">
        <v>236.12</v>
      </c>
      <c r="L118" s="995">
        <v>138723.87</v>
      </c>
      <c r="M118" s="1008">
        <v>0.9</v>
      </c>
      <c r="N118" s="323" t="s">
        <v>4437</v>
      </c>
      <c r="O118" s="323" t="s">
        <v>4438</v>
      </c>
    </row>
    <row r="119" spans="1:16" s="323" customFormat="1" ht="24" customHeight="1" x14ac:dyDescent="0.2">
      <c r="A119" s="998" t="s">
        <v>3493</v>
      </c>
      <c r="B119" s="1003">
        <v>3517</v>
      </c>
      <c r="C119" s="1007">
        <f t="shared" si="13"/>
        <v>77399.990000000005</v>
      </c>
      <c r="D119" s="1000">
        <v>0</v>
      </c>
      <c r="E119" s="1000">
        <v>0</v>
      </c>
      <c r="F119" s="1000">
        <v>0</v>
      </c>
      <c r="G119" s="1000">
        <v>0</v>
      </c>
      <c r="H119" s="1000">
        <v>0</v>
      </c>
      <c r="I119" s="1000">
        <v>0</v>
      </c>
      <c r="J119" s="1000">
        <v>268.98</v>
      </c>
      <c r="K119" s="1001">
        <v>1146.48</v>
      </c>
      <c r="L119" s="995">
        <v>75984.53</v>
      </c>
      <c r="M119" s="1002">
        <v>0.9</v>
      </c>
      <c r="N119" s="323" t="s">
        <v>4437</v>
      </c>
      <c r="O119" s="323" t="s">
        <v>4438</v>
      </c>
    </row>
    <row r="120" spans="1:16" s="323" customFormat="1" ht="15" customHeight="1" x14ac:dyDescent="0.2">
      <c r="A120" s="998" t="s">
        <v>3494</v>
      </c>
      <c r="B120" s="1003">
        <v>3464</v>
      </c>
      <c r="C120" s="1007">
        <f t="shared" si="13"/>
        <v>428205.83</v>
      </c>
      <c r="D120" s="1000">
        <v>0</v>
      </c>
      <c r="E120" s="1000">
        <v>0</v>
      </c>
      <c r="F120" s="1000">
        <v>0</v>
      </c>
      <c r="G120" s="1000">
        <v>0</v>
      </c>
      <c r="H120" s="1000">
        <v>0</v>
      </c>
      <c r="I120" s="1000">
        <v>138278.31000000003</v>
      </c>
      <c r="J120" s="1000">
        <v>176795.15</v>
      </c>
      <c r="K120" s="1001">
        <v>113132.37</v>
      </c>
      <c r="L120" s="995">
        <v>0</v>
      </c>
      <c r="M120" s="1002">
        <v>0.95</v>
      </c>
      <c r="N120" s="323" t="s">
        <v>4439</v>
      </c>
      <c r="O120" s="323" t="s">
        <v>4440</v>
      </c>
      <c r="P120" s="323" t="s">
        <v>4441</v>
      </c>
    </row>
    <row r="121" spans="1:16" s="323" customFormat="1" ht="15" customHeight="1" x14ac:dyDescent="0.2">
      <c r="A121" s="998" t="s">
        <v>593</v>
      </c>
      <c r="B121" s="1003">
        <v>3285</v>
      </c>
      <c r="C121" s="1007">
        <f t="shared" si="13"/>
        <v>32548.22</v>
      </c>
      <c r="D121" s="1000">
        <v>0</v>
      </c>
      <c r="E121" s="1000">
        <v>0</v>
      </c>
      <c r="F121" s="1000">
        <v>0</v>
      </c>
      <c r="G121" s="1000">
        <v>84.7</v>
      </c>
      <c r="H121" s="1000">
        <v>3197.71</v>
      </c>
      <c r="I121" s="1000">
        <v>10372.9</v>
      </c>
      <c r="J121" s="1000">
        <v>7057.31</v>
      </c>
      <c r="K121" s="1001">
        <v>11835.6</v>
      </c>
      <c r="L121" s="995">
        <v>0</v>
      </c>
      <c r="M121" s="1002">
        <v>0.9</v>
      </c>
      <c r="N121" s="323" t="s">
        <v>4437</v>
      </c>
      <c r="O121" s="323" t="s">
        <v>4438</v>
      </c>
    </row>
    <row r="122" spans="1:16" s="323" customFormat="1" ht="24" customHeight="1" x14ac:dyDescent="0.2">
      <c r="A122" s="998" t="s">
        <v>2988</v>
      </c>
      <c r="B122" s="1003">
        <v>3496</v>
      </c>
      <c r="C122" s="1007">
        <f t="shared" si="13"/>
        <v>24840.690000000002</v>
      </c>
      <c r="D122" s="1000">
        <v>0</v>
      </c>
      <c r="E122" s="1000">
        <v>0</v>
      </c>
      <c r="F122" s="1000">
        <v>0</v>
      </c>
      <c r="G122" s="1000">
        <v>0</v>
      </c>
      <c r="H122" s="1000">
        <v>0</v>
      </c>
      <c r="I122" s="1000">
        <v>7047.75</v>
      </c>
      <c r="J122" s="1000">
        <v>15729.61</v>
      </c>
      <c r="K122" s="1001">
        <v>2063.33</v>
      </c>
      <c r="L122" s="995">
        <v>0</v>
      </c>
      <c r="M122" s="1002">
        <v>1</v>
      </c>
      <c r="N122" s="323" t="s">
        <v>4439</v>
      </c>
      <c r="O122" s="323" t="s">
        <v>4440</v>
      </c>
      <c r="P122" s="323" t="s">
        <v>4441</v>
      </c>
    </row>
    <row r="123" spans="1:16" s="323" customFormat="1" ht="24" customHeight="1" x14ac:dyDescent="0.2">
      <c r="A123" s="998" t="s">
        <v>4476</v>
      </c>
      <c r="B123" s="999">
        <v>3578</v>
      </c>
      <c r="C123" s="1007">
        <f t="shared" si="13"/>
        <v>61330.35</v>
      </c>
      <c r="D123" s="1000">
        <v>0</v>
      </c>
      <c r="E123" s="1000">
        <v>0</v>
      </c>
      <c r="F123" s="1000">
        <v>0</v>
      </c>
      <c r="G123" s="1000">
        <v>0</v>
      </c>
      <c r="H123" s="1000">
        <v>0</v>
      </c>
      <c r="I123" s="1000">
        <v>0</v>
      </c>
      <c r="J123" s="1000">
        <v>0</v>
      </c>
      <c r="K123" s="1001">
        <v>10591.37</v>
      </c>
      <c r="L123" s="995">
        <v>50738.979999999996</v>
      </c>
      <c r="M123" s="1002">
        <v>0.9</v>
      </c>
      <c r="N123" s="323" t="s">
        <v>4439</v>
      </c>
      <c r="O123" s="323" t="s">
        <v>4440</v>
      </c>
      <c r="P123" s="323" t="s">
        <v>4441</v>
      </c>
    </row>
    <row r="124" spans="1:16" s="323" customFormat="1" ht="34.5" customHeight="1" x14ac:dyDescent="0.2">
      <c r="A124" s="998" t="s">
        <v>760</v>
      </c>
      <c r="B124" s="999">
        <v>3435</v>
      </c>
      <c r="C124" s="1007">
        <f t="shared" si="13"/>
        <v>20226.359999999997</v>
      </c>
      <c r="D124" s="1000">
        <v>0</v>
      </c>
      <c r="E124" s="1000">
        <v>0</v>
      </c>
      <c r="F124" s="1000">
        <v>0</v>
      </c>
      <c r="G124" s="1000">
        <v>0</v>
      </c>
      <c r="H124" s="1000">
        <v>474.93</v>
      </c>
      <c r="I124" s="1000">
        <v>15.13</v>
      </c>
      <c r="J124" s="1000">
        <v>0</v>
      </c>
      <c r="K124" s="1001">
        <v>24.2</v>
      </c>
      <c r="L124" s="995">
        <v>19712.099999999999</v>
      </c>
      <c r="M124" s="1002">
        <v>0.9</v>
      </c>
      <c r="N124" s="323" t="s">
        <v>4437</v>
      </c>
      <c r="O124" s="323" t="s">
        <v>4438</v>
      </c>
    </row>
    <row r="125" spans="1:16" s="323" customFormat="1" ht="24" customHeight="1" x14ac:dyDescent="0.2">
      <c r="A125" s="998" t="s">
        <v>595</v>
      </c>
      <c r="B125" s="1003">
        <v>3434</v>
      </c>
      <c r="C125" s="1007">
        <f t="shared" si="13"/>
        <v>38000.42</v>
      </c>
      <c r="D125" s="1000">
        <v>0</v>
      </c>
      <c r="E125" s="1000">
        <v>0</v>
      </c>
      <c r="F125" s="1000">
        <v>0</v>
      </c>
      <c r="G125" s="1000">
        <v>644.33000000000004</v>
      </c>
      <c r="H125" s="1000">
        <v>22.67</v>
      </c>
      <c r="I125" s="1000">
        <v>47.19</v>
      </c>
      <c r="J125" s="1000">
        <v>0</v>
      </c>
      <c r="K125" s="1001">
        <v>0</v>
      </c>
      <c r="L125" s="995">
        <v>37286.229999999996</v>
      </c>
      <c r="M125" s="1002">
        <v>0.9</v>
      </c>
      <c r="N125" s="323" t="s">
        <v>4437</v>
      </c>
      <c r="O125" s="323" t="s">
        <v>4438</v>
      </c>
    </row>
    <row r="126" spans="1:16" s="323" customFormat="1" ht="24" customHeight="1" x14ac:dyDescent="0.2">
      <c r="A126" s="998" t="s">
        <v>3495</v>
      </c>
      <c r="B126" s="1003">
        <v>3520</v>
      </c>
      <c r="C126" s="1007">
        <f t="shared" si="13"/>
        <v>69999.359999999986</v>
      </c>
      <c r="D126" s="1000">
        <v>0</v>
      </c>
      <c r="E126" s="1000">
        <v>0</v>
      </c>
      <c r="F126" s="1000">
        <v>0</v>
      </c>
      <c r="G126" s="1000">
        <v>0</v>
      </c>
      <c r="H126" s="1000">
        <v>0</v>
      </c>
      <c r="I126" s="1000">
        <v>489.20000000000005</v>
      </c>
      <c r="J126" s="1000">
        <v>386.16</v>
      </c>
      <c r="K126" s="1001">
        <v>1002.26</v>
      </c>
      <c r="L126" s="995">
        <v>68121.739999999991</v>
      </c>
      <c r="M126" s="1002">
        <v>0.9</v>
      </c>
      <c r="N126" s="323" t="s">
        <v>4437</v>
      </c>
      <c r="O126" s="323" t="s">
        <v>4438</v>
      </c>
    </row>
    <row r="127" spans="1:16" s="323" customFormat="1" ht="24" customHeight="1" x14ac:dyDescent="0.2">
      <c r="A127" s="998" t="s">
        <v>2770</v>
      </c>
      <c r="B127" s="1003">
        <v>3474</v>
      </c>
      <c r="C127" s="1007">
        <f t="shared" si="13"/>
        <v>4172.74</v>
      </c>
      <c r="D127" s="1000">
        <v>0</v>
      </c>
      <c r="E127" s="1000">
        <v>0</v>
      </c>
      <c r="F127" s="1000">
        <v>0</v>
      </c>
      <c r="G127" s="1000">
        <v>0</v>
      </c>
      <c r="H127" s="1000">
        <v>812.87</v>
      </c>
      <c r="I127" s="1000">
        <v>621.35</v>
      </c>
      <c r="J127" s="1000">
        <v>1740.65</v>
      </c>
      <c r="K127" s="1001">
        <v>997.87</v>
      </c>
      <c r="L127" s="995">
        <v>0</v>
      </c>
      <c r="M127" s="1002">
        <v>1</v>
      </c>
      <c r="N127" s="323" t="s">
        <v>4439</v>
      </c>
      <c r="O127" s="323" t="s">
        <v>4440</v>
      </c>
      <c r="P127" s="323" t="s">
        <v>4441</v>
      </c>
    </row>
    <row r="128" spans="1:16" s="323" customFormat="1" ht="15" customHeight="1" x14ac:dyDescent="0.2">
      <c r="A128" s="998" t="s">
        <v>3496</v>
      </c>
      <c r="B128" s="1003">
        <v>3500</v>
      </c>
      <c r="C128" s="1007">
        <f t="shared" si="13"/>
        <v>513.44000000000005</v>
      </c>
      <c r="D128" s="1000">
        <v>0</v>
      </c>
      <c r="E128" s="1000">
        <v>0</v>
      </c>
      <c r="F128" s="1000">
        <v>0</v>
      </c>
      <c r="G128" s="1000">
        <v>0</v>
      </c>
      <c r="H128" s="1000">
        <v>0</v>
      </c>
      <c r="I128" s="1000">
        <v>0</v>
      </c>
      <c r="J128" s="1000">
        <v>79.349999999999994</v>
      </c>
      <c r="K128" s="1001">
        <v>146.71</v>
      </c>
      <c r="L128" s="995">
        <v>287.38</v>
      </c>
      <c r="M128" s="1002">
        <v>1</v>
      </c>
      <c r="N128" s="323" t="s">
        <v>4439</v>
      </c>
      <c r="O128" s="323" t="s">
        <v>4440</v>
      </c>
      <c r="P128" s="323" t="s">
        <v>4441</v>
      </c>
    </row>
    <row r="129" spans="1:17" s="323" customFormat="1" ht="15" customHeight="1" x14ac:dyDescent="0.2">
      <c r="A129" s="998" t="s">
        <v>3497</v>
      </c>
      <c r="B129" s="1003">
        <v>3502</v>
      </c>
      <c r="C129" s="1007">
        <f t="shared" si="13"/>
        <v>1216916.5</v>
      </c>
      <c r="D129" s="1000">
        <v>0</v>
      </c>
      <c r="E129" s="1000">
        <v>0</v>
      </c>
      <c r="F129" s="1000">
        <v>0</v>
      </c>
      <c r="G129" s="1000">
        <v>0</v>
      </c>
      <c r="H129" s="1000">
        <v>0</v>
      </c>
      <c r="I129" s="1000">
        <v>13814.429999999998</v>
      </c>
      <c r="J129" s="1000">
        <v>10355.370000000001</v>
      </c>
      <c r="K129" s="1001">
        <v>17354.18</v>
      </c>
      <c r="L129" s="995">
        <f>1138466.52+36926</f>
        <v>1175392.52</v>
      </c>
      <c r="M129" s="1002">
        <v>0.85</v>
      </c>
      <c r="N129" s="323" t="s">
        <v>4437</v>
      </c>
      <c r="O129" s="323" t="s">
        <v>4438</v>
      </c>
      <c r="Q129" s="323" t="s">
        <v>4477</v>
      </c>
    </row>
    <row r="130" spans="1:17" s="323" customFormat="1" ht="15" customHeight="1" x14ac:dyDescent="0.2">
      <c r="A130" s="998" t="s">
        <v>2769</v>
      </c>
      <c r="B130" s="1003">
        <v>3465</v>
      </c>
      <c r="C130" s="1007">
        <f t="shared" si="13"/>
        <v>18392.629999999997</v>
      </c>
      <c r="D130" s="1000">
        <v>0</v>
      </c>
      <c r="E130" s="1000">
        <v>0</v>
      </c>
      <c r="F130" s="1000">
        <v>0</v>
      </c>
      <c r="G130" s="1000">
        <v>0</v>
      </c>
      <c r="H130" s="1000">
        <v>0</v>
      </c>
      <c r="I130" s="1000">
        <v>84.7</v>
      </c>
      <c r="J130" s="1000">
        <v>11022.109999999999</v>
      </c>
      <c r="K130" s="1001">
        <v>7285.82</v>
      </c>
      <c r="L130" s="995">
        <v>0</v>
      </c>
      <c r="M130" s="1002">
        <v>0.9</v>
      </c>
      <c r="N130" s="323" t="s">
        <v>4437</v>
      </c>
      <c r="O130" s="323" t="s">
        <v>4438</v>
      </c>
    </row>
    <row r="131" spans="1:17" s="1006" customFormat="1" ht="15.75" customHeight="1" x14ac:dyDescent="0.2">
      <c r="A131" s="117" t="s">
        <v>575</v>
      </c>
      <c r="B131" s="240">
        <f>COUNT(B94:B130)</f>
        <v>37</v>
      </c>
      <c r="C131" s="1004">
        <f t="shared" ref="C131:L131" si="14">SUM(C94:C130)</f>
        <v>2622223.9500000002</v>
      </c>
      <c r="D131" s="1004">
        <f t="shared" si="14"/>
        <v>0</v>
      </c>
      <c r="E131" s="1004">
        <f t="shared" si="14"/>
        <v>0</v>
      </c>
      <c r="F131" s="1004">
        <f t="shared" si="14"/>
        <v>0</v>
      </c>
      <c r="G131" s="1004">
        <f t="shared" si="14"/>
        <v>4438.13</v>
      </c>
      <c r="H131" s="1004">
        <f t="shared" si="14"/>
        <v>5451.72</v>
      </c>
      <c r="I131" s="1004">
        <f t="shared" si="14"/>
        <v>172759.86000000004</v>
      </c>
      <c r="J131" s="1004">
        <f t="shared" si="14"/>
        <v>323307.87999999995</v>
      </c>
      <c r="K131" s="1004">
        <f t="shared" si="14"/>
        <v>354256.12000000005</v>
      </c>
      <c r="L131" s="1004">
        <f t="shared" si="14"/>
        <v>1762010.24</v>
      </c>
      <c r="M131" s="1005" t="s">
        <v>142</v>
      </c>
    </row>
    <row r="132" spans="1:17" s="991" customFormat="1" ht="18" customHeight="1" x14ac:dyDescent="0.15">
      <c r="A132" s="1492" t="s">
        <v>3507</v>
      </c>
      <c r="B132" s="1493"/>
      <c r="C132" s="1493"/>
      <c r="D132" s="1493"/>
      <c r="E132" s="1493"/>
      <c r="F132" s="1493"/>
      <c r="G132" s="1493"/>
      <c r="H132" s="1493"/>
      <c r="I132" s="1493"/>
      <c r="J132" s="1493"/>
      <c r="K132" s="1493"/>
      <c r="L132" s="1493"/>
      <c r="M132" s="1494"/>
    </row>
    <row r="133" spans="1:17" s="323" customFormat="1" ht="15" customHeight="1" x14ac:dyDescent="0.2">
      <c r="A133" s="998" t="s">
        <v>2799</v>
      </c>
      <c r="B133" s="1003">
        <v>3468</v>
      </c>
      <c r="C133" s="1007">
        <v>232139.43</v>
      </c>
      <c r="D133" s="1000">
        <v>0</v>
      </c>
      <c r="E133" s="1000">
        <v>0</v>
      </c>
      <c r="F133" s="1000">
        <v>0</v>
      </c>
      <c r="G133" s="1000">
        <v>0</v>
      </c>
      <c r="H133" s="1000">
        <v>0</v>
      </c>
      <c r="I133" s="1000">
        <v>0</v>
      </c>
      <c r="J133" s="1000">
        <v>53518.14</v>
      </c>
      <c r="K133" s="1001">
        <v>178621.29</v>
      </c>
      <c r="L133" s="995">
        <v>0</v>
      </c>
      <c r="M133" s="1002">
        <v>0.85</v>
      </c>
      <c r="N133" s="323" t="s">
        <v>4437</v>
      </c>
      <c r="O133" s="323" t="s">
        <v>4438</v>
      </c>
    </row>
    <row r="134" spans="1:17" s="323" customFormat="1" ht="15" customHeight="1" x14ac:dyDescent="0.2">
      <c r="A134" s="998" t="s">
        <v>4478</v>
      </c>
      <c r="B134" s="1003">
        <v>3572</v>
      </c>
      <c r="C134" s="1007">
        <v>95000</v>
      </c>
      <c r="D134" s="1000">
        <v>0</v>
      </c>
      <c r="E134" s="1000">
        <v>0</v>
      </c>
      <c r="F134" s="1000">
        <v>0</v>
      </c>
      <c r="G134" s="1000">
        <v>0</v>
      </c>
      <c r="H134" s="1000">
        <v>0</v>
      </c>
      <c r="I134" s="1000">
        <v>0</v>
      </c>
      <c r="J134" s="1000">
        <v>0</v>
      </c>
      <c r="K134" s="1001">
        <v>0</v>
      </c>
      <c r="L134" s="995">
        <v>95000</v>
      </c>
      <c r="M134" s="1002">
        <v>1</v>
      </c>
      <c r="N134" s="323" t="s">
        <v>4437</v>
      </c>
      <c r="O134" s="323" t="s">
        <v>4438</v>
      </c>
    </row>
    <row r="135" spans="1:17" s="1006" customFormat="1" ht="25.5" customHeight="1" x14ac:dyDescent="0.2">
      <c r="A135" s="117" t="s">
        <v>3505</v>
      </c>
      <c r="B135" s="240">
        <f>COUNT(B133:B134)</f>
        <v>2</v>
      </c>
      <c r="C135" s="1004">
        <f>SUM(C133:C134)</f>
        <v>327139.43</v>
      </c>
      <c r="D135" s="1004">
        <f t="shared" ref="D135:L135" si="15">SUM(D133:D134)</f>
        <v>0</v>
      </c>
      <c r="E135" s="1004">
        <f t="shared" si="15"/>
        <v>0</v>
      </c>
      <c r="F135" s="1004">
        <f t="shared" si="15"/>
        <v>0</v>
      </c>
      <c r="G135" s="1004">
        <f t="shared" si="15"/>
        <v>0</v>
      </c>
      <c r="H135" s="1004">
        <f t="shared" si="15"/>
        <v>0</v>
      </c>
      <c r="I135" s="1004">
        <f t="shared" si="15"/>
        <v>0</v>
      </c>
      <c r="J135" s="1004">
        <f t="shared" si="15"/>
        <v>53518.14</v>
      </c>
      <c r="K135" s="1004">
        <f t="shared" si="15"/>
        <v>178621.29</v>
      </c>
      <c r="L135" s="1004">
        <f t="shared" si="15"/>
        <v>95000</v>
      </c>
      <c r="M135" s="1005" t="s">
        <v>142</v>
      </c>
    </row>
    <row r="136" spans="1:17" s="991" customFormat="1" ht="18" customHeight="1" x14ac:dyDescent="0.15">
      <c r="A136" s="1492" t="s">
        <v>509</v>
      </c>
      <c r="B136" s="1493"/>
      <c r="C136" s="1493"/>
      <c r="D136" s="1493"/>
      <c r="E136" s="1493"/>
      <c r="F136" s="1493"/>
      <c r="G136" s="1493"/>
      <c r="H136" s="1493"/>
      <c r="I136" s="1493"/>
      <c r="J136" s="1493"/>
      <c r="K136" s="1493"/>
      <c r="L136" s="1493"/>
      <c r="M136" s="1494"/>
    </row>
    <row r="137" spans="1:17" s="323" customFormat="1" ht="24" customHeight="1" x14ac:dyDescent="0.2">
      <c r="A137" s="998" t="s">
        <v>4479</v>
      </c>
      <c r="B137" s="1003">
        <v>7001</v>
      </c>
      <c r="C137" s="1007">
        <f t="shared" ref="C137:C152" si="16">SUM(D137:L137)</f>
        <v>58415.86</v>
      </c>
      <c r="D137" s="1000">
        <v>0</v>
      </c>
      <c r="E137" s="1000">
        <v>1028.5</v>
      </c>
      <c r="F137" s="1000">
        <v>0</v>
      </c>
      <c r="G137" s="1000">
        <v>0</v>
      </c>
      <c r="H137" s="1000">
        <v>0</v>
      </c>
      <c r="I137" s="1000">
        <v>5522.53</v>
      </c>
      <c r="J137" s="1000">
        <v>182.71</v>
      </c>
      <c r="K137" s="1001">
        <v>51682.12</v>
      </c>
      <c r="L137" s="995">
        <v>0</v>
      </c>
      <c r="M137" s="1002">
        <v>0.9</v>
      </c>
      <c r="N137" s="323" t="s">
        <v>4437</v>
      </c>
      <c r="O137" s="323" t="s">
        <v>4438</v>
      </c>
      <c r="Q137" s="323" t="s">
        <v>4441</v>
      </c>
    </row>
    <row r="138" spans="1:17" s="323" customFormat="1" ht="24" customHeight="1" x14ac:dyDescent="0.2">
      <c r="A138" s="998" t="s">
        <v>4480</v>
      </c>
      <c r="B138" s="1003">
        <v>7054</v>
      </c>
      <c r="C138" s="1007">
        <f t="shared" si="16"/>
        <v>152459.12</v>
      </c>
      <c r="D138" s="1000">
        <v>0</v>
      </c>
      <c r="E138" s="1000">
        <v>0</v>
      </c>
      <c r="F138" s="1000">
        <v>0</v>
      </c>
      <c r="G138" s="1000">
        <v>0</v>
      </c>
      <c r="H138" s="1000">
        <v>0</v>
      </c>
      <c r="I138" s="1000">
        <v>0</v>
      </c>
      <c r="J138" s="1000">
        <v>63074.84</v>
      </c>
      <c r="K138" s="1001">
        <v>89384.28</v>
      </c>
      <c r="L138" s="995">
        <v>0</v>
      </c>
      <c r="M138" s="1002">
        <v>1</v>
      </c>
      <c r="N138" s="323" t="s">
        <v>4437</v>
      </c>
      <c r="O138" s="323" t="s">
        <v>4438</v>
      </c>
      <c r="Q138" s="323" t="s">
        <v>4441</v>
      </c>
    </row>
    <row r="139" spans="1:17" s="323" customFormat="1" ht="24" customHeight="1" x14ac:dyDescent="0.2">
      <c r="A139" s="998" t="s">
        <v>4481</v>
      </c>
      <c r="B139" s="1003">
        <v>7062</v>
      </c>
      <c r="C139" s="1007">
        <f t="shared" si="16"/>
        <v>41500</v>
      </c>
      <c r="D139" s="1000">
        <v>0</v>
      </c>
      <c r="E139" s="1000">
        <v>0</v>
      </c>
      <c r="F139" s="1000">
        <v>0</v>
      </c>
      <c r="G139" s="1000">
        <v>0</v>
      </c>
      <c r="H139" s="1000">
        <v>0</v>
      </c>
      <c r="I139" s="1000">
        <v>0</v>
      </c>
      <c r="J139" s="1000">
        <v>0</v>
      </c>
      <c r="K139" s="1001">
        <v>0</v>
      </c>
      <c r="L139" s="995">
        <v>41500</v>
      </c>
      <c r="M139" s="1009">
        <v>1</v>
      </c>
      <c r="N139" s="323" t="s">
        <v>4437</v>
      </c>
      <c r="O139" s="323" t="s">
        <v>4438</v>
      </c>
      <c r="Q139" s="323" t="s">
        <v>4441</v>
      </c>
    </row>
    <row r="140" spans="1:17" s="323" customFormat="1" ht="24" customHeight="1" x14ac:dyDescent="0.2">
      <c r="A140" s="998" t="s">
        <v>4482</v>
      </c>
      <c r="B140" s="1003">
        <v>7057</v>
      </c>
      <c r="C140" s="1007">
        <f t="shared" si="16"/>
        <v>5442</v>
      </c>
      <c r="D140" s="1000">
        <v>0</v>
      </c>
      <c r="E140" s="1000">
        <v>0</v>
      </c>
      <c r="F140" s="1000">
        <v>0</v>
      </c>
      <c r="G140" s="1000">
        <v>0</v>
      </c>
      <c r="H140" s="1000">
        <v>0</v>
      </c>
      <c r="I140" s="1000">
        <v>0</v>
      </c>
      <c r="J140" s="1000">
        <v>0</v>
      </c>
      <c r="K140" s="1001">
        <v>0</v>
      </c>
      <c r="L140" s="995">
        <v>5442</v>
      </c>
      <c r="M140" s="1009">
        <v>0.5</v>
      </c>
      <c r="N140" s="323" t="s">
        <v>4437</v>
      </c>
      <c r="O140" s="323" t="s">
        <v>4438</v>
      </c>
      <c r="Q140" s="323" t="s">
        <v>4441</v>
      </c>
    </row>
    <row r="141" spans="1:17" s="323" customFormat="1" ht="24" customHeight="1" x14ac:dyDescent="0.2">
      <c r="A141" s="998" t="s">
        <v>5019</v>
      </c>
      <c r="B141" s="1003">
        <v>7044</v>
      </c>
      <c r="C141" s="1007">
        <f t="shared" si="16"/>
        <v>39723.579700000002</v>
      </c>
      <c r="D141" s="1000">
        <v>0</v>
      </c>
      <c r="E141" s="1000">
        <v>0</v>
      </c>
      <c r="F141" s="1000">
        <v>0</v>
      </c>
      <c r="G141" s="1000">
        <v>0</v>
      </c>
      <c r="H141" s="1000">
        <v>0</v>
      </c>
      <c r="I141" s="1000">
        <v>0</v>
      </c>
      <c r="J141" s="1000">
        <v>6466.0512099999996</v>
      </c>
      <c r="K141" s="1001">
        <v>21922.57849</v>
      </c>
      <c r="L141" s="995">
        <v>11334.95</v>
      </c>
      <c r="M141" s="1009">
        <v>0.7</v>
      </c>
      <c r="N141" s="323" t="s">
        <v>4437</v>
      </c>
      <c r="O141" s="323" t="s">
        <v>4438</v>
      </c>
      <c r="Q141" s="323" t="s">
        <v>4441</v>
      </c>
    </row>
    <row r="142" spans="1:17" s="323" customFormat="1" ht="24" customHeight="1" x14ac:dyDescent="0.2">
      <c r="A142" s="998" t="s">
        <v>3498</v>
      </c>
      <c r="B142" s="1003">
        <v>7039</v>
      </c>
      <c r="C142" s="1007">
        <f t="shared" si="16"/>
        <v>2993.64</v>
      </c>
      <c r="D142" s="1000">
        <v>0</v>
      </c>
      <c r="E142" s="1000">
        <v>0</v>
      </c>
      <c r="F142" s="1000">
        <v>0</v>
      </c>
      <c r="G142" s="1000">
        <v>0</v>
      </c>
      <c r="H142" s="1000">
        <v>0</v>
      </c>
      <c r="I142" s="1000">
        <v>0</v>
      </c>
      <c r="J142" s="1000">
        <v>1124.02</v>
      </c>
      <c r="K142" s="1001">
        <v>320.62</v>
      </c>
      <c r="L142" s="995">
        <v>1549</v>
      </c>
      <c r="M142" s="1009">
        <v>0.6</v>
      </c>
      <c r="N142" s="323" t="s">
        <v>4439</v>
      </c>
      <c r="O142" s="323" t="s">
        <v>4440</v>
      </c>
      <c r="Q142" s="323" t="s">
        <v>4441</v>
      </c>
    </row>
    <row r="143" spans="1:17" s="323" customFormat="1" ht="24" customHeight="1" x14ac:dyDescent="0.2">
      <c r="A143" s="998" t="s">
        <v>3499</v>
      </c>
      <c r="B143" s="1003">
        <v>7040</v>
      </c>
      <c r="C143" s="1007">
        <f t="shared" si="16"/>
        <v>2154.24604</v>
      </c>
      <c r="D143" s="1000">
        <v>0</v>
      </c>
      <c r="E143" s="1000">
        <v>0</v>
      </c>
      <c r="F143" s="1000">
        <v>0</v>
      </c>
      <c r="G143" s="1000">
        <v>0</v>
      </c>
      <c r="H143" s="1000">
        <v>0</v>
      </c>
      <c r="I143" s="1000">
        <v>0</v>
      </c>
      <c r="J143" s="1000">
        <v>799.38603999999998</v>
      </c>
      <c r="K143" s="1001">
        <v>45.7</v>
      </c>
      <c r="L143" s="995">
        <v>1309.1600000000001</v>
      </c>
      <c r="M143" s="1002">
        <v>0.6</v>
      </c>
      <c r="N143" s="323" t="s">
        <v>4439</v>
      </c>
      <c r="O143" s="323" t="s">
        <v>4440</v>
      </c>
      <c r="Q143" s="323" t="s">
        <v>4441</v>
      </c>
    </row>
    <row r="144" spans="1:17" s="323" customFormat="1" ht="34.5" customHeight="1" x14ac:dyDescent="0.2">
      <c r="A144" s="998" t="s">
        <v>4483</v>
      </c>
      <c r="B144" s="1003">
        <v>7056</v>
      </c>
      <c r="C144" s="1007">
        <f t="shared" si="16"/>
        <v>164996.02000000002</v>
      </c>
      <c r="D144" s="1000">
        <v>0</v>
      </c>
      <c r="E144" s="1000">
        <v>0</v>
      </c>
      <c r="F144" s="1000">
        <v>0</v>
      </c>
      <c r="G144" s="1000">
        <v>0</v>
      </c>
      <c r="H144" s="1000">
        <v>0</v>
      </c>
      <c r="I144" s="1000">
        <v>0</v>
      </c>
      <c r="J144" s="1000">
        <v>23915.9</v>
      </c>
      <c r="K144" s="1001">
        <v>66902.38</v>
      </c>
      <c r="L144" s="995">
        <v>74177.740000000005</v>
      </c>
      <c r="M144" s="1002">
        <v>1</v>
      </c>
      <c r="N144" s="323" t="s">
        <v>4437</v>
      </c>
      <c r="O144" s="323" t="s">
        <v>4438</v>
      </c>
      <c r="Q144" s="323" t="s">
        <v>4441</v>
      </c>
    </row>
    <row r="145" spans="1:17" s="323" customFormat="1" ht="24" customHeight="1" x14ac:dyDescent="0.2">
      <c r="A145" s="998" t="s">
        <v>4484</v>
      </c>
      <c r="B145" s="1003">
        <v>7045</v>
      </c>
      <c r="C145" s="1007">
        <f t="shared" si="16"/>
        <v>40000.003089999998</v>
      </c>
      <c r="D145" s="1000">
        <v>0</v>
      </c>
      <c r="E145" s="1000">
        <v>0</v>
      </c>
      <c r="F145" s="1000">
        <v>0</v>
      </c>
      <c r="G145" s="1000">
        <v>0</v>
      </c>
      <c r="H145" s="1000">
        <v>0</v>
      </c>
      <c r="I145" s="1000">
        <v>0</v>
      </c>
      <c r="J145" s="1000">
        <v>7341.4930899999999</v>
      </c>
      <c r="K145" s="1001">
        <v>32658.510000000002</v>
      </c>
      <c r="L145" s="995">
        <v>0</v>
      </c>
      <c r="M145" s="1002">
        <v>0.7</v>
      </c>
      <c r="N145" s="323" t="s">
        <v>4437</v>
      </c>
      <c r="O145" s="323" t="s">
        <v>4438</v>
      </c>
      <c r="Q145" s="323" t="s">
        <v>4441</v>
      </c>
    </row>
    <row r="146" spans="1:17" s="323" customFormat="1" ht="15" customHeight="1" x14ac:dyDescent="0.2">
      <c r="A146" s="998" t="s">
        <v>2989</v>
      </c>
      <c r="B146" s="1003">
        <v>3497</v>
      </c>
      <c r="C146" s="1007">
        <f t="shared" si="16"/>
        <v>55539.320000000007</v>
      </c>
      <c r="D146" s="1000">
        <v>0</v>
      </c>
      <c r="E146" s="1000">
        <v>0</v>
      </c>
      <c r="F146" s="1000">
        <v>0</v>
      </c>
      <c r="G146" s="1000">
        <v>0</v>
      </c>
      <c r="H146" s="1000">
        <v>0</v>
      </c>
      <c r="I146" s="1000">
        <v>0</v>
      </c>
      <c r="J146" s="1000">
        <v>66.5</v>
      </c>
      <c r="K146" s="1001">
        <v>55472.820000000007</v>
      </c>
      <c r="L146" s="995">
        <v>0</v>
      </c>
      <c r="M146" s="1002">
        <v>0.9</v>
      </c>
      <c r="N146" s="323" t="s">
        <v>4437</v>
      </c>
      <c r="O146" s="323" t="s">
        <v>4438</v>
      </c>
    </row>
    <row r="147" spans="1:17" s="323" customFormat="1" ht="15" customHeight="1" x14ac:dyDescent="0.2">
      <c r="A147" s="998" t="s">
        <v>4485</v>
      </c>
      <c r="B147" s="1003">
        <v>3292</v>
      </c>
      <c r="C147" s="1007">
        <f t="shared" si="16"/>
        <v>249999.6</v>
      </c>
      <c r="D147" s="1000">
        <v>0</v>
      </c>
      <c r="E147" s="1000">
        <v>435.6</v>
      </c>
      <c r="F147" s="1000">
        <v>160</v>
      </c>
      <c r="G147" s="1000">
        <v>160</v>
      </c>
      <c r="H147" s="1000">
        <v>108.9</v>
      </c>
      <c r="I147" s="1000">
        <v>1333.52</v>
      </c>
      <c r="J147" s="1000">
        <v>0</v>
      </c>
      <c r="K147" s="1001">
        <v>1206.3699999999999</v>
      </c>
      <c r="L147" s="995">
        <v>246595.21</v>
      </c>
      <c r="M147" s="1002">
        <v>0.85</v>
      </c>
      <c r="N147" s="323" t="s">
        <v>4437</v>
      </c>
      <c r="O147" s="323" t="s">
        <v>4438</v>
      </c>
    </row>
    <row r="148" spans="1:17" s="323" customFormat="1" ht="15" customHeight="1" x14ac:dyDescent="0.2">
      <c r="A148" s="998" t="s">
        <v>2990</v>
      </c>
      <c r="B148" s="1003">
        <v>3498</v>
      </c>
      <c r="C148" s="1007">
        <f t="shared" si="16"/>
        <v>21508.31</v>
      </c>
      <c r="D148" s="1000">
        <v>0</v>
      </c>
      <c r="E148" s="1000">
        <v>0</v>
      </c>
      <c r="F148" s="1000">
        <v>0</v>
      </c>
      <c r="G148" s="1000">
        <v>0</v>
      </c>
      <c r="H148" s="1000">
        <v>0</v>
      </c>
      <c r="I148" s="1000">
        <v>0</v>
      </c>
      <c r="J148" s="1000">
        <v>9686.73</v>
      </c>
      <c r="K148" s="1001">
        <v>11821.580000000002</v>
      </c>
      <c r="L148" s="995">
        <v>0</v>
      </c>
      <c r="M148" s="1002">
        <v>0.9</v>
      </c>
      <c r="N148" s="323" t="s">
        <v>4437</v>
      </c>
      <c r="O148" s="323" t="s">
        <v>4438</v>
      </c>
    </row>
    <row r="149" spans="1:17" s="323" customFormat="1" ht="31.5" x14ac:dyDescent="0.2">
      <c r="A149" s="998" t="s">
        <v>4486</v>
      </c>
      <c r="B149" s="1003">
        <v>7058</v>
      </c>
      <c r="C149" s="1007">
        <f t="shared" si="16"/>
        <v>47200</v>
      </c>
      <c r="D149" s="1000">
        <v>0</v>
      </c>
      <c r="E149" s="1000">
        <v>0</v>
      </c>
      <c r="F149" s="1000">
        <v>0</v>
      </c>
      <c r="G149" s="1000">
        <v>0</v>
      </c>
      <c r="H149" s="1000">
        <v>0</v>
      </c>
      <c r="I149" s="1000">
        <v>0</v>
      </c>
      <c r="J149" s="1000">
        <v>0</v>
      </c>
      <c r="K149" s="1001">
        <v>0</v>
      </c>
      <c r="L149" s="995">
        <v>47200</v>
      </c>
      <c r="M149" s="1002">
        <v>0.7</v>
      </c>
      <c r="N149" s="323" t="s">
        <v>4437</v>
      </c>
      <c r="O149" s="323" t="s">
        <v>4438</v>
      </c>
      <c r="Q149" s="323" t="s">
        <v>4441</v>
      </c>
    </row>
    <row r="150" spans="1:17" s="323" customFormat="1" ht="15" customHeight="1" x14ac:dyDescent="0.2">
      <c r="A150" s="998" t="s">
        <v>2991</v>
      </c>
      <c r="B150" s="1003">
        <v>3501</v>
      </c>
      <c r="C150" s="1007">
        <f t="shared" si="16"/>
        <v>24758.560000000001</v>
      </c>
      <c r="D150" s="1000">
        <v>0</v>
      </c>
      <c r="E150" s="1000">
        <v>0</v>
      </c>
      <c r="F150" s="1000">
        <v>0</v>
      </c>
      <c r="G150" s="1000">
        <v>0</v>
      </c>
      <c r="H150" s="1000">
        <v>0</v>
      </c>
      <c r="I150" s="1000">
        <v>0</v>
      </c>
      <c r="J150" s="1000">
        <v>12560.77</v>
      </c>
      <c r="K150" s="1001">
        <v>12197.79</v>
      </c>
      <c r="L150" s="995">
        <v>0</v>
      </c>
      <c r="M150" s="1002">
        <v>0.9</v>
      </c>
      <c r="N150" s="323" t="s">
        <v>4437</v>
      </c>
      <c r="O150" s="323" t="s">
        <v>4438</v>
      </c>
    </row>
    <row r="151" spans="1:17" s="323" customFormat="1" ht="24" customHeight="1" x14ac:dyDescent="0.2">
      <c r="A151" s="998" t="s">
        <v>4487</v>
      </c>
      <c r="B151" s="1003">
        <v>7038</v>
      </c>
      <c r="C151" s="1007">
        <f t="shared" si="16"/>
        <v>9461.5399999999991</v>
      </c>
      <c r="D151" s="1000">
        <v>0</v>
      </c>
      <c r="E151" s="1000">
        <v>0</v>
      </c>
      <c r="F151" s="1000">
        <v>0</v>
      </c>
      <c r="G151" s="1000">
        <v>0</v>
      </c>
      <c r="H151" s="1000">
        <v>0</v>
      </c>
      <c r="I151" s="1000">
        <v>6384.07</v>
      </c>
      <c r="J151" s="1000">
        <v>0</v>
      </c>
      <c r="K151" s="1001">
        <v>0</v>
      </c>
      <c r="L151" s="995">
        <v>3077.47</v>
      </c>
      <c r="M151" s="1002">
        <v>0.85</v>
      </c>
      <c r="N151" s="323" t="s">
        <v>4437</v>
      </c>
      <c r="O151" s="323" t="s">
        <v>4438</v>
      </c>
      <c r="Q151" s="323" t="s">
        <v>4488</v>
      </c>
    </row>
    <row r="152" spans="1:17" s="323" customFormat="1" ht="34.5" customHeight="1" x14ac:dyDescent="0.2">
      <c r="A152" s="998" t="s">
        <v>4489</v>
      </c>
      <c r="B152" s="1003">
        <v>7048</v>
      </c>
      <c r="C152" s="1007">
        <f t="shared" si="16"/>
        <v>153720.14000000001</v>
      </c>
      <c r="D152" s="1000">
        <v>0</v>
      </c>
      <c r="E152" s="1000">
        <v>0</v>
      </c>
      <c r="F152" s="1000">
        <v>0</v>
      </c>
      <c r="G152" s="1000">
        <v>0</v>
      </c>
      <c r="H152" s="1000">
        <v>0</v>
      </c>
      <c r="I152" s="1000">
        <v>100406.67</v>
      </c>
      <c r="J152" s="1000">
        <v>0</v>
      </c>
      <c r="K152" s="1001">
        <v>53313.47</v>
      </c>
      <c r="L152" s="995">
        <v>0</v>
      </c>
      <c r="M152" s="1002">
        <v>1</v>
      </c>
      <c r="N152" s="323" t="s">
        <v>4437</v>
      </c>
      <c r="O152" s="323" t="s">
        <v>4438</v>
      </c>
      <c r="Q152" s="323" t="s">
        <v>4437</v>
      </c>
    </row>
    <row r="153" spans="1:17" s="1012" customFormat="1" ht="15.75" customHeight="1" x14ac:dyDescent="0.2">
      <c r="A153" s="324" t="s">
        <v>580</v>
      </c>
      <c r="B153" s="325">
        <f>COUNT(B137:B152)</f>
        <v>16</v>
      </c>
      <c r="C153" s="1010">
        <f t="shared" ref="C153:L153" si="17">SUM(C137:C152)</f>
        <v>1069871.9388300001</v>
      </c>
      <c r="D153" s="1010">
        <f t="shared" si="17"/>
        <v>0</v>
      </c>
      <c r="E153" s="1010">
        <f t="shared" si="17"/>
        <v>1464.1</v>
      </c>
      <c r="F153" s="1010">
        <f t="shared" si="17"/>
        <v>160</v>
      </c>
      <c r="G153" s="1010">
        <f t="shared" si="17"/>
        <v>160</v>
      </c>
      <c r="H153" s="1010">
        <f t="shared" si="17"/>
        <v>108.9</v>
      </c>
      <c r="I153" s="1010">
        <f t="shared" si="17"/>
        <v>113646.79</v>
      </c>
      <c r="J153" s="1010">
        <f t="shared" si="17"/>
        <v>125218.40033999999</v>
      </c>
      <c r="K153" s="1010">
        <f t="shared" si="17"/>
        <v>396928.21849</v>
      </c>
      <c r="L153" s="1010">
        <f t="shared" si="17"/>
        <v>432185.52999999997</v>
      </c>
      <c r="M153" s="1011" t="s">
        <v>142</v>
      </c>
    </row>
    <row r="154" spans="1:17" s="991" customFormat="1" ht="18" customHeight="1" x14ac:dyDescent="0.15">
      <c r="A154" s="1492" t="s">
        <v>518</v>
      </c>
      <c r="B154" s="1493"/>
      <c r="C154" s="1493"/>
      <c r="D154" s="1493"/>
      <c r="E154" s="1493"/>
      <c r="F154" s="1493"/>
      <c r="G154" s="1493"/>
      <c r="H154" s="1493"/>
      <c r="I154" s="1493"/>
      <c r="J154" s="1493"/>
      <c r="K154" s="1493"/>
      <c r="L154" s="1493"/>
      <c r="M154" s="1494"/>
    </row>
    <row r="155" spans="1:17" s="323" customFormat="1" ht="15" customHeight="1" x14ac:dyDescent="0.2">
      <c r="A155" s="998" t="s">
        <v>3500</v>
      </c>
      <c r="B155" s="999">
        <v>3410</v>
      </c>
      <c r="C155" s="1007">
        <f>SUM(D155:L155)</f>
        <v>5749.33</v>
      </c>
      <c r="D155" s="1000">
        <v>0</v>
      </c>
      <c r="E155" s="1000">
        <v>0</v>
      </c>
      <c r="F155" s="1000">
        <v>247.51999999999998</v>
      </c>
      <c r="G155" s="1000">
        <v>70.400000000000006</v>
      </c>
      <c r="H155" s="1000">
        <v>88.61</v>
      </c>
      <c r="I155" s="1000">
        <v>3513.85</v>
      </c>
      <c r="J155" s="1000">
        <v>41.489999999999995</v>
      </c>
      <c r="K155" s="1001">
        <v>1787.46</v>
      </c>
      <c r="L155" s="995">
        <v>0</v>
      </c>
      <c r="M155" s="1002">
        <v>0.8</v>
      </c>
      <c r="N155" s="323" t="s">
        <v>4439</v>
      </c>
      <c r="O155" s="323" t="s">
        <v>4440</v>
      </c>
    </row>
    <row r="156" spans="1:17" s="323" customFormat="1" ht="15" customHeight="1" x14ac:dyDescent="0.2">
      <c r="A156" s="998" t="s">
        <v>606</v>
      </c>
      <c r="B156" s="999">
        <v>3294</v>
      </c>
      <c r="C156" s="1007">
        <f t="shared" ref="C156:C164" si="18">SUM(D156:L156)</f>
        <v>1147.1699999999998</v>
      </c>
      <c r="D156" s="1000">
        <v>69.2</v>
      </c>
      <c r="E156" s="1000">
        <v>0</v>
      </c>
      <c r="F156" s="1000">
        <v>0</v>
      </c>
      <c r="G156" s="1000">
        <v>36</v>
      </c>
      <c r="H156" s="1000">
        <v>11.6</v>
      </c>
      <c r="I156" s="1000">
        <v>739.63</v>
      </c>
      <c r="J156" s="1000">
        <v>258.42</v>
      </c>
      <c r="K156" s="1001">
        <v>32.32</v>
      </c>
      <c r="L156" s="995">
        <v>0</v>
      </c>
      <c r="M156" s="1002">
        <v>1</v>
      </c>
      <c r="N156" s="323" t="s">
        <v>4439</v>
      </c>
      <c r="O156" s="323" t="s">
        <v>4440</v>
      </c>
    </row>
    <row r="157" spans="1:17" s="323" customFormat="1" ht="15" customHeight="1" x14ac:dyDescent="0.2">
      <c r="A157" s="998" t="s">
        <v>608</v>
      </c>
      <c r="B157" s="999">
        <v>3377</v>
      </c>
      <c r="C157" s="1007">
        <f t="shared" si="18"/>
        <v>6103.92</v>
      </c>
      <c r="D157" s="1000">
        <v>279.85000000000002</v>
      </c>
      <c r="E157" s="1000">
        <v>0</v>
      </c>
      <c r="F157" s="1000">
        <v>0</v>
      </c>
      <c r="G157" s="1000">
        <v>82.31</v>
      </c>
      <c r="H157" s="1000">
        <v>0</v>
      </c>
      <c r="I157" s="1000">
        <v>613.80999999999995</v>
      </c>
      <c r="J157" s="1000">
        <v>2705.6</v>
      </c>
      <c r="K157" s="1001">
        <v>2422.35</v>
      </c>
      <c r="L157" s="995">
        <v>0</v>
      </c>
      <c r="M157" s="1002">
        <v>1</v>
      </c>
      <c r="N157" s="323" t="s">
        <v>4439</v>
      </c>
      <c r="O157" s="323" t="s">
        <v>4440</v>
      </c>
    </row>
    <row r="158" spans="1:17" s="323" customFormat="1" ht="15" customHeight="1" x14ac:dyDescent="0.2">
      <c r="A158" s="998" t="s">
        <v>4490</v>
      </c>
      <c r="B158" s="999">
        <v>3452</v>
      </c>
      <c r="C158" s="1007">
        <f t="shared" si="18"/>
        <v>412855.51</v>
      </c>
      <c r="D158" s="1000">
        <v>0</v>
      </c>
      <c r="E158" s="1000">
        <v>0</v>
      </c>
      <c r="F158" s="1000">
        <v>0</v>
      </c>
      <c r="G158" s="1000">
        <v>194.93</v>
      </c>
      <c r="H158" s="1000">
        <v>829.84</v>
      </c>
      <c r="I158" s="1000">
        <v>389.01</v>
      </c>
      <c r="J158" s="1000">
        <v>49036.51</v>
      </c>
      <c r="K158" s="1001">
        <v>14309.53</v>
      </c>
      <c r="L158" s="995">
        <v>348095.69</v>
      </c>
      <c r="M158" s="1002">
        <v>0.6</v>
      </c>
      <c r="N158" s="323" t="s">
        <v>4439</v>
      </c>
      <c r="O158" s="323" t="s">
        <v>4440</v>
      </c>
      <c r="P158" s="323" t="s">
        <v>4441</v>
      </c>
    </row>
    <row r="159" spans="1:17" s="323" customFormat="1" ht="15" customHeight="1" x14ac:dyDescent="0.2">
      <c r="A159" s="998" t="s">
        <v>3502</v>
      </c>
      <c r="B159" s="999">
        <v>3427</v>
      </c>
      <c r="C159" s="1007">
        <f t="shared" si="18"/>
        <v>659475.95700000017</v>
      </c>
      <c r="D159" s="1000">
        <v>0</v>
      </c>
      <c r="E159" s="1000">
        <v>0</v>
      </c>
      <c r="F159" s="1000">
        <v>0</v>
      </c>
      <c r="G159" s="1000">
        <v>116891.55900000004</v>
      </c>
      <c r="H159" s="1000">
        <v>233471.85</v>
      </c>
      <c r="I159" s="1000">
        <v>154557</v>
      </c>
      <c r="J159" s="1000">
        <v>89735.988000000012</v>
      </c>
      <c r="K159" s="1001">
        <v>64819.560000000005</v>
      </c>
      <c r="L159" s="995">
        <v>0</v>
      </c>
      <c r="M159" s="1002">
        <v>1</v>
      </c>
      <c r="N159" s="323" t="s">
        <v>4439</v>
      </c>
      <c r="O159" s="323" t="s">
        <v>4438</v>
      </c>
      <c r="P159" s="323" t="s">
        <v>4441</v>
      </c>
    </row>
    <row r="160" spans="1:17" s="323" customFormat="1" ht="15" customHeight="1" x14ac:dyDescent="0.2">
      <c r="A160" s="998" t="s">
        <v>3503</v>
      </c>
      <c r="B160" s="999">
        <v>3504</v>
      </c>
      <c r="C160" s="1007">
        <f>SUM(D160:L160)</f>
        <v>494059.10108000005</v>
      </c>
      <c r="D160" s="1000">
        <v>0</v>
      </c>
      <c r="E160" s="1000">
        <v>0</v>
      </c>
      <c r="F160" s="1000">
        <v>0</v>
      </c>
      <c r="G160" s="1000">
        <v>0</v>
      </c>
      <c r="H160" s="1000">
        <v>0</v>
      </c>
      <c r="I160" s="1000">
        <v>0</v>
      </c>
      <c r="J160" s="1000">
        <v>81161.181079999995</v>
      </c>
      <c r="K160" s="1001">
        <v>226027.87</v>
      </c>
      <c r="L160" s="995">
        <v>186870.05000000002</v>
      </c>
      <c r="M160" s="1002">
        <v>1</v>
      </c>
      <c r="N160" s="323" t="s">
        <v>4439</v>
      </c>
      <c r="O160" s="323" t="s">
        <v>4438</v>
      </c>
      <c r="P160" s="323" t="s">
        <v>4441</v>
      </c>
    </row>
    <row r="161" spans="1:16" s="323" customFormat="1" ht="15" customHeight="1" x14ac:dyDescent="0.2">
      <c r="A161" s="998" t="s">
        <v>4491</v>
      </c>
      <c r="B161" s="999">
        <v>3570</v>
      </c>
      <c r="C161" s="1007">
        <f t="shared" si="18"/>
        <v>238697.64</v>
      </c>
      <c r="D161" s="1000">
        <v>0</v>
      </c>
      <c r="E161" s="1000">
        <v>0</v>
      </c>
      <c r="F161" s="1000">
        <v>0</v>
      </c>
      <c r="G161" s="1000">
        <v>0</v>
      </c>
      <c r="H161" s="1000">
        <v>0</v>
      </c>
      <c r="I161" s="1000">
        <v>0</v>
      </c>
      <c r="J161" s="1000">
        <v>0</v>
      </c>
      <c r="K161" s="1001">
        <v>9771.49</v>
      </c>
      <c r="L161" s="995">
        <v>228926.15000000002</v>
      </c>
      <c r="M161" s="1002">
        <v>1</v>
      </c>
      <c r="N161" s="323" t="s">
        <v>4439</v>
      </c>
      <c r="O161" s="323" t="s">
        <v>4438</v>
      </c>
      <c r="P161" s="323" t="s">
        <v>4441</v>
      </c>
    </row>
    <row r="162" spans="1:16" s="323" customFormat="1" ht="15" customHeight="1" x14ac:dyDescent="0.2">
      <c r="A162" s="998" t="s">
        <v>2992</v>
      </c>
      <c r="B162" s="999">
        <v>3487</v>
      </c>
      <c r="C162" s="1007">
        <f t="shared" si="18"/>
        <v>13368.72</v>
      </c>
      <c r="D162" s="1000">
        <v>0</v>
      </c>
      <c r="E162" s="1000">
        <v>0</v>
      </c>
      <c r="F162" s="1000">
        <v>0</v>
      </c>
      <c r="G162" s="1000">
        <v>0</v>
      </c>
      <c r="H162" s="1000">
        <v>0</v>
      </c>
      <c r="I162" s="1000">
        <v>2352.9</v>
      </c>
      <c r="J162" s="1000">
        <v>1470.34</v>
      </c>
      <c r="K162" s="1001">
        <v>2816.2</v>
      </c>
      <c r="L162" s="995">
        <v>6729.28</v>
      </c>
      <c r="M162" s="1002">
        <v>1</v>
      </c>
      <c r="N162" s="323" t="s">
        <v>4439</v>
      </c>
      <c r="O162" s="323" t="s">
        <v>4440</v>
      </c>
      <c r="P162" s="323" t="s">
        <v>4441</v>
      </c>
    </row>
    <row r="163" spans="1:16" s="323" customFormat="1" ht="15" customHeight="1" x14ac:dyDescent="0.2">
      <c r="A163" s="998" t="s">
        <v>607</v>
      </c>
      <c r="B163" s="999">
        <v>3334</v>
      </c>
      <c r="C163" s="1007">
        <f t="shared" si="18"/>
        <v>36248.6</v>
      </c>
      <c r="D163" s="1000">
        <v>0</v>
      </c>
      <c r="E163" s="1000">
        <v>139.86000000000001</v>
      </c>
      <c r="F163" s="1000">
        <v>217.8</v>
      </c>
      <c r="G163" s="1000">
        <v>711.48</v>
      </c>
      <c r="H163" s="1000">
        <v>211.75</v>
      </c>
      <c r="I163" s="1000">
        <v>637.46</v>
      </c>
      <c r="J163" s="1000">
        <v>29999.52</v>
      </c>
      <c r="K163" s="1001">
        <v>4330.7299999999996</v>
      </c>
      <c r="L163" s="995">
        <v>0</v>
      </c>
      <c r="M163" s="1002">
        <v>1</v>
      </c>
      <c r="N163" s="323" t="s">
        <v>4437</v>
      </c>
      <c r="O163" s="323" t="s">
        <v>4438</v>
      </c>
    </row>
    <row r="164" spans="1:16" s="323" customFormat="1" ht="15" customHeight="1" x14ac:dyDescent="0.2">
      <c r="A164" s="998" t="s">
        <v>2994</v>
      </c>
      <c r="B164" s="999">
        <v>3499</v>
      </c>
      <c r="C164" s="1007">
        <f t="shared" si="18"/>
        <v>10666</v>
      </c>
      <c r="D164" s="1000">
        <v>0</v>
      </c>
      <c r="E164" s="1000">
        <v>0</v>
      </c>
      <c r="F164" s="1000">
        <v>0</v>
      </c>
      <c r="G164" s="1000">
        <v>0</v>
      </c>
      <c r="H164" s="1000">
        <v>0</v>
      </c>
      <c r="I164" s="1000">
        <v>0</v>
      </c>
      <c r="J164" s="1000">
        <v>0</v>
      </c>
      <c r="K164" s="1001">
        <v>0</v>
      </c>
      <c r="L164" s="995">
        <v>10666</v>
      </c>
      <c r="M164" s="1002">
        <v>0.6</v>
      </c>
      <c r="N164" s="323" t="s">
        <v>4439</v>
      </c>
      <c r="O164" s="323" t="s">
        <v>4440</v>
      </c>
      <c r="P164" s="323" t="s">
        <v>4441</v>
      </c>
    </row>
    <row r="165" spans="1:16" s="1006" customFormat="1" ht="15.75" customHeight="1" x14ac:dyDescent="0.2">
      <c r="A165" s="117" t="s">
        <v>3037</v>
      </c>
      <c r="B165" s="240">
        <f>COUNT(B155:B164)</f>
        <v>10</v>
      </c>
      <c r="C165" s="1004">
        <f t="shared" ref="C165:L165" si="19">SUM(C155:C164)</f>
        <v>1878371.9480800002</v>
      </c>
      <c r="D165" s="1004">
        <f t="shared" si="19"/>
        <v>349.05</v>
      </c>
      <c r="E165" s="1004">
        <f t="shared" si="19"/>
        <v>139.86000000000001</v>
      </c>
      <c r="F165" s="1004">
        <f t="shared" si="19"/>
        <v>465.32</v>
      </c>
      <c r="G165" s="1004">
        <f t="shared" si="19"/>
        <v>117986.67900000003</v>
      </c>
      <c r="H165" s="1004">
        <f t="shared" si="19"/>
        <v>234613.65</v>
      </c>
      <c r="I165" s="1004">
        <f t="shared" si="19"/>
        <v>162803.65999999997</v>
      </c>
      <c r="J165" s="1004">
        <f t="shared" si="19"/>
        <v>254409.04908000003</v>
      </c>
      <c r="K165" s="1004">
        <f t="shared" si="19"/>
        <v>326317.50999999995</v>
      </c>
      <c r="L165" s="1004">
        <f t="shared" si="19"/>
        <v>781287.17</v>
      </c>
      <c r="M165" s="1005" t="s">
        <v>142</v>
      </c>
    </row>
    <row r="166" spans="1:16" s="1006" customFormat="1" ht="9" customHeight="1" thickBot="1" x14ac:dyDescent="0.25">
      <c r="A166" s="327"/>
      <c r="B166" s="326"/>
      <c r="C166" s="328"/>
      <c r="D166" s="328"/>
      <c r="E166" s="328"/>
      <c r="F166" s="328"/>
      <c r="G166" s="329"/>
      <c r="H166" s="328"/>
      <c r="I166" s="328"/>
      <c r="J166" s="328"/>
      <c r="K166" s="328"/>
      <c r="L166" s="328"/>
      <c r="M166" s="330"/>
    </row>
    <row r="167" spans="1:16" s="1006" customFormat="1" ht="17.25" customHeight="1" thickBot="1" x14ac:dyDescent="0.25">
      <c r="A167" s="122" t="s">
        <v>299</v>
      </c>
      <c r="B167" s="241">
        <f>B10+B34+B39+B42+B58+B65+B92+B131+B135+B153+B165</f>
        <v>139</v>
      </c>
      <c r="C167" s="1221">
        <f t="shared" ref="C167:L167" si="20">C10+C34+C39+C42+C58+C65+C92+C131+C135+C153+C165</f>
        <v>14266298.415289998</v>
      </c>
      <c r="D167" s="1222">
        <f t="shared" si="20"/>
        <v>747.01</v>
      </c>
      <c r="E167" s="1222">
        <f t="shared" si="20"/>
        <v>2963.75</v>
      </c>
      <c r="F167" s="1222">
        <f t="shared" si="20"/>
        <v>4150.78</v>
      </c>
      <c r="G167" s="1222">
        <f t="shared" si="20"/>
        <v>125988.77900000004</v>
      </c>
      <c r="H167" s="1222">
        <f t="shared" si="20"/>
        <v>258089.22</v>
      </c>
      <c r="I167" s="1222">
        <f t="shared" si="20"/>
        <v>567402.63</v>
      </c>
      <c r="J167" s="1222">
        <f t="shared" si="20"/>
        <v>1408737.9298</v>
      </c>
      <c r="K167" s="1222">
        <f t="shared" si="20"/>
        <v>2007568.30849</v>
      </c>
      <c r="L167" s="1222">
        <f t="shared" si="20"/>
        <v>9890650.0079999994</v>
      </c>
      <c r="M167" s="1223" t="s">
        <v>142</v>
      </c>
    </row>
    <row r="168" spans="1:16" s="1017" customFormat="1" ht="15" customHeight="1" x14ac:dyDescent="0.25">
      <c r="A168" s="1013"/>
      <c r="B168" s="1014"/>
      <c r="C168" s="1015"/>
      <c r="D168" s="1015"/>
      <c r="E168" s="1015"/>
      <c r="F168" s="1015"/>
      <c r="G168" s="1015"/>
      <c r="H168" s="1015"/>
      <c r="I168" s="1015"/>
      <c r="J168" s="1015"/>
      <c r="K168" s="1015"/>
      <c r="L168" s="1015"/>
      <c r="M168" s="1016"/>
    </row>
    <row r="169" spans="1:16" s="1019" customFormat="1" ht="12.75" customHeight="1" x14ac:dyDescent="0.25">
      <c r="A169" s="118" t="s">
        <v>610</v>
      </c>
      <c r="B169" s="989"/>
      <c r="C169" s="989"/>
      <c r="D169" s="989"/>
      <c r="E169" s="989"/>
      <c r="F169" s="989"/>
      <c r="G169" s="989"/>
      <c r="H169" s="989"/>
      <c r="I169" s="989"/>
      <c r="J169" s="989"/>
      <c r="K169" s="989"/>
      <c r="L169" s="989"/>
      <c r="M169" s="1018"/>
    </row>
    <row r="170" spans="1:16" s="1019" customFormat="1" ht="12.75" customHeight="1" x14ac:dyDescent="0.25">
      <c r="A170" s="118" t="s">
        <v>5018</v>
      </c>
      <c r="B170" s="989"/>
      <c r="C170" s="989"/>
      <c r="D170" s="989"/>
      <c r="E170" s="989"/>
      <c r="F170" s="989"/>
      <c r="G170" s="989"/>
      <c r="H170" s="989"/>
      <c r="I170" s="989"/>
      <c r="J170" s="989"/>
      <c r="K170" s="989"/>
      <c r="L170" s="989"/>
      <c r="M170" s="1018"/>
    </row>
    <row r="171" spans="1:16" s="1019" customFormat="1" ht="12.75" customHeight="1" x14ac:dyDescent="0.25">
      <c r="A171" s="118" t="s">
        <v>2995</v>
      </c>
      <c r="B171" s="989"/>
      <c r="C171" s="989"/>
      <c r="D171" s="989"/>
      <c r="E171" s="989"/>
      <c r="F171" s="989"/>
      <c r="G171" s="989"/>
      <c r="H171" s="989"/>
      <c r="I171" s="989"/>
      <c r="J171" s="989"/>
      <c r="K171" s="989"/>
      <c r="L171" s="989"/>
      <c r="M171" s="1018"/>
    </row>
    <row r="172" spans="1:16" s="1019" customFormat="1" ht="12.75" customHeight="1" x14ac:dyDescent="0.25">
      <c r="A172" s="118" t="s">
        <v>2800</v>
      </c>
      <c r="B172" s="989"/>
      <c r="C172" s="989"/>
      <c r="D172" s="989"/>
      <c r="E172" s="989"/>
      <c r="F172" s="989"/>
      <c r="G172" s="989"/>
      <c r="H172" s="989"/>
      <c r="I172" s="989"/>
      <c r="J172" s="989"/>
      <c r="K172" s="989"/>
      <c r="L172" s="989"/>
      <c r="M172" s="1018"/>
    </row>
  </sheetData>
  <mergeCells count="22">
    <mergeCell ref="A11:M11"/>
    <mergeCell ref="A1:M1"/>
    <mergeCell ref="A3:A4"/>
    <mergeCell ref="B3:B4"/>
    <mergeCell ref="C3:C4"/>
    <mergeCell ref="D3:K3"/>
    <mergeCell ref="L3:L4"/>
    <mergeCell ref="M3:M4"/>
    <mergeCell ref="N4:N5"/>
    <mergeCell ref="O4:O5"/>
    <mergeCell ref="P4:P5"/>
    <mergeCell ref="Q4:Q5"/>
    <mergeCell ref="A5:M5"/>
    <mergeCell ref="A132:M132"/>
    <mergeCell ref="A136:M136"/>
    <mergeCell ref="A154:M154"/>
    <mergeCell ref="A35:M35"/>
    <mergeCell ref="A40:M40"/>
    <mergeCell ref="A43:M43"/>
    <mergeCell ref="A59:M59"/>
    <mergeCell ref="A66:M66"/>
    <mergeCell ref="A93:M93"/>
  </mergeCells>
  <pageMargins left="0.39370078740157483" right="0.39370078740157483" top="0.59055118110236227" bottom="0.39370078740157483" header="0.31496062992125984" footer="0.11811023622047245"/>
  <pageSetup paperSize="9" scale="84" firstPageNumber="157" fitToHeight="0" orientation="landscape" useFirstPageNumber="1" r:id="rId1"/>
  <headerFooter>
    <oddHeader>&amp;L&amp;"Tahoma,Kurzíva"Závěrečný účet Moravskoslezského kraje za rok 2023&amp;R&amp;"Tahoma,Kurzíva"Tabulka č. 8</oddHeader>
    <oddFooter>&amp;C&amp;"Tahoma,Obyčejné"&amp;P</oddFooter>
  </headerFooter>
  <rowBreaks count="3" manualBreakCount="3">
    <brk id="31" max="16383" man="1"/>
    <brk id="63" max="16383" man="1"/>
    <brk id="96" max="16383" man="1"/>
  </rowBreaks>
  <ignoredErrors>
    <ignoredError sqref="D10:L10"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554F-4C8A-4392-A2AC-FA6198B4C58C}">
  <sheetPr>
    <pageSetUpPr fitToPage="1"/>
  </sheetPr>
  <dimension ref="A1:L65"/>
  <sheetViews>
    <sheetView zoomScaleNormal="100" zoomScaleSheetLayoutView="100" workbookViewId="0">
      <pane xSplit="1" ySplit="3" topLeftCell="B4" activePane="bottomRight" state="frozen"/>
      <selection activeCell="F37" sqref="F37"/>
      <selection pane="topRight" activeCell="F37" sqref="F37"/>
      <selection pane="bottomLeft" activeCell="F37" sqref="F37"/>
      <selection pane="bottomRight" activeCell="F37" sqref="F37"/>
    </sheetView>
  </sheetViews>
  <sheetFormatPr defaultColWidth="9.140625" defaultRowHeight="10.5" x14ac:dyDescent="0.15"/>
  <cols>
    <col min="1" max="1" width="20.7109375" style="1036" customWidth="1"/>
    <col min="2" max="2" width="7.7109375" style="1037" customWidth="1"/>
    <col min="3" max="3" width="42.85546875" style="1021" customWidth="1"/>
    <col min="4" max="5" width="17.7109375" style="1021" customWidth="1"/>
    <col min="6" max="6" width="15.85546875" style="1021" bestFit="1" customWidth="1"/>
    <col min="7" max="7" width="16.85546875" style="1021" customWidth="1"/>
    <col min="8" max="8" width="15.140625" style="1030" bestFit="1" customWidth="1"/>
    <col min="9" max="9" width="13.5703125" style="1030" bestFit="1" customWidth="1"/>
    <col min="10" max="10" width="14.28515625" style="1030" customWidth="1"/>
    <col min="11" max="11" width="16.42578125" style="1021" customWidth="1"/>
    <col min="12" max="12" width="13.42578125" style="1021" bestFit="1" customWidth="1"/>
    <col min="13" max="251" width="9.140625" style="1021"/>
    <col min="252" max="252" width="13.140625" style="1021" bestFit="1" customWidth="1"/>
    <col min="253" max="16384" width="9.140625" style="1021"/>
  </cols>
  <sheetData>
    <row r="1" spans="1:11" s="1051" customFormat="1" ht="30" customHeight="1" x14ac:dyDescent="0.2">
      <c r="A1" s="1520" t="s">
        <v>4492</v>
      </c>
      <c r="B1" s="1520"/>
      <c r="C1" s="1520"/>
      <c r="D1" s="1520"/>
      <c r="E1" s="1520"/>
      <c r="F1" s="1520"/>
      <c r="G1" s="1520"/>
      <c r="H1" s="1520"/>
      <c r="I1" s="1520"/>
      <c r="J1" s="1520"/>
    </row>
    <row r="2" spans="1:11" ht="15.75" customHeight="1" thickBot="1" x14ac:dyDescent="0.2">
      <c r="A2" s="1022"/>
      <c r="B2" s="1022"/>
      <c r="C2" s="1022"/>
      <c r="D2" s="1022"/>
      <c r="E2" s="1022"/>
      <c r="F2" s="1022"/>
      <c r="G2" s="1022"/>
      <c r="H2" s="1022"/>
      <c r="I2" s="1022"/>
      <c r="J2" s="1023" t="s">
        <v>611</v>
      </c>
    </row>
    <row r="3" spans="1:11" s="283" customFormat="1" ht="36" customHeight="1" thickBot="1" x14ac:dyDescent="0.25">
      <c r="A3" s="292" t="s">
        <v>612</v>
      </c>
      <c r="B3" s="417" t="s">
        <v>3544</v>
      </c>
      <c r="C3" s="417" t="s">
        <v>613</v>
      </c>
      <c r="D3" s="1086" t="s">
        <v>4541</v>
      </c>
      <c r="E3" s="417" t="s">
        <v>4542</v>
      </c>
      <c r="F3" s="417" t="s">
        <v>4543</v>
      </c>
      <c r="G3" s="417" t="s">
        <v>4546</v>
      </c>
      <c r="H3" s="417" t="s">
        <v>4544</v>
      </c>
      <c r="I3" s="417" t="s">
        <v>3545</v>
      </c>
      <c r="J3" s="418" t="s">
        <v>4545</v>
      </c>
    </row>
    <row r="4" spans="1:11" ht="12.75" customHeight="1" x14ac:dyDescent="0.15">
      <c r="A4" s="1516" t="s">
        <v>614</v>
      </c>
      <c r="B4" s="1026">
        <v>33122</v>
      </c>
      <c r="C4" s="1025" t="s">
        <v>3549</v>
      </c>
      <c r="D4" s="1054">
        <v>690000</v>
      </c>
      <c r="E4" s="1027">
        <v>681136</v>
      </c>
      <c r="F4" s="1027">
        <f t="shared" ref="F4:F55" si="0">D4-E4</f>
        <v>8864</v>
      </c>
      <c r="G4" s="1027">
        <v>5900</v>
      </c>
      <c r="H4" s="1028">
        <f t="shared" ref="H4:H17" si="1">F4-G4</f>
        <v>2964</v>
      </c>
      <c r="I4" s="1029">
        <v>0</v>
      </c>
      <c r="J4" s="1087">
        <v>2964</v>
      </c>
      <c r="K4" s="1030"/>
    </row>
    <row r="5" spans="1:11" ht="12.75" customHeight="1" x14ac:dyDescent="0.15">
      <c r="A5" s="1516"/>
      <c r="B5" s="1026">
        <v>33155</v>
      </c>
      <c r="C5" s="1031" t="s">
        <v>616</v>
      </c>
      <c r="D5" s="1054">
        <v>1452657106</v>
      </c>
      <c r="E5" s="1027">
        <v>1452581178</v>
      </c>
      <c r="F5" s="1027">
        <f t="shared" si="0"/>
        <v>75928</v>
      </c>
      <c r="G5" s="1029">
        <v>75928</v>
      </c>
      <c r="H5" s="1028">
        <f t="shared" si="1"/>
        <v>0</v>
      </c>
      <c r="I5" s="1029">
        <v>0</v>
      </c>
      <c r="J5" s="1087">
        <v>0</v>
      </c>
      <c r="K5" s="1030"/>
    </row>
    <row r="6" spans="1:11" ht="12.75" customHeight="1" x14ac:dyDescent="0.15">
      <c r="A6" s="1516"/>
      <c r="B6" s="1026">
        <v>33160</v>
      </c>
      <c r="C6" s="1031" t="s">
        <v>617</v>
      </c>
      <c r="D6" s="1054">
        <v>171250</v>
      </c>
      <c r="E6" s="1027">
        <v>87278</v>
      </c>
      <c r="F6" s="1027">
        <f t="shared" si="0"/>
        <v>83972</v>
      </c>
      <c r="G6" s="1029">
        <v>0</v>
      </c>
      <c r="H6" s="1028">
        <f t="shared" si="1"/>
        <v>83972</v>
      </c>
      <c r="I6" s="1029">
        <v>83972</v>
      </c>
      <c r="J6" s="1087">
        <v>0</v>
      </c>
      <c r="K6" s="1030"/>
    </row>
    <row r="7" spans="1:11" ht="12.75" customHeight="1" x14ac:dyDescent="0.15">
      <c r="A7" s="1516"/>
      <c r="B7" s="1026">
        <v>33166</v>
      </c>
      <c r="C7" s="1031" t="s">
        <v>3550</v>
      </c>
      <c r="D7" s="1054">
        <v>1892507</v>
      </c>
      <c r="E7" s="1027">
        <v>1590174</v>
      </c>
      <c r="F7" s="1027">
        <f t="shared" si="0"/>
        <v>302333</v>
      </c>
      <c r="G7" s="1029">
        <v>238098</v>
      </c>
      <c r="H7" s="1028">
        <f t="shared" si="1"/>
        <v>64235</v>
      </c>
      <c r="I7" s="1029">
        <v>64235</v>
      </c>
      <c r="J7" s="1087">
        <v>0</v>
      </c>
      <c r="K7" s="1030"/>
    </row>
    <row r="8" spans="1:11" ht="21" x14ac:dyDescent="0.15">
      <c r="A8" s="1516"/>
      <c r="B8" s="1026">
        <v>33192</v>
      </c>
      <c r="C8" s="1031" t="s">
        <v>618</v>
      </c>
      <c r="D8" s="1054">
        <v>144000</v>
      </c>
      <c r="E8" s="1027">
        <v>123874</v>
      </c>
      <c r="F8" s="1027">
        <f t="shared" si="0"/>
        <v>20126</v>
      </c>
      <c r="G8" s="1029">
        <v>0</v>
      </c>
      <c r="H8" s="1028">
        <f t="shared" si="1"/>
        <v>20126</v>
      </c>
      <c r="I8" s="1029">
        <v>20126</v>
      </c>
      <c r="J8" s="1087">
        <v>0</v>
      </c>
      <c r="K8" s="1030"/>
    </row>
    <row r="9" spans="1:11" ht="12.75" customHeight="1" x14ac:dyDescent="0.15">
      <c r="A9" s="1516"/>
      <c r="B9" s="1026">
        <v>33351</v>
      </c>
      <c r="C9" s="1031" t="s">
        <v>4493</v>
      </c>
      <c r="D9" s="1054">
        <v>776754</v>
      </c>
      <c r="E9" s="1027">
        <v>776754</v>
      </c>
      <c r="F9" s="1027">
        <f t="shared" si="0"/>
        <v>0</v>
      </c>
      <c r="G9" s="1029">
        <v>0</v>
      </c>
      <c r="H9" s="1028">
        <f t="shared" si="1"/>
        <v>0</v>
      </c>
      <c r="I9" s="1029">
        <v>0</v>
      </c>
      <c r="J9" s="1087">
        <v>0</v>
      </c>
      <c r="K9" s="1030"/>
    </row>
    <row r="10" spans="1:11" ht="12.75" customHeight="1" x14ac:dyDescent="0.15">
      <c r="A10" s="1516"/>
      <c r="B10" s="1026">
        <v>33352</v>
      </c>
      <c r="C10" s="1031" t="s">
        <v>4494</v>
      </c>
      <c r="D10" s="1054">
        <v>21170940</v>
      </c>
      <c r="E10" s="1027">
        <v>19999278.120000001</v>
      </c>
      <c r="F10" s="1027">
        <f t="shared" si="0"/>
        <v>1171661.879999999</v>
      </c>
      <c r="G10" s="1029">
        <v>1171661.8799999999</v>
      </c>
      <c r="H10" s="1028">
        <f t="shared" si="1"/>
        <v>0</v>
      </c>
      <c r="I10" s="1029">
        <v>0</v>
      </c>
      <c r="J10" s="1087">
        <v>0</v>
      </c>
      <c r="K10" s="1030"/>
    </row>
    <row r="11" spans="1:11" ht="12.75" customHeight="1" x14ac:dyDescent="0.15">
      <c r="A11" s="1516"/>
      <c r="B11" s="1026">
        <v>33353</v>
      </c>
      <c r="C11" s="1025" t="s">
        <v>619</v>
      </c>
      <c r="D11" s="1054">
        <v>19519101304</v>
      </c>
      <c r="E11" s="1027">
        <v>19516178544</v>
      </c>
      <c r="F11" s="1027">
        <f t="shared" si="0"/>
        <v>2922760</v>
      </c>
      <c r="G11" s="1029">
        <v>2922760</v>
      </c>
      <c r="H11" s="1028">
        <f t="shared" si="1"/>
        <v>0</v>
      </c>
      <c r="I11" s="1029">
        <v>0</v>
      </c>
      <c r="J11" s="1087">
        <v>0</v>
      </c>
      <c r="K11" s="1030"/>
    </row>
    <row r="12" spans="1:11" ht="12.75" customHeight="1" x14ac:dyDescent="0.15">
      <c r="A12" s="1516"/>
      <c r="B12" s="1026">
        <v>33354</v>
      </c>
      <c r="C12" s="1025" t="s">
        <v>620</v>
      </c>
      <c r="D12" s="1054">
        <v>3158974</v>
      </c>
      <c r="E12" s="1027">
        <v>3158974</v>
      </c>
      <c r="F12" s="1027">
        <f t="shared" si="0"/>
        <v>0</v>
      </c>
      <c r="G12" s="1029">
        <v>0</v>
      </c>
      <c r="H12" s="1028">
        <f t="shared" si="1"/>
        <v>0</v>
      </c>
      <c r="I12" s="1029">
        <v>0</v>
      </c>
      <c r="J12" s="1087">
        <v>0</v>
      </c>
      <c r="K12" s="1030"/>
    </row>
    <row r="13" spans="1:11" ht="12.75" customHeight="1" x14ac:dyDescent="0.15">
      <c r="A13" s="1516"/>
      <c r="B13" s="1026" t="s">
        <v>3560</v>
      </c>
      <c r="C13" s="1025" t="s">
        <v>615</v>
      </c>
      <c r="D13" s="1054">
        <v>59324103.770000003</v>
      </c>
      <c r="E13" s="1027">
        <v>58187891.899999999</v>
      </c>
      <c r="F13" s="1027">
        <f t="shared" si="0"/>
        <v>1136211.8700000048</v>
      </c>
      <c r="G13" s="1027">
        <v>1136211.8700000001</v>
      </c>
      <c r="H13" s="1028">
        <f t="shared" si="1"/>
        <v>4.6566128730773926E-9</v>
      </c>
      <c r="I13" s="1029">
        <v>0</v>
      </c>
      <c r="J13" s="1087">
        <v>0</v>
      </c>
    </row>
    <row r="14" spans="1:11" ht="12.75" customHeight="1" x14ac:dyDescent="0.15">
      <c r="A14" s="1516"/>
      <c r="B14" s="1026" t="s">
        <v>3561</v>
      </c>
      <c r="C14" s="1025" t="s">
        <v>3546</v>
      </c>
      <c r="D14" s="1054">
        <v>37023450</v>
      </c>
      <c r="E14" s="1027">
        <v>37023450</v>
      </c>
      <c r="F14" s="1027">
        <f t="shared" si="0"/>
        <v>0</v>
      </c>
      <c r="G14" s="1027">
        <v>0</v>
      </c>
      <c r="H14" s="1028">
        <f t="shared" si="1"/>
        <v>0</v>
      </c>
      <c r="I14" s="1029">
        <v>0</v>
      </c>
      <c r="J14" s="1087">
        <v>0</v>
      </c>
      <c r="K14" s="1030"/>
    </row>
    <row r="15" spans="1:11" ht="12.75" customHeight="1" x14ac:dyDescent="0.15">
      <c r="A15" s="1516"/>
      <c r="B15" s="1026" t="s">
        <v>3562</v>
      </c>
      <c r="C15" s="1025" t="s">
        <v>3547</v>
      </c>
      <c r="D15" s="1054">
        <v>62640000</v>
      </c>
      <c r="E15" s="1027">
        <v>62640000</v>
      </c>
      <c r="F15" s="1027">
        <f t="shared" si="0"/>
        <v>0</v>
      </c>
      <c r="G15" s="1027">
        <v>0</v>
      </c>
      <c r="H15" s="1028">
        <f t="shared" si="1"/>
        <v>0</v>
      </c>
      <c r="I15" s="1029">
        <v>0</v>
      </c>
      <c r="J15" s="1087">
        <v>0</v>
      </c>
      <c r="K15" s="1030"/>
    </row>
    <row r="16" spans="1:11" ht="12.75" customHeight="1" x14ac:dyDescent="0.15">
      <c r="A16" s="1516"/>
      <c r="B16" s="1026" t="s">
        <v>3563</v>
      </c>
      <c r="C16" s="1025" t="s">
        <v>3548</v>
      </c>
      <c r="D16" s="1054">
        <v>44773874</v>
      </c>
      <c r="E16" s="1027">
        <v>44773874</v>
      </c>
      <c r="F16" s="1027">
        <f t="shared" si="0"/>
        <v>0</v>
      </c>
      <c r="G16" s="1027">
        <v>0</v>
      </c>
      <c r="H16" s="1028">
        <f t="shared" si="1"/>
        <v>0</v>
      </c>
      <c r="I16" s="1029">
        <v>0</v>
      </c>
      <c r="J16" s="1087">
        <v>0</v>
      </c>
      <c r="K16" s="1030"/>
    </row>
    <row r="17" spans="1:12" ht="34.5" customHeight="1" x14ac:dyDescent="0.15">
      <c r="A17" s="1516"/>
      <c r="B17" s="1026" t="s">
        <v>3564</v>
      </c>
      <c r="C17" s="1025" t="s">
        <v>3551</v>
      </c>
      <c r="D17" s="1054">
        <v>59990</v>
      </c>
      <c r="E17" s="1027">
        <v>59990</v>
      </c>
      <c r="F17" s="1027">
        <f t="shared" si="0"/>
        <v>0</v>
      </c>
      <c r="G17" s="1029">
        <v>0</v>
      </c>
      <c r="H17" s="1028">
        <f t="shared" si="1"/>
        <v>0</v>
      </c>
      <c r="I17" s="1029">
        <v>0</v>
      </c>
      <c r="J17" s="1087">
        <v>0</v>
      </c>
      <c r="K17" s="1030"/>
    </row>
    <row r="18" spans="1:12" s="198" customFormat="1" ht="15.75" customHeight="1" x14ac:dyDescent="0.2">
      <c r="A18" s="1088" t="s">
        <v>4495</v>
      </c>
      <c r="B18" s="1059"/>
      <c r="C18" s="1061"/>
      <c r="D18" s="1055">
        <f t="shared" ref="D18:J18" si="2">SUM(D4:D17)</f>
        <v>21203584252.77</v>
      </c>
      <c r="E18" s="1055">
        <f t="shared" si="2"/>
        <v>21197862396.02</v>
      </c>
      <c r="F18" s="1055">
        <f t="shared" si="2"/>
        <v>5721856.7500000037</v>
      </c>
      <c r="G18" s="1055">
        <f t="shared" si="2"/>
        <v>5550559.75</v>
      </c>
      <c r="H18" s="1055">
        <f t="shared" si="2"/>
        <v>171297.00000000466</v>
      </c>
      <c r="I18" s="1055">
        <f t="shared" si="2"/>
        <v>168333</v>
      </c>
      <c r="J18" s="1089">
        <f t="shared" si="2"/>
        <v>2964</v>
      </c>
      <c r="K18" s="1032"/>
    </row>
    <row r="19" spans="1:12" s="1030" customFormat="1" ht="24" customHeight="1" x14ac:dyDescent="0.15">
      <c r="A19" s="290" t="s">
        <v>621</v>
      </c>
      <c r="B19" s="1026">
        <v>27355</v>
      </c>
      <c r="C19" s="1025" t="s">
        <v>622</v>
      </c>
      <c r="D19" s="1056">
        <v>344089318</v>
      </c>
      <c r="E19" s="1029">
        <v>344089318</v>
      </c>
      <c r="F19" s="1027">
        <f>D19-E19</f>
        <v>0</v>
      </c>
      <c r="G19" s="1029">
        <v>0</v>
      </c>
      <c r="H19" s="1028">
        <f>F19-G19</f>
        <v>0</v>
      </c>
      <c r="I19" s="1029">
        <v>0</v>
      </c>
      <c r="J19" s="1087">
        <v>0</v>
      </c>
    </row>
    <row r="20" spans="1:12" s="198" customFormat="1" ht="15.75" customHeight="1" x14ac:dyDescent="0.2">
      <c r="A20" s="1521" t="s">
        <v>3018</v>
      </c>
      <c r="B20" s="1522"/>
      <c r="C20" s="1522"/>
      <c r="D20" s="1055">
        <f t="shared" ref="D20:J20" si="3">SUM(D19:D19)</f>
        <v>344089318</v>
      </c>
      <c r="E20" s="1055">
        <f t="shared" si="3"/>
        <v>344089318</v>
      </c>
      <c r="F20" s="1055">
        <f t="shared" si="3"/>
        <v>0</v>
      </c>
      <c r="G20" s="1055">
        <f t="shared" si="3"/>
        <v>0</v>
      </c>
      <c r="H20" s="1055">
        <f t="shared" si="3"/>
        <v>0</v>
      </c>
      <c r="I20" s="1055">
        <f t="shared" si="3"/>
        <v>0</v>
      </c>
      <c r="J20" s="1089">
        <f t="shared" si="3"/>
        <v>0</v>
      </c>
      <c r="K20" s="1032"/>
      <c r="L20" s="1032"/>
    </row>
    <row r="21" spans="1:12" s="1030" customFormat="1" ht="24" customHeight="1" x14ac:dyDescent="0.15">
      <c r="A21" s="1516" t="s">
        <v>623</v>
      </c>
      <c r="B21" s="1026">
        <v>13015</v>
      </c>
      <c r="C21" s="1025" t="s">
        <v>625</v>
      </c>
      <c r="D21" s="1056">
        <v>1763286</v>
      </c>
      <c r="E21" s="1029">
        <v>1763286</v>
      </c>
      <c r="F21" s="1027">
        <f t="shared" ref="F21:F24" si="4">D21-E21</f>
        <v>0</v>
      </c>
      <c r="G21" s="1029">
        <v>0</v>
      </c>
      <c r="H21" s="1028">
        <f>F21-G21</f>
        <v>0</v>
      </c>
      <c r="I21" s="1029">
        <v>0</v>
      </c>
      <c r="J21" s="1087">
        <v>0</v>
      </c>
      <c r="K21" s="1021"/>
    </row>
    <row r="22" spans="1:12" s="1030" customFormat="1" ht="24" customHeight="1" x14ac:dyDescent="0.15">
      <c r="A22" s="1516"/>
      <c r="B22" s="1026">
        <v>13305</v>
      </c>
      <c r="C22" s="1025" t="s">
        <v>2792</v>
      </c>
      <c r="D22" s="1056">
        <v>2977418734</v>
      </c>
      <c r="E22" s="1029">
        <v>2972209615.3299999</v>
      </c>
      <c r="F22" s="1027">
        <f t="shared" si="4"/>
        <v>5209118.6700000763</v>
      </c>
      <c r="G22" s="1029">
        <v>0</v>
      </c>
      <c r="H22" s="1028">
        <f>F22-G22</f>
        <v>5209118.6700000763</v>
      </c>
      <c r="I22" s="1029">
        <v>5207618.67</v>
      </c>
      <c r="J22" s="1087">
        <v>1500</v>
      </c>
    </row>
    <row r="23" spans="1:12" s="1030" customFormat="1" ht="24" customHeight="1" x14ac:dyDescent="0.15">
      <c r="A23" s="1516"/>
      <c r="B23" s="1026">
        <v>13307</v>
      </c>
      <c r="C23" s="1025" t="s">
        <v>626</v>
      </c>
      <c r="D23" s="1056">
        <v>25800000</v>
      </c>
      <c r="E23" s="1029">
        <v>21459360</v>
      </c>
      <c r="F23" s="1027">
        <f t="shared" si="4"/>
        <v>4340640</v>
      </c>
      <c r="G23" s="1029">
        <v>0</v>
      </c>
      <c r="H23" s="1028">
        <f t="shared" ref="H23:H24" si="5">F23-G23</f>
        <v>4340640</v>
      </c>
      <c r="I23" s="1029">
        <v>0</v>
      </c>
      <c r="J23" s="1087">
        <v>4340640</v>
      </c>
    </row>
    <row r="24" spans="1:12" s="1030" customFormat="1" ht="24" customHeight="1" x14ac:dyDescent="0.15">
      <c r="A24" s="1516"/>
      <c r="B24" s="1026">
        <v>13351</v>
      </c>
      <c r="C24" s="1025" t="s">
        <v>2793</v>
      </c>
      <c r="D24" s="1056">
        <v>90000</v>
      </c>
      <c r="E24" s="1029">
        <v>90000</v>
      </c>
      <c r="F24" s="1027">
        <f t="shared" si="4"/>
        <v>0</v>
      </c>
      <c r="G24" s="1029">
        <v>0</v>
      </c>
      <c r="H24" s="1028">
        <f t="shared" si="5"/>
        <v>0</v>
      </c>
      <c r="I24" s="1029">
        <v>0</v>
      </c>
      <c r="J24" s="1087">
        <v>0</v>
      </c>
      <c r="K24" s="1021"/>
    </row>
    <row r="25" spans="1:12" s="1030" customFormat="1" ht="14.25" customHeight="1" x14ac:dyDescent="0.15">
      <c r="A25" s="1516"/>
      <c r="B25" s="1026" t="s">
        <v>3565</v>
      </c>
      <c r="C25" s="1025" t="s">
        <v>624</v>
      </c>
      <c r="D25" s="1056">
        <v>30330133.370000001</v>
      </c>
      <c r="E25" s="1029">
        <v>23937363.66</v>
      </c>
      <c r="F25" s="1027">
        <f>D25-E25</f>
        <v>6392769.7100000009</v>
      </c>
      <c r="G25" s="1029">
        <v>6392769.71</v>
      </c>
      <c r="H25" s="1028">
        <f>F25-G25</f>
        <v>0</v>
      </c>
      <c r="I25" s="1029">
        <v>0</v>
      </c>
      <c r="J25" s="1087">
        <v>0</v>
      </c>
      <c r="K25" s="1021"/>
    </row>
    <row r="26" spans="1:12" s="1030" customFormat="1" ht="14.25" customHeight="1" x14ac:dyDescent="0.15">
      <c r="A26" s="1516"/>
      <c r="B26" s="1026" t="s">
        <v>3566</v>
      </c>
      <c r="C26" s="1025" t="s">
        <v>3552</v>
      </c>
      <c r="D26" s="1056">
        <v>29387732.850000001</v>
      </c>
      <c r="E26" s="1029">
        <v>24840695.670000002</v>
      </c>
      <c r="F26" s="1027">
        <f>D26-E26</f>
        <v>4547037.18</v>
      </c>
      <c r="G26" s="1029">
        <v>4547037.18</v>
      </c>
      <c r="H26" s="1028">
        <f>F26-G26</f>
        <v>0</v>
      </c>
      <c r="I26" s="1029">
        <v>0</v>
      </c>
      <c r="J26" s="1087">
        <v>0</v>
      </c>
      <c r="K26" s="1021"/>
    </row>
    <row r="27" spans="1:12" s="198" customFormat="1" ht="15.75" customHeight="1" x14ac:dyDescent="0.2">
      <c r="A27" s="1088" t="s">
        <v>3019</v>
      </c>
      <c r="B27" s="1059"/>
      <c r="C27" s="1061"/>
      <c r="D27" s="1055">
        <f t="shared" ref="D27:J27" si="6">SUM(D21:D26)</f>
        <v>3064789886.2199998</v>
      </c>
      <c r="E27" s="1055">
        <f t="shared" si="6"/>
        <v>3044300320.6599998</v>
      </c>
      <c r="F27" s="1055">
        <f t="shared" si="6"/>
        <v>20489565.560000077</v>
      </c>
      <c r="G27" s="1055">
        <f t="shared" si="6"/>
        <v>10939806.890000001</v>
      </c>
      <c r="H27" s="1055">
        <f t="shared" si="6"/>
        <v>9549758.6700000763</v>
      </c>
      <c r="I27" s="1055">
        <f t="shared" si="6"/>
        <v>5207618.67</v>
      </c>
      <c r="J27" s="1089">
        <f t="shared" si="6"/>
        <v>4342140</v>
      </c>
      <c r="K27" s="1051"/>
    </row>
    <row r="28" spans="1:12" s="1030" customFormat="1" ht="14.25" customHeight="1" x14ac:dyDescent="0.15">
      <c r="A28" s="1516" t="s">
        <v>4496</v>
      </c>
      <c r="B28" s="1026">
        <v>98008</v>
      </c>
      <c r="C28" s="1025" t="s">
        <v>3553</v>
      </c>
      <c r="D28" s="1054">
        <v>1100000</v>
      </c>
      <c r="E28" s="1027">
        <v>459186.31</v>
      </c>
      <c r="F28" s="1027">
        <f>D28-E28</f>
        <v>640813.68999999994</v>
      </c>
      <c r="G28" s="1027">
        <v>0</v>
      </c>
      <c r="H28" s="1028">
        <f>F28-G28</f>
        <v>640813.68999999994</v>
      </c>
      <c r="I28" s="1029">
        <v>0</v>
      </c>
      <c r="J28" s="1087">
        <v>640813.68999999994</v>
      </c>
      <c r="K28" s="1033"/>
    </row>
    <row r="29" spans="1:12" s="1030" customFormat="1" ht="24" customHeight="1" x14ac:dyDescent="0.15">
      <c r="A29" s="1516"/>
      <c r="B29" s="1026">
        <v>98074</v>
      </c>
      <c r="C29" s="1025" t="s">
        <v>4497</v>
      </c>
      <c r="D29" s="1054">
        <v>45000</v>
      </c>
      <c r="E29" s="1027">
        <f>258*3</f>
        <v>774</v>
      </c>
      <c r="F29" s="1027">
        <f>D29-E29</f>
        <v>44226</v>
      </c>
      <c r="G29" s="1027">
        <v>0</v>
      </c>
      <c r="H29" s="1028">
        <f t="shared" ref="H29" si="7">F29-G29</f>
        <v>44226</v>
      </c>
      <c r="I29" s="1029">
        <v>0</v>
      </c>
      <c r="J29" s="1087">
        <v>44226</v>
      </c>
    </row>
    <row r="30" spans="1:12" s="198" customFormat="1" ht="15.75" customHeight="1" x14ac:dyDescent="0.2">
      <c r="A30" s="1088" t="s">
        <v>4498</v>
      </c>
      <c r="B30" s="1059"/>
      <c r="C30" s="1061"/>
      <c r="D30" s="1055">
        <f t="shared" ref="D30:J30" si="8">SUM(D28:D29)</f>
        <v>1145000</v>
      </c>
      <c r="E30" s="1055">
        <f t="shared" si="8"/>
        <v>459960.31</v>
      </c>
      <c r="F30" s="1055">
        <f t="shared" si="8"/>
        <v>685039.69</v>
      </c>
      <c r="G30" s="1055">
        <f t="shared" si="8"/>
        <v>0</v>
      </c>
      <c r="H30" s="1055">
        <f t="shared" si="8"/>
        <v>685039.69</v>
      </c>
      <c r="I30" s="1055">
        <f t="shared" si="8"/>
        <v>0</v>
      </c>
      <c r="J30" s="1089">
        <f t="shared" si="8"/>
        <v>685039.69</v>
      </c>
      <c r="K30" s="1039"/>
      <c r="L30" s="1040"/>
    </row>
    <row r="31" spans="1:12" s="1030" customFormat="1" ht="24" customHeight="1" x14ac:dyDescent="0.15">
      <c r="A31" s="1519" t="s">
        <v>627</v>
      </c>
      <c r="B31" s="1026">
        <v>35015</v>
      </c>
      <c r="C31" s="1025" t="s">
        <v>628</v>
      </c>
      <c r="D31" s="1056">
        <v>16754782</v>
      </c>
      <c r="E31" s="1029">
        <v>16341449</v>
      </c>
      <c r="F31" s="1027">
        <f t="shared" ref="F31:F37" si="9">D31-E31</f>
        <v>413333</v>
      </c>
      <c r="G31" s="1029">
        <v>333333</v>
      </c>
      <c r="H31" s="1028">
        <f>F31-G31</f>
        <v>80000</v>
      </c>
      <c r="I31" s="1027">
        <v>80000</v>
      </c>
      <c r="J31" s="1090">
        <v>0</v>
      </c>
    </row>
    <row r="32" spans="1:12" s="1030" customFormat="1" ht="24" customHeight="1" x14ac:dyDescent="0.15">
      <c r="A32" s="1519"/>
      <c r="B32" s="1026">
        <v>35018</v>
      </c>
      <c r="C32" s="1025" t="s">
        <v>629</v>
      </c>
      <c r="D32" s="1056">
        <v>5779890</v>
      </c>
      <c r="E32" s="1029">
        <v>5779890</v>
      </c>
      <c r="F32" s="1027">
        <f t="shared" si="9"/>
        <v>0</v>
      </c>
      <c r="G32" s="1029">
        <v>0</v>
      </c>
      <c r="H32" s="1028">
        <f t="shared" ref="H32:H37" si="10">F32-G32</f>
        <v>0</v>
      </c>
      <c r="I32" s="1027">
        <v>0</v>
      </c>
      <c r="J32" s="1090">
        <v>0</v>
      </c>
    </row>
    <row r="33" spans="1:11" s="1030" customFormat="1" ht="12.75" customHeight="1" x14ac:dyDescent="0.15">
      <c r="A33" s="1519"/>
      <c r="B33" s="1026">
        <v>35019</v>
      </c>
      <c r="C33" s="1025" t="s">
        <v>630</v>
      </c>
      <c r="D33" s="1056">
        <v>2811238</v>
      </c>
      <c r="E33" s="1029">
        <v>2090956</v>
      </c>
      <c r="F33" s="1027">
        <f t="shared" si="9"/>
        <v>720282</v>
      </c>
      <c r="G33" s="1029">
        <v>703725</v>
      </c>
      <c r="H33" s="1028">
        <f t="shared" si="10"/>
        <v>16557</v>
      </c>
      <c r="I33" s="1029">
        <v>16557</v>
      </c>
      <c r="J33" s="1087">
        <v>0</v>
      </c>
    </row>
    <row r="34" spans="1:11" s="1030" customFormat="1" ht="52.5" x14ac:dyDescent="0.15">
      <c r="A34" s="1519"/>
      <c r="B34" s="1026">
        <v>35026</v>
      </c>
      <c r="C34" s="1025" t="s">
        <v>4499</v>
      </c>
      <c r="D34" s="1056">
        <v>25752000</v>
      </c>
      <c r="E34" s="1029">
        <v>7927343</v>
      </c>
      <c r="F34" s="1027">
        <f t="shared" si="9"/>
        <v>17824657</v>
      </c>
      <c r="G34" s="1029">
        <v>0</v>
      </c>
      <c r="H34" s="1028">
        <f t="shared" si="10"/>
        <v>17824657</v>
      </c>
      <c r="I34" s="1029">
        <v>17824657</v>
      </c>
      <c r="J34" s="1087">
        <v>0</v>
      </c>
    </row>
    <row r="35" spans="1:11" s="1030" customFormat="1" ht="42" x14ac:dyDescent="0.15">
      <c r="A35" s="1519"/>
      <c r="B35" s="1026">
        <v>35028</v>
      </c>
      <c r="C35" s="1025" t="s">
        <v>3554</v>
      </c>
      <c r="D35" s="1056">
        <v>214000</v>
      </c>
      <c r="E35" s="1029">
        <v>214000</v>
      </c>
      <c r="F35" s="1027">
        <f t="shared" si="9"/>
        <v>0</v>
      </c>
      <c r="G35" s="1029">
        <v>0</v>
      </c>
      <c r="H35" s="1028">
        <f t="shared" si="10"/>
        <v>0</v>
      </c>
      <c r="I35" s="1029">
        <v>0</v>
      </c>
      <c r="J35" s="1087">
        <v>0</v>
      </c>
    </row>
    <row r="36" spans="1:11" s="1030" customFormat="1" ht="34.5" customHeight="1" x14ac:dyDescent="0.15">
      <c r="A36" s="1519"/>
      <c r="B36" s="1026">
        <v>35031</v>
      </c>
      <c r="C36" s="1025" t="s">
        <v>4500</v>
      </c>
      <c r="D36" s="1056">
        <v>22024548.620000001</v>
      </c>
      <c r="E36" s="1029">
        <v>22024548.620000001</v>
      </c>
      <c r="F36" s="1027">
        <f t="shared" si="9"/>
        <v>0</v>
      </c>
      <c r="G36" s="1029">
        <v>0</v>
      </c>
      <c r="H36" s="1028">
        <f t="shared" si="10"/>
        <v>0</v>
      </c>
      <c r="I36" s="1029">
        <v>0</v>
      </c>
      <c r="J36" s="1087">
        <v>0</v>
      </c>
    </row>
    <row r="37" spans="1:11" s="1030" customFormat="1" ht="31.5" x14ac:dyDescent="0.15">
      <c r="A37" s="1519"/>
      <c r="B37" s="1026">
        <v>35500</v>
      </c>
      <c r="C37" s="1025" t="s">
        <v>3020</v>
      </c>
      <c r="D37" s="1056">
        <v>5799530</v>
      </c>
      <c r="E37" s="1029">
        <v>5799530</v>
      </c>
      <c r="F37" s="1027">
        <f t="shared" si="9"/>
        <v>0</v>
      </c>
      <c r="G37" s="1029">
        <v>0</v>
      </c>
      <c r="H37" s="1028">
        <f t="shared" si="10"/>
        <v>0</v>
      </c>
      <c r="I37" s="1029">
        <v>0</v>
      </c>
      <c r="J37" s="1087">
        <v>0</v>
      </c>
    </row>
    <row r="38" spans="1:11" s="198" customFormat="1" ht="15.75" customHeight="1" x14ac:dyDescent="0.2">
      <c r="A38" s="1088" t="s">
        <v>3021</v>
      </c>
      <c r="B38" s="1059"/>
      <c r="C38" s="1061"/>
      <c r="D38" s="1055">
        <f t="shared" ref="D38:J38" si="11">SUM(D31:D37)</f>
        <v>79135988.620000005</v>
      </c>
      <c r="E38" s="1055">
        <f t="shared" si="11"/>
        <v>60177716.620000005</v>
      </c>
      <c r="F38" s="1055">
        <f t="shared" si="11"/>
        <v>18958272</v>
      </c>
      <c r="G38" s="1055">
        <f t="shared" si="11"/>
        <v>1037058</v>
      </c>
      <c r="H38" s="1055">
        <f>SUM(H31:H37)</f>
        <v>17921214</v>
      </c>
      <c r="I38" s="1055">
        <f t="shared" si="11"/>
        <v>17921214</v>
      </c>
      <c r="J38" s="1089">
        <f t="shared" si="11"/>
        <v>0</v>
      </c>
    </row>
    <row r="39" spans="1:11" ht="24" customHeight="1" x14ac:dyDescent="0.15">
      <c r="A39" s="1516" t="s">
        <v>631</v>
      </c>
      <c r="B39" s="1026">
        <v>34017</v>
      </c>
      <c r="C39" s="1025" t="s">
        <v>3555</v>
      </c>
      <c r="D39" s="1056">
        <v>230000</v>
      </c>
      <c r="E39" s="1029">
        <v>180119</v>
      </c>
      <c r="F39" s="1027">
        <f t="shared" ref="F39:F50" si="12">D39-E39</f>
        <v>49881</v>
      </c>
      <c r="G39" s="1029">
        <v>0</v>
      </c>
      <c r="H39" s="1035">
        <f t="shared" ref="H39:H50" si="13">F39-G39</f>
        <v>49881</v>
      </c>
      <c r="I39" s="1029">
        <v>49881</v>
      </c>
      <c r="J39" s="1087">
        <v>0</v>
      </c>
      <c r="K39" s="1030"/>
    </row>
    <row r="40" spans="1:11" ht="24" customHeight="1" x14ac:dyDescent="0.15">
      <c r="A40" s="1516"/>
      <c r="B40" s="1026">
        <v>34019</v>
      </c>
      <c r="C40" s="1025" t="s">
        <v>3556</v>
      </c>
      <c r="D40" s="1056">
        <v>150000</v>
      </c>
      <c r="E40" s="1029">
        <v>150000</v>
      </c>
      <c r="F40" s="1027">
        <f t="shared" si="12"/>
        <v>0</v>
      </c>
      <c r="G40" s="1029">
        <v>0</v>
      </c>
      <c r="H40" s="1035">
        <f t="shared" si="13"/>
        <v>0</v>
      </c>
      <c r="I40" s="1029">
        <v>0</v>
      </c>
      <c r="J40" s="1087">
        <v>0</v>
      </c>
    </row>
    <row r="41" spans="1:11" ht="12.75" customHeight="1" x14ac:dyDescent="0.15">
      <c r="A41" s="1516"/>
      <c r="B41" s="1026">
        <v>34021</v>
      </c>
      <c r="C41" s="1025" t="s">
        <v>2794</v>
      </c>
      <c r="D41" s="1056">
        <v>127000</v>
      </c>
      <c r="E41" s="1029">
        <v>127000</v>
      </c>
      <c r="F41" s="1027">
        <f t="shared" si="12"/>
        <v>0</v>
      </c>
      <c r="G41" s="1029">
        <v>0</v>
      </c>
      <c r="H41" s="1035">
        <f t="shared" si="13"/>
        <v>0</v>
      </c>
      <c r="I41" s="1029">
        <v>0</v>
      </c>
      <c r="J41" s="1087">
        <v>0</v>
      </c>
    </row>
    <row r="42" spans="1:11" ht="24" customHeight="1" x14ac:dyDescent="0.15">
      <c r="A42" s="1516"/>
      <c r="B42" s="1026">
        <v>34031</v>
      </c>
      <c r="C42" s="1025" t="s">
        <v>2795</v>
      </c>
      <c r="D42" s="1056">
        <v>116000</v>
      </c>
      <c r="E42" s="1029">
        <v>116000</v>
      </c>
      <c r="F42" s="1027">
        <f t="shared" si="12"/>
        <v>0</v>
      </c>
      <c r="G42" s="1029">
        <v>0</v>
      </c>
      <c r="H42" s="1035">
        <f t="shared" si="13"/>
        <v>0</v>
      </c>
      <c r="I42" s="1029">
        <v>0</v>
      </c>
      <c r="J42" s="1087">
        <v>0</v>
      </c>
    </row>
    <row r="43" spans="1:11" ht="12.75" customHeight="1" x14ac:dyDescent="0.15">
      <c r="A43" s="1516"/>
      <c r="B43" s="1026">
        <v>34053</v>
      </c>
      <c r="C43" s="1025" t="s">
        <v>632</v>
      </c>
      <c r="D43" s="1056">
        <v>124000</v>
      </c>
      <c r="E43" s="1029">
        <v>124000</v>
      </c>
      <c r="F43" s="1027">
        <f t="shared" si="12"/>
        <v>0</v>
      </c>
      <c r="G43" s="1029">
        <v>0</v>
      </c>
      <c r="H43" s="1035">
        <f t="shared" si="13"/>
        <v>0</v>
      </c>
      <c r="I43" s="1029">
        <v>0</v>
      </c>
      <c r="J43" s="1087">
        <v>0</v>
      </c>
    </row>
    <row r="44" spans="1:11" ht="12.75" customHeight="1" x14ac:dyDescent="0.15">
      <c r="A44" s="1516"/>
      <c r="B44" s="1026">
        <v>34070</v>
      </c>
      <c r="C44" s="1025" t="s">
        <v>633</v>
      </c>
      <c r="D44" s="1056">
        <v>456000</v>
      </c>
      <c r="E44" s="1029">
        <v>426950</v>
      </c>
      <c r="F44" s="1027">
        <f t="shared" si="12"/>
        <v>29050</v>
      </c>
      <c r="G44" s="1029">
        <v>0</v>
      </c>
      <c r="H44" s="1035">
        <f t="shared" si="13"/>
        <v>29050</v>
      </c>
      <c r="I44" s="1029">
        <v>29050</v>
      </c>
      <c r="J44" s="1087">
        <v>0</v>
      </c>
      <c r="K44" s="1030"/>
    </row>
    <row r="45" spans="1:11" ht="12.75" customHeight="1" x14ac:dyDescent="0.15">
      <c r="A45" s="1516"/>
      <c r="B45" s="1026">
        <v>34090</v>
      </c>
      <c r="C45" s="1025" t="s">
        <v>3558</v>
      </c>
      <c r="D45" s="1056">
        <v>278000</v>
      </c>
      <c r="E45" s="1029">
        <v>278000</v>
      </c>
      <c r="F45" s="1027">
        <f t="shared" si="12"/>
        <v>0</v>
      </c>
      <c r="G45" s="1029">
        <v>0</v>
      </c>
      <c r="H45" s="1035">
        <f t="shared" si="13"/>
        <v>0</v>
      </c>
      <c r="I45" s="1029">
        <v>0</v>
      </c>
      <c r="J45" s="1087">
        <v>0</v>
      </c>
    </row>
    <row r="46" spans="1:11" ht="24" customHeight="1" x14ac:dyDescent="0.15">
      <c r="A46" s="1516"/>
      <c r="B46" s="1026">
        <v>34352</v>
      </c>
      <c r="C46" s="1025" t="s">
        <v>634</v>
      </c>
      <c r="D46" s="1056">
        <v>8000000</v>
      </c>
      <c r="E46" s="1029">
        <v>8000000</v>
      </c>
      <c r="F46" s="1027">
        <f t="shared" si="12"/>
        <v>0</v>
      </c>
      <c r="G46" s="1029">
        <v>0</v>
      </c>
      <c r="H46" s="1035">
        <f t="shared" si="13"/>
        <v>0</v>
      </c>
      <c r="I46" s="1029">
        <v>0</v>
      </c>
      <c r="J46" s="1087">
        <v>0</v>
      </c>
      <c r="K46" s="1030"/>
    </row>
    <row r="47" spans="1:11" ht="12.75" customHeight="1" x14ac:dyDescent="0.15">
      <c r="A47" s="1516"/>
      <c r="B47" s="1026">
        <v>34502</v>
      </c>
      <c r="C47" s="1025" t="s">
        <v>4501</v>
      </c>
      <c r="D47" s="1056">
        <v>2051000</v>
      </c>
      <c r="E47" s="1029">
        <v>2051000</v>
      </c>
      <c r="F47" s="1027">
        <f t="shared" si="12"/>
        <v>0</v>
      </c>
      <c r="G47" s="1029">
        <v>0</v>
      </c>
      <c r="H47" s="1035">
        <f t="shared" si="13"/>
        <v>0</v>
      </c>
      <c r="I47" s="1029">
        <v>0</v>
      </c>
      <c r="J47" s="1087">
        <v>0</v>
      </c>
      <c r="K47" s="1030"/>
    </row>
    <row r="48" spans="1:11" ht="24" customHeight="1" x14ac:dyDescent="0.15">
      <c r="A48" s="1516"/>
      <c r="B48" s="1026">
        <v>34506</v>
      </c>
      <c r="C48" s="1025" t="s">
        <v>4502</v>
      </c>
      <c r="D48" s="1056">
        <v>206000</v>
      </c>
      <c r="E48" s="1029">
        <v>206000</v>
      </c>
      <c r="F48" s="1027">
        <f t="shared" si="12"/>
        <v>0</v>
      </c>
      <c r="G48" s="1029">
        <v>0</v>
      </c>
      <c r="H48" s="1035">
        <f t="shared" si="13"/>
        <v>0</v>
      </c>
      <c r="I48" s="1029">
        <v>0</v>
      </c>
      <c r="J48" s="1087">
        <v>0</v>
      </c>
      <c r="K48" s="1030"/>
    </row>
    <row r="49" spans="1:12" ht="12.75" customHeight="1" x14ac:dyDescent="0.15">
      <c r="A49" s="1516"/>
      <c r="B49" s="1026" t="s">
        <v>3567</v>
      </c>
      <c r="C49" s="1025" t="s">
        <v>3557</v>
      </c>
      <c r="D49" s="1056">
        <f>2125922.89</f>
        <v>2125922.89</v>
      </c>
      <c r="E49" s="1029">
        <v>2108682.73</v>
      </c>
      <c r="F49" s="1027">
        <f>D49-E49</f>
        <v>17240.160000000149</v>
      </c>
      <c r="G49" s="1029">
        <v>0</v>
      </c>
      <c r="H49" s="1035">
        <f>F49-G49</f>
        <v>17240.160000000149</v>
      </c>
      <c r="I49" s="1029">
        <v>17240.16</v>
      </c>
      <c r="J49" s="1087">
        <v>0</v>
      </c>
      <c r="K49" s="1030"/>
    </row>
    <row r="50" spans="1:12" ht="12.75" customHeight="1" x14ac:dyDescent="0.15">
      <c r="A50" s="1516"/>
      <c r="B50" s="1026" t="s">
        <v>4547</v>
      </c>
      <c r="C50" s="1025" t="s">
        <v>4503</v>
      </c>
      <c r="D50" s="1056">
        <v>4423000</v>
      </c>
      <c r="E50" s="1029">
        <v>4231586.6399999997</v>
      </c>
      <c r="F50" s="1027">
        <f t="shared" si="12"/>
        <v>191413.36000000034</v>
      </c>
      <c r="G50" s="1029">
        <v>0</v>
      </c>
      <c r="H50" s="1035">
        <f t="shared" si="13"/>
        <v>191413.36000000034</v>
      </c>
      <c r="I50" s="1029">
        <v>191413.36</v>
      </c>
      <c r="J50" s="1087">
        <v>0</v>
      </c>
      <c r="K50" s="1030"/>
    </row>
    <row r="51" spans="1:12" s="198" customFormat="1" ht="15.75" customHeight="1" x14ac:dyDescent="0.2">
      <c r="A51" s="1088" t="s">
        <v>3022</v>
      </c>
      <c r="B51" s="1059"/>
      <c r="C51" s="1061"/>
      <c r="D51" s="1055">
        <f t="shared" ref="D51:J51" si="14">SUM(D39:D50)</f>
        <v>18286922.890000001</v>
      </c>
      <c r="E51" s="1055">
        <f t="shared" si="14"/>
        <v>17999338.370000001</v>
      </c>
      <c r="F51" s="1055">
        <f t="shared" si="14"/>
        <v>287584.52000000048</v>
      </c>
      <c r="G51" s="1055">
        <f t="shared" si="14"/>
        <v>0</v>
      </c>
      <c r="H51" s="1055">
        <f t="shared" si="14"/>
        <v>287584.52000000048</v>
      </c>
      <c r="I51" s="1055">
        <f t="shared" si="14"/>
        <v>287584.52</v>
      </c>
      <c r="J51" s="1089">
        <f t="shared" si="14"/>
        <v>0</v>
      </c>
    </row>
    <row r="52" spans="1:12" ht="12.75" customHeight="1" x14ac:dyDescent="0.15">
      <c r="A52" s="291" t="s">
        <v>3023</v>
      </c>
      <c r="B52" s="1026">
        <v>4001</v>
      </c>
      <c r="C52" s="1025" t="s">
        <v>2796</v>
      </c>
      <c r="D52" s="1056">
        <v>500000</v>
      </c>
      <c r="E52" s="1029">
        <v>330000</v>
      </c>
      <c r="F52" s="1027">
        <f t="shared" si="0"/>
        <v>170000</v>
      </c>
      <c r="G52" s="1029">
        <v>0</v>
      </c>
      <c r="H52" s="1028">
        <f>F52-G52</f>
        <v>170000</v>
      </c>
      <c r="I52" s="1029">
        <v>0</v>
      </c>
      <c r="J52" s="1087">
        <v>170000</v>
      </c>
      <c r="K52" s="1030"/>
    </row>
    <row r="53" spans="1:12" s="198" customFormat="1" ht="15.75" customHeight="1" x14ac:dyDescent="0.2">
      <c r="A53" s="1088" t="s">
        <v>3024</v>
      </c>
      <c r="B53" s="1060"/>
      <c r="C53" s="1061"/>
      <c r="D53" s="1055">
        <f t="shared" ref="D53:J53" si="15">SUM(D52:D52)</f>
        <v>500000</v>
      </c>
      <c r="E53" s="1055">
        <f t="shared" si="15"/>
        <v>330000</v>
      </c>
      <c r="F53" s="1055">
        <f t="shared" si="15"/>
        <v>170000</v>
      </c>
      <c r="G53" s="1055">
        <f t="shared" si="15"/>
        <v>0</v>
      </c>
      <c r="H53" s="1055">
        <f t="shared" si="15"/>
        <v>170000</v>
      </c>
      <c r="I53" s="1055">
        <f t="shared" si="15"/>
        <v>0</v>
      </c>
      <c r="J53" s="1089">
        <f t="shared" si="15"/>
        <v>170000</v>
      </c>
    </row>
    <row r="54" spans="1:12" s="1030" customFormat="1" ht="12.75" customHeight="1" x14ac:dyDescent="0.15">
      <c r="A54" s="1516" t="s">
        <v>635</v>
      </c>
      <c r="B54" s="1026">
        <v>91252</v>
      </c>
      <c r="C54" s="1025" t="s">
        <v>636</v>
      </c>
      <c r="D54" s="1056">
        <v>223526000</v>
      </c>
      <c r="E54" s="1029">
        <v>223526000</v>
      </c>
      <c r="F54" s="1027">
        <f t="shared" si="0"/>
        <v>0</v>
      </c>
      <c r="G54" s="1029">
        <v>0</v>
      </c>
      <c r="H54" s="1028">
        <f>F54-G54</f>
        <v>0</v>
      </c>
      <c r="I54" s="1029">
        <v>0</v>
      </c>
      <c r="J54" s="1087">
        <v>0</v>
      </c>
      <c r="K54" s="1032"/>
      <c r="L54" s="1032"/>
    </row>
    <row r="55" spans="1:12" s="1030" customFormat="1" ht="12.75" customHeight="1" x14ac:dyDescent="0.15">
      <c r="A55" s="1516"/>
      <c r="B55" s="1026">
        <v>91628</v>
      </c>
      <c r="C55" s="1025" t="s">
        <v>4504</v>
      </c>
      <c r="D55" s="1056">
        <v>100000000</v>
      </c>
      <c r="E55" s="1029">
        <v>100000000</v>
      </c>
      <c r="F55" s="1027">
        <f t="shared" si="0"/>
        <v>0</v>
      </c>
      <c r="G55" s="1029">
        <v>0</v>
      </c>
      <c r="H55" s="1028">
        <f>F55-G55</f>
        <v>0</v>
      </c>
      <c r="I55" s="1029">
        <v>0</v>
      </c>
      <c r="J55" s="1087">
        <v>0</v>
      </c>
      <c r="K55" s="1032"/>
      <c r="L55" s="1032"/>
    </row>
    <row r="56" spans="1:12" s="1030" customFormat="1" ht="15.75" customHeight="1" thickBot="1" x14ac:dyDescent="0.2">
      <c r="A56" s="1080" t="s">
        <v>3025</v>
      </c>
      <c r="B56" s="1063"/>
      <c r="C56" s="1062"/>
      <c r="D56" s="1064">
        <f t="shared" ref="D56:J56" si="16">SUM(D54:D55)</f>
        <v>323526000</v>
      </c>
      <c r="E56" s="1064">
        <f t="shared" si="16"/>
        <v>323526000</v>
      </c>
      <c r="F56" s="1064">
        <f t="shared" si="16"/>
        <v>0</v>
      </c>
      <c r="G56" s="1064">
        <f t="shared" si="16"/>
        <v>0</v>
      </c>
      <c r="H56" s="1064">
        <f t="shared" si="16"/>
        <v>0</v>
      </c>
      <c r="I56" s="1064">
        <f t="shared" si="16"/>
        <v>0</v>
      </c>
      <c r="J56" s="1091">
        <f t="shared" si="16"/>
        <v>0</v>
      </c>
      <c r="K56" s="1032"/>
      <c r="L56" s="1032"/>
    </row>
    <row r="57" spans="1:12" s="1051" customFormat="1" ht="19.5" customHeight="1" thickBot="1" x14ac:dyDescent="0.25">
      <c r="A57" s="1517" t="s">
        <v>10</v>
      </c>
      <c r="B57" s="1518"/>
      <c r="C57" s="1518"/>
      <c r="D57" s="419">
        <f t="shared" ref="D57:J57" si="17">D51+D38+D27+D18+D53+D30+D20+D56</f>
        <v>25035057368.5</v>
      </c>
      <c r="E57" s="419">
        <f t="shared" si="17"/>
        <v>24988745049.98</v>
      </c>
      <c r="F57" s="419">
        <f t="shared" si="17"/>
        <v>46312318.52000007</v>
      </c>
      <c r="G57" s="419">
        <f t="shared" si="17"/>
        <v>17527424.640000001</v>
      </c>
      <c r="H57" s="419">
        <f t="shared" si="17"/>
        <v>28784893.880000081</v>
      </c>
      <c r="I57" s="419">
        <f t="shared" si="17"/>
        <v>23584750.189999998</v>
      </c>
      <c r="J57" s="420">
        <f t="shared" si="17"/>
        <v>5200143.6899999995</v>
      </c>
    </row>
    <row r="58" spans="1:12" s="89" customFormat="1" ht="15" customHeight="1" x14ac:dyDescent="0.2">
      <c r="A58" s="416"/>
      <c r="D58" s="415"/>
      <c r="E58" s="415"/>
      <c r="F58" s="415"/>
      <c r="G58" s="415"/>
      <c r="H58" s="415"/>
      <c r="I58" s="415"/>
      <c r="J58" s="415"/>
    </row>
    <row r="59" spans="1:12" s="89" customFormat="1" ht="12.75" x14ac:dyDescent="0.2">
      <c r="A59" s="285" t="s">
        <v>3559</v>
      </c>
      <c r="B59" s="121"/>
      <c r="C59" s="286"/>
      <c r="D59" s="287"/>
      <c r="G59" s="288"/>
      <c r="J59" s="287"/>
    </row>
    <row r="60" spans="1:12" s="89" customFormat="1" ht="12.75" x14ac:dyDescent="0.2">
      <c r="A60" s="1515" t="s">
        <v>4549</v>
      </c>
      <c r="B60" s="1515"/>
      <c r="C60" s="1515"/>
      <c r="D60" s="289"/>
      <c r="E60" s="287"/>
      <c r="F60" s="287"/>
      <c r="H60" s="289"/>
      <c r="I60" s="289"/>
      <c r="J60" s="289"/>
      <c r="K60" s="289"/>
    </row>
    <row r="61" spans="1:12" s="89" customFormat="1" ht="12.75" x14ac:dyDescent="0.2">
      <c r="A61" s="1515" t="s">
        <v>4548</v>
      </c>
      <c r="B61" s="1515"/>
      <c r="C61" s="1515"/>
      <c r="E61" s="287"/>
      <c r="F61" s="287"/>
      <c r="H61" s="284"/>
      <c r="I61" s="284"/>
      <c r="J61" s="284"/>
    </row>
    <row r="62" spans="1:12" s="89" customFormat="1" ht="12.75" x14ac:dyDescent="0.2">
      <c r="A62" s="285"/>
      <c r="B62" s="121"/>
      <c r="H62" s="284"/>
      <c r="I62" s="284"/>
      <c r="J62" s="284"/>
    </row>
    <row r="63" spans="1:12" x14ac:dyDescent="0.15">
      <c r="D63" s="1034"/>
      <c r="E63" s="1034"/>
      <c r="F63" s="1034"/>
    </row>
    <row r="64" spans="1:12" x14ac:dyDescent="0.15">
      <c r="D64" s="1034"/>
    </row>
    <row r="65" spans="4:4" x14ac:dyDescent="0.15">
      <c r="D65" s="1034"/>
    </row>
  </sheetData>
  <mergeCells count="11">
    <mergeCell ref="A31:A37"/>
    <mergeCell ref="A1:J1"/>
    <mergeCell ref="A4:A17"/>
    <mergeCell ref="A20:C20"/>
    <mergeCell ref="A21:A26"/>
    <mergeCell ref="A28:A29"/>
    <mergeCell ref="A60:C60"/>
    <mergeCell ref="A61:C61"/>
    <mergeCell ref="A39:A50"/>
    <mergeCell ref="A54:A55"/>
    <mergeCell ref="A57:C57"/>
  </mergeCells>
  <printOptions horizontalCentered="1"/>
  <pageMargins left="0.39370078740157483" right="0.39370078740157483" top="0.59055118110236227" bottom="0.39370078740157483" header="0.31496062992125984" footer="0.11811023622047245"/>
  <pageSetup paperSize="9" scale="77" firstPageNumber="163" fitToHeight="0" orientation="landscape" useFirstPageNumber="1" r:id="rId1"/>
  <headerFooter>
    <oddHeader>&amp;L&amp;"Tahoma,Kurzíva"Závěrečný účet Moravskoslezského kraje za rok 2023&amp;R&amp;"Tahoma,Kurzíva"Tabulka č. 9</oddHeader>
    <oddFooter>&amp;C&amp;"Tahoma,Obyčejné"&amp;P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FC19B-C7B5-4912-8C85-309814EF3819}">
  <sheetPr>
    <pageSetUpPr fitToPage="1"/>
  </sheetPr>
  <dimension ref="A1:L29"/>
  <sheetViews>
    <sheetView zoomScaleNormal="100" zoomScaleSheetLayoutView="100" workbookViewId="0">
      <selection activeCell="F37" sqref="F37"/>
    </sheetView>
  </sheetViews>
  <sheetFormatPr defaultColWidth="9.140625" defaultRowHeight="10.5" x14ac:dyDescent="0.15"/>
  <cols>
    <col min="1" max="1" width="22.85546875" style="1036" customWidth="1"/>
    <col min="2" max="2" width="8.42578125" style="1037" bestFit="1" customWidth="1"/>
    <col min="3" max="3" width="71.28515625" style="1021" customWidth="1"/>
    <col min="4" max="5" width="15.85546875" style="1021" bestFit="1" customWidth="1"/>
    <col min="6" max="6" width="13.42578125" style="1021" bestFit="1" customWidth="1"/>
    <col min="7" max="7" width="14.140625" style="1021" bestFit="1" customWidth="1"/>
    <col min="8" max="9" width="12.28515625" style="1030" bestFit="1" customWidth="1"/>
    <col min="10" max="10" width="12.85546875" style="1030" bestFit="1" customWidth="1"/>
    <col min="11" max="11" width="16.42578125" style="1021" customWidth="1"/>
    <col min="12" max="12" width="13.42578125" style="1021" bestFit="1" customWidth="1"/>
    <col min="13" max="251" width="9.140625" style="1021"/>
    <col min="252" max="252" width="13.140625" style="1021" bestFit="1" customWidth="1"/>
    <col min="253" max="16384" width="9.140625" style="1021"/>
  </cols>
  <sheetData>
    <row r="1" spans="1:10" s="1051" customFormat="1" ht="36.75" customHeight="1" x14ac:dyDescent="0.2">
      <c r="A1" s="1523" t="s">
        <v>4550</v>
      </c>
      <c r="B1" s="1523"/>
      <c r="C1" s="1523"/>
      <c r="D1" s="1523"/>
      <c r="E1" s="198"/>
      <c r="F1" s="198"/>
      <c r="G1" s="198"/>
      <c r="H1" s="198"/>
      <c r="I1" s="198"/>
      <c r="J1" s="198"/>
    </row>
    <row r="2" spans="1:10" ht="15.75" customHeight="1" thickBot="1" x14ac:dyDescent="0.2">
      <c r="A2" s="1022"/>
      <c r="B2" s="1022"/>
      <c r="C2" s="1022"/>
      <c r="D2" s="1023" t="s">
        <v>611</v>
      </c>
      <c r="E2" s="1030"/>
      <c r="F2" s="1022"/>
    </row>
    <row r="3" spans="1:10" s="1024" customFormat="1" ht="36" customHeight="1" thickBot="1" x14ac:dyDescent="0.25">
      <c r="A3" s="292" t="s">
        <v>612</v>
      </c>
      <c r="B3" s="417" t="s">
        <v>3544</v>
      </c>
      <c r="C3" s="417" t="s">
        <v>613</v>
      </c>
      <c r="D3" s="1068" t="s">
        <v>4505</v>
      </c>
      <c r="E3" s="268"/>
      <c r="F3" s="268"/>
      <c r="I3" s="268"/>
      <c r="J3" s="268"/>
    </row>
    <row r="4" spans="1:10" s="198" customFormat="1" ht="24" customHeight="1" x14ac:dyDescent="0.2">
      <c r="A4" s="691" t="s">
        <v>614</v>
      </c>
      <c r="B4" s="199">
        <v>33504</v>
      </c>
      <c r="C4" s="1067" t="s">
        <v>3626</v>
      </c>
      <c r="D4" s="1072">
        <v>84990</v>
      </c>
      <c r="E4" s="1032"/>
      <c r="F4" s="1032"/>
      <c r="I4" s="1032"/>
      <c r="J4" s="1032"/>
    </row>
    <row r="5" spans="1:10" s="198" customFormat="1" ht="15.75" customHeight="1" x14ac:dyDescent="0.2">
      <c r="A5" s="1073" t="s">
        <v>4495</v>
      </c>
      <c r="B5" s="1065"/>
      <c r="C5" s="1066"/>
      <c r="D5" s="1074">
        <f>D4</f>
        <v>84990</v>
      </c>
      <c r="E5" s="1032"/>
      <c r="F5" s="1032"/>
      <c r="I5" s="1032"/>
      <c r="J5" s="1032"/>
    </row>
    <row r="6" spans="1:10" s="1024" customFormat="1" ht="12.75" customHeight="1" x14ac:dyDescent="0.2">
      <c r="A6" s="1526" t="s">
        <v>623</v>
      </c>
      <c r="B6" s="1038">
        <v>13005</v>
      </c>
      <c r="C6" s="1069" t="s">
        <v>4506</v>
      </c>
      <c r="D6" s="1075">
        <v>390000</v>
      </c>
      <c r="E6" s="198"/>
      <c r="F6" s="1039"/>
      <c r="I6" s="268"/>
      <c r="J6" s="268"/>
    </row>
    <row r="7" spans="1:10" s="1024" customFormat="1" ht="12.75" customHeight="1" x14ac:dyDescent="0.2">
      <c r="A7" s="1526"/>
      <c r="B7" s="1038">
        <v>13023</v>
      </c>
      <c r="C7" s="1069" t="s">
        <v>3673</v>
      </c>
      <c r="D7" s="1075">
        <v>7008453.8499999996</v>
      </c>
      <c r="E7" s="198"/>
      <c r="F7" s="1039"/>
      <c r="I7" s="268"/>
      <c r="J7" s="268"/>
    </row>
    <row r="8" spans="1:10" s="198" customFormat="1" ht="12.75" customHeight="1" x14ac:dyDescent="0.2">
      <c r="A8" s="1527"/>
      <c r="B8" s="1038">
        <v>13501</v>
      </c>
      <c r="C8" s="1069" t="s">
        <v>4507</v>
      </c>
      <c r="D8" s="1076">
        <v>38947453.520000003</v>
      </c>
      <c r="F8" s="1039"/>
      <c r="I8" s="1040"/>
      <c r="J8" s="1040"/>
    </row>
    <row r="9" spans="1:10" s="198" customFormat="1" ht="15.75" customHeight="1" x14ac:dyDescent="0.2">
      <c r="A9" s="1073" t="s">
        <v>3019</v>
      </c>
      <c r="B9" s="1065"/>
      <c r="C9" s="1066"/>
      <c r="D9" s="1077">
        <f>SUM(D6:D8)</f>
        <v>46345907.370000005</v>
      </c>
      <c r="E9" s="1040"/>
      <c r="F9" s="1032"/>
      <c r="I9" s="1040"/>
      <c r="J9" s="1040"/>
    </row>
    <row r="10" spans="1:10" s="198" customFormat="1" ht="12.75" customHeight="1" x14ac:dyDescent="0.2">
      <c r="A10" s="1528" t="s">
        <v>4508</v>
      </c>
      <c r="B10" s="1041" t="s">
        <v>63</v>
      </c>
      <c r="C10" s="1069" t="s">
        <v>4509</v>
      </c>
      <c r="D10" s="1078">
        <v>195367100</v>
      </c>
      <c r="E10" s="1032"/>
      <c r="F10" s="1039"/>
      <c r="I10" s="1032"/>
      <c r="J10" s="1032"/>
    </row>
    <row r="11" spans="1:10" s="198" customFormat="1" ht="12.75" customHeight="1" x14ac:dyDescent="0.2">
      <c r="A11" s="1529"/>
      <c r="B11" s="1042">
        <v>98045</v>
      </c>
      <c r="C11" s="1069" t="s">
        <v>4510</v>
      </c>
      <c r="D11" s="1078">
        <v>800579348</v>
      </c>
      <c r="E11" s="1032"/>
      <c r="F11" s="1039"/>
      <c r="I11" s="1032"/>
      <c r="J11" s="1032"/>
    </row>
    <row r="12" spans="1:10" s="198" customFormat="1" ht="24" customHeight="1" x14ac:dyDescent="0.2">
      <c r="A12" s="1530"/>
      <c r="B12" s="1043">
        <v>98502</v>
      </c>
      <c r="C12" s="1069" t="s">
        <v>4511</v>
      </c>
      <c r="D12" s="1078">
        <v>1415000</v>
      </c>
      <c r="E12" s="1032"/>
      <c r="F12" s="1039"/>
      <c r="I12" s="1032"/>
      <c r="J12" s="1032"/>
    </row>
    <row r="13" spans="1:10" s="198" customFormat="1" ht="15.75" customHeight="1" x14ac:dyDescent="0.2">
      <c r="A13" s="1073" t="s">
        <v>4498</v>
      </c>
      <c r="B13" s="1065"/>
      <c r="C13" s="1066"/>
      <c r="D13" s="1077">
        <f>SUM(D10:D12)</f>
        <v>997361448</v>
      </c>
      <c r="E13" s="1032"/>
      <c r="F13" s="1032"/>
      <c r="I13" s="1032"/>
      <c r="J13" s="1032"/>
    </row>
    <row r="14" spans="1:10" s="198" customFormat="1" ht="24" customHeight="1" x14ac:dyDescent="0.2">
      <c r="A14" s="691" t="s">
        <v>4512</v>
      </c>
      <c r="B14" s="1026">
        <v>14038</v>
      </c>
      <c r="C14" s="1044" t="s">
        <v>4513</v>
      </c>
      <c r="D14" s="1079">
        <v>1653529</v>
      </c>
      <c r="E14" s="1032"/>
      <c r="F14" s="1032"/>
      <c r="I14" s="1032"/>
      <c r="J14" s="1032"/>
    </row>
    <row r="15" spans="1:10" s="198" customFormat="1" ht="15.75" customHeight="1" x14ac:dyDescent="0.2">
      <c r="A15" s="1080" t="s">
        <v>4514</v>
      </c>
      <c r="B15" s="1058"/>
      <c r="C15" s="1057"/>
      <c r="D15" s="1081">
        <f>SUM(D14:D14)</f>
        <v>1653529</v>
      </c>
      <c r="E15" s="1032"/>
      <c r="F15" s="1032"/>
      <c r="I15" s="1032"/>
      <c r="J15" s="1032"/>
    </row>
    <row r="16" spans="1:10" s="198" customFormat="1" ht="24" customHeight="1" x14ac:dyDescent="0.2">
      <c r="A16" s="1082" t="s">
        <v>4515</v>
      </c>
      <c r="B16" s="1026">
        <v>22020</v>
      </c>
      <c r="C16" s="1025" t="s">
        <v>4516</v>
      </c>
      <c r="D16" s="1083">
        <v>4000000</v>
      </c>
      <c r="E16" s="1032"/>
      <c r="F16" s="1032"/>
      <c r="I16" s="1032"/>
      <c r="J16" s="1032"/>
    </row>
    <row r="17" spans="1:12" s="198" customFormat="1" ht="15.75" customHeight="1" x14ac:dyDescent="0.2">
      <c r="A17" s="1080" t="s">
        <v>4517</v>
      </c>
      <c r="B17" s="1058"/>
      <c r="C17" s="1057"/>
      <c r="D17" s="1081">
        <f t="shared" ref="D17" si="0">SUM(D16:D16)</f>
        <v>4000000</v>
      </c>
      <c r="E17" s="1032"/>
      <c r="F17" s="1032"/>
      <c r="I17" s="1032"/>
      <c r="J17" s="1032"/>
    </row>
    <row r="18" spans="1:12" s="1051" customFormat="1" ht="21" x14ac:dyDescent="0.2">
      <c r="A18" s="1531" t="s">
        <v>4518</v>
      </c>
      <c r="B18" s="1045">
        <v>17054</v>
      </c>
      <c r="C18" s="1046" t="s">
        <v>4519</v>
      </c>
      <c r="D18" s="1078">
        <v>49865</v>
      </c>
      <c r="E18" s="1040"/>
      <c r="F18" s="1039"/>
      <c r="H18" s="198"/>
      <c r="I18" s="1047"/>
      <c r="J18" s="1047"/>
    </row>
    <row r="19" spans="1:12" s="1051" customFormat="1" ht="12.75" customHeight="1" x14ac:dyDescent="0.2">
      <c r="A19" s="1532"/>
      <c r="B19" s="1045">
        <v>17502</v>
      </c>
      <c r="C19" s="1046" t="s">
        <v>4520</v>
      </c>
      <c r="D19" s="1078">
        <v>675300</v>
      </c>
      <c r="E19" s="1040"/>
      <c r="F19" s="1039"/>
      <c r="H19" s="198"/>
      <c r="I19" s="1047"/>
      <c r="J19" s="1047"/>
    </row>
    <row r="20" spans="1:12" s="198" customFormat="1" ht="15.75" customHeight="1" x14ac:dyDescent="0.2">
      <c r="A20" s="1073" t="s">
        <v>4521</v>
      </c>
      <c r="B20" s="1065"/>
      <c r="C20" s="1066"/>
      <c r="D20" s="1074">
        <f>SUM(D18:D19)</f>
        <v>725165</v>
      </c>
      <c r="E20" s="1032"/>
      <c r="F20" s="1032"/>
      <c r="I20" s="1032"/>
      <c r="J20" s="1032"/>
    </row>
    <row r="21" spans="1:12" s="198" customFormat="1" ht="12.75" customHeight="1" x14ac:dyDescent="0.2">
      <c r="A21" s="1082" t="s">
        <v>4522</v>
      </c>
      <c r="B21" s="1026">
        <v>15021</v>
      </c>
      <c r="C21" s="1084" t="s">
        <v>4523</v>
      </c>
      <c r="D21" s="1083">
        <v>800000</v>
      </c>
      <c r="E21" s="1032"/>
      <c r="F21" s="1032"/>
      <c r="I21" s="1032"/>
      <c r="J21" s="1032"/>
    </row>
    <row r="22" spans="1:12" s="198" customFormat="1" ht="15.75" customHeight="1" x14ac:dyDescent="0.2">
      <c r="A22" s="1073" t="s">
        <v>4524</v>
      </c>
      <c r="B22" s="1065"/>
      <c r="C22" s="1066"/>
      <c r="D22" s="1074">
        <f>SUM(D21:D21)</f>
        <v>800000</v>
      </c>
      <c r="E22" s="1032"/>
      <c r="F22" s="1032"/>
      <c r="I22" s="1032"/>
      <c r="J22" s="1032"/>
    </row>
    <row r="23" spans="1:12" s="1051" customFormat="1" ht="12.75" customHeight="1" x14ac:dyDescent="0.2">
      <c r="A23" s="1533" t="s">
        <v>4525</v>
      </c>
      <c r="B23" s="1045">
        <v>29010</v>
      </c>
      <c r="C23" s="1046" t="s">
        <v>4526</v>
      </c>
      <c r="D23" s="1078">
        <v>326000</v>
      </c>
      <c r="E23" s="1040"/>
      <c r="F23" s="1039"/>
      <c r="H23" s="198"/>
      <c r="I23" s="1047"/>
      <c r="J23" s="1047"/>
    </row>
    <row r="24" spans="1:12" s="1051" customFormat="1" ht="12.75" customHeight="1" x14ac:dyDescent="0.2">
      <c r="A24" s="1532"/>
      <c r="B24" s="1045">
        <v>29501</v>
      </c>
      <c r="C24" s="1046" t="s">
        <v>3616</v>
      </c>
      <c r="D24" s="1078">
        <v>3332000</v>
      </c>
      <c r="E24" s="1040"/>
      <c r="F24" s="1039"/>
      <c r="H24" s="198"/>
      <c r="I24" s="1047"/>
      <c r="J24" s="1047"/>
    </row>
    <row r="25" spans="1:12" s="198" customFormat="1" ht="15.75" customHeight="1" x14ac:dyDescent="0.2">
      <c r="A25" s="1521" t="s">
        <v>4527</v>
      </c>
      <c r="B25" s="1522"/>
      <c r="C25" s="1522"/>
      <c r="D25" s="1074">
        <f>SUM(D23:D24)</f>
        <v>3658000</v>
      </c>
      <c r="E25" s="1032"/>
      <c r="F25" s="1032"/>
      <c r="I25" s="1032"/>
      <c r="J25" s="1032"/>
    </row>
    <row r="26" spans="1:12" s="198" customFormat="1" ht="12.75" customHeight="1" x14ac:dyDescent="0.2">
      <c r="A26" s="690" t="s">
        <v>4528</v>
      </c>
      <c r="B26" s="1049">
        <v>90002</v>
      </c>
      <c r="C26" s="1048" t="s">
        <v>4529</v>
      </c>
      <c r="D26" s="1085">
        <v>355014</v>
      </c>
      <c r="E26" s="1070"/>
      <c r="F26" s="1039"/>
      <c r="I26" s="1032"/>
    </row>
    <row r="27" spans="1:12" s="198" customFormat="1" ht="15.75" customHeight="1" thickBot="1" x14ac:dyDescent="0.25">
      <c r="A27" s="1534" t="s">
        <v>3022</v>
      </c>
      <c r="B27" s="1535"/>
      <c r="C27" s="1535"/>
      <c r="D27" s="1081">
        <f t="shared" ref="D27" si="1">SUM(D26:D26)</f>
        <v>355014</v>
      </c>
      <c r="E27" s="1032"/>
      <c r="F27" s="1032"/>
      <c r="I27" s="1032"/>
      <c r="J27" s="1032"/>
    </row>
    <row r="28" spans="1:12" s="198" customFormat="1" ht="18" customHeight="1" thickBot="1" x14ac:dyDescent="0.25">
      <c r="A28" s="1524" t="s">
        <v>10</v>
      </c>
      <c r="B28" s="1525"/>
      <c r="C28" s="1525"/>
      <c r="D28" s="1071">
        <f>D5+D9+D13+D15+D17+D20+D22+D25+D27</f>
        <v>1054984053.37</v>
      </c>
      <c r="E28" s="1032"/>
      <c r="F28" s="1032"/>
      <c r="I28" s="1032"/>
      <c r="J28" s="1032"/>
    </row>
    <row r="29" spans="1:12" s="1030" customFormat="1" x14ac:dyDescent="0.15">
      <c r="B29" s="1022"/>
      <c r="E29" s="1032"/>
      <c r="F29" s="1032"/>
      <c r="I29" s="1032"/>
      <c r="J29" s="1032"/>
      <c r="K29" s="1032"/>
      <c r="L29" s="1032"/>
    </row>
  </sheetData>
  <mergeCells count="8">
    <mergeCell ref="A1:D1"/>
    <mergeCell ref="A28:C28"/>
    <mergeCell ref="A6:A8"/>
    <mergeCell ref="A10:A12"/>
    <mergeCell ref="A18:A19"/>
    <mergeCell ref="A23:A24"/>
    <mergeCell ref="A25:C25"/>
    <mergeCell ref="A27:C27"/>
  </mergeCells>
  <printOptions horizontalCentered="1"/>
  <pageMargins left="0.39370078740157483" right="0.39370078740157483" top="0.59055118110236227" bottom="0.39370078740157483" header="0.31496062992125984" footer="0.11811023622047245"/>
  <pageSetup paperSize="9" scale="82" firstPageNumber="165" fitToHeight="0" orientation="portrait" useFirstPageNumber="1" r:id="rId1"/>
  <headerFooter>
    <oddHeader>&amp;L&amp;"Tahoma,Kurzíva"Závěrečný účet Moravskoslezského kraje za rok 2023&amp;R&amp;"Tahoma,Kurzíva"Tabulka č. 10</oddHeader>
    <oddFooter>&amp;C&amp;"Tahoma,Obyčejné"&amp;P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0F7EE-A118-4595-AE8F-8015F6451E7D}">
  <sheetPr>
    <pageSetUpPr fitToPage="1"/>
  </sheetPr>
  <dimension ref="A1:J16"/>
  <sheetViews>
    <sheetView zoomScaleNormal="100" zoomScaleSheetLayoutView="100" workbookViewId="0">
      <selection activeCell="F37" sqref="F37"/>
    </sheetView>
  </sheetViews>
  <sheetFormatPr defaultColWidth="9.140625" defaultRowHeight="10.5" x14ac:dyDescent="0.15"/>
  <cols>
    <col min="1" max="1" width="20.7109375" style="1036" customWidth="1"/>
    <col min="2" max="2" width="8.42578125" style="1037" bestFit="1" customWidth="1"/>
    <col min="3" max="3" width="44.7109375" style="1021" customWidth="1"/>
    <col min="4" max="5" width="15.85546875" style="1021" bestFit="1" customWidth="1"/>
    <col min="6" max="6" width="13.42578125" style="1021" bestFit="1" customWidth="1"/>
    <col min="7" max="7" width="14.140625" style="1021" bestFit="1" customWidth="1"/>
    <col min="8" max="9" width="12.28515625" style="1030" bestFit="1" customWidth="1"/>
    <col min="10" max="10" width="12.85546875" style="1030" bestFit="1" customWidth="1"/>
    <col min="11" max="11" width="16.42578125" style="1021" customWidth="1"/>
    <col min="12" max="12" width="13.42578125" style="1021" bestFit="1" customWidth="1"/>
    <col min="13" max="251" width="9.140625" style="1021"/>
    <col min="252" max="252" width="13.140625" style="1021" bestFit="1" customWidth="1"/>
    <col min="253" max="16384" width="9.140625" style="1021"/>
  </cols>
  <sheetData>
    <row r="1" spans="1:10" ht="36.75" customHeight="1" x14ac:dyDescent="0.15">
      <c r="A1" s="1523" t="s">
        <v>4552</v>
      </c>
      <c r="B1" s="1523"/>
      <c r="C1" s="1523"/>
      <c r="D1" s="1523"/>
      <c r="E1" s="1523"/>
      <c r="F1" s="1523"/>
      <c r="G1" s="1050"/>
    </row>
    <row r="2" spans="1:10" ht="15.75" customHeight="1" thickBot="1" x14ac:dyDescent="0.2">
      <c r="A2" s="1051"/>
      <c r="B2" s="1052"/>
      <c r="C2" s="1039"/>
      <c r="D2" s="1039"/>
      <c r="E2" s="1039"/>
      <c r="F2" s="1023" t="s">
        <v>611</v>
      </c>
    </row>
    <row r="3" spans="1:10" s="1051" customFormat="1" ht="36" customHeight="1" thickBot="1" x14ac:dyDescent="0.25">
      <c r="A3" s="292" t="s">
        <v>612</v>
      </c>
      <c r="B3" s="1538" t="s">
        <v>4530</v>
      </c>
      <c r="C3" s="1538"/>
      <c r="D3" s="1094" t="s">
        <v>4505</v>
      </c>
      <c r="E3" s="417" t="s">
        <v>4531</v>
      </c>
      <c r="F3" s="418" t="s">
        <v>4532</v>
      </c>
      <c r="G3" s="1039"/>
      <c r="H3" s="1039"/>
      <c r="I3" s="198"/>
      <c r="J3" s="198"/>
    </row>
    <row r="4" spans="1:10" s="1051" customFormat="1" ht="45" customHeight="1" x14ac:dyDescent="0.2">
      <c r="A4" s="1095" t="s">
        <v>614</v>
      </c>
      <c r="B4" s="1539" t="s">
        <v>4533</v>
      </c>
      <c r="C4" s="1539"/>
      <c r="D4" s="1092">
        <v>496706658.27999997</v>
      </c>
      <c r="E4" s="1093">
        <v>480514382.27999997</v>
      </c>
      <c r="F4" s="1096">
        <v>16192276</v>
      </c>
      <c r="G4" s="1039"/>
      <c r="H4" s="1039"/>
      <c r="I4" s="198"/>
      <c r="J4" s="198"/>
    </row>
    <row r="5" spans="1:10" s="1051" customFormat="1" ht="55.5" customHeight="1" x14ac:dyDescent="0.2">
      <c r="A5" s="290" t="s">
        <v>623</v>
      </c>
      <c r="B5" s="1536" t="s">
        <v>4534</v>
      </c>
      <c r="C5" s="1536"/>
      <c r="D5" s="1054">
        <v>397806209.00999999</v>
      </c>
      <c r="E5" s="1027">
        <v>397806209.00999999</v>
      </c>
      <c r="F5" s="1090">
        <v>0</v>
      </c>
      <c r="G5" s="1039"/>
      <c r="H5" s="1039"/>
      <c r="I5" s="198"/>
      <c r="J5" s="198"/>
    </row>
    <row r="6" spans="1:10" s="1051" customFormat="1" ht="68.25" customHeight="1" x14ac:dyDescent="0.2">
      <c r="A6" s="290" t="s">
        <v>4518</v>
      </c>
      <c r="B6" s="1536" t="s">
        <v>4535</v>
      </c>
      <c r="C6" s="1536"/>
      <c r="D6" s="1054">
        <v>1059020169.95</v>
      </c>
      <c r="E6" s="1027">
        <v>1059020169.95</v>
      </c>
      <c r="F6" s="1090">
        <v>0</v>
      </c>
      <c r="G6" s="1039"/>
      <c r="H6" s="1039"/>
      <c r="I6" s="198"/>
      <c r="J6" s="198"/>
    </row>
    <row r="7" spans="1:10" s="1051" customFormat="1" ht="57" customHeight="1" x14ac:dyDescent="0.2">
      <c r="A7" s="290" t="s">
        <v>4522</v>
      </c>
      <c r="B7" s="1536" t="s">
        <v>4536</v>
      </c>
      <c r="C7" s="1536"/>
      <c r="D7" s="1054">
        <v>554355175.64999998</v>
      </c>
      <c r="E7" s="1027">
        <v>554355175.64999998</v>
      </c>
      <c r="F7" s="1090">
        <v>0</v>
      </c>
      <c r="G7" s="1039"/>
      <c r="H7" s="1039"/>
      <c r="I7" s="198"/>
      <c r="J7" s="198"/>
    </row>
    <row r="8" spans="1:10" s="1051" customFormat="1" ht="15" customHeight="1" x14ac:dyDescent="0.2">
      <c r="A8" s="290" t="s">
        <v>631</v>
      </c>
      <c r="B8" s="1536" t="s">
        <v>4537</v>
      </c>
      <c r="C8" s="1536"/>
      <c r="D8" s="1054">
        <v>6271870</v>
      </c>
      <c r="E8" s="1027">
        <v>6261522.8899999997</v>
      </c>
      <c r="F8" s="1090">
        <v>10347.11</v>
      </c>
      <c r="G8" s="1039"/>
      <c r="H8" s="1039"/>
      <c r="I8" s="198"/>
      <c r="J8" s="198"/>
    </row>
    <row r="9" spans="1:10" s="1051" customFormat="1" ht="68.25" customHeight="1" thickBot="1" x14ac:dyDescent="0.25">
      <c r="A9" s="1097" t="s">
        <v>4538</v>
      </c>
      <c r="B9" s="1537" t="s">
        <v>4539</v>
      </c>
      <c r="C9" s="1537"/>
      <c r="D9" s="1098">
        <v>1406824.64</v>
      </c>
      <c r="E9" s="1099">
        <v>1406824.64</v>
      </c>
      <c r="F9" s="1100">
        <v>0</v>
      </c>
      <c r="G9" s="1039"/>
      <c r="H9" s="1039"/>
      <c r="I9" s="198"/>
      <c r="J9" s="198"/>
    </row>
    <row r="10" spans="1:10" s="1051" customFormat="1" ht="18" customHeight="1" thickBot="1" x14ac:dyDescent="0.25">
      <c r="A10" s="1517" t="s">
        <v>10</v>
      </c>
      <c r="B10" s="1518"/>
      <c r="C10" s="1518"/>
      <c r="D10" s="419">
        <f>SUM(D4:D9)</f>
        <v>2515566907.5299997</v>
      </c>
      <c r="E10" s="419">
        <f>SUM(E4:E9)</f>
        <v>2499364284.4199996</v>
      </c>
      <c r="F10" s="420">
        <f>SUM(F4:F9)</f>
        <v>16202623.109999999</v>
      </c>
      <c r="G10" s="1032"/>
      <c r="H10" s="1032"/>
      <c r="I10" s="1032"/>
      <c r="J10" s="1032"/>
    </row>
    <row r="12" spans="1:10" x14ac:dyDescent="0.15">
      <c r="D12" s="1034"/>
      <c r="E12" s="1034"/>
      <c r="F12" s="1034"/>
      <c r="G12" s="1034"/>
    </row>
    <row r="14" spans="1:10" x14ac:dyDescent="0.15">
      <c r="D14" s="1034"/>
      <c r="E14" s="1034"/>
      <c r="F14" s="1034"/>
    </row>
    <row r="15" spans="1:10" x14ac:dyDescent="0.15">
      <c r="D15" s="1034"/>
    </row>
    <row r="16" spans="1:10" x14ac:dyDescent="0.15">
      <c r="D16" s="1034"/>
    </row>
  </sheetData>
  <mergeCells count="9">
    <mergeCell ref="B7:C7"/>
    <mergeCell ref="B8:C8"/>
    <mergeCell ref="B9:C9"/>
    <mergeCell ref="A10:C10"/>
    <mergeCell ref="A1:F1"/>
    <mergeCell ref="B3:C3"/>
    <mergeCell ref="B4:C4"/>
    <mergeCell ref="B5:C5"/>
    <mergeCell ref="B6:C6"/>
  </mergeCells>
  <printOptions horizontalCentered="1"/>
  <pageMargins left="0.39370078740157483" right="0.39370078740157483" top="0.59055118110236227" bottom="0.39370078740157483" header="0.31496062992125984" footer="0.11811023622047245"/>
  <pageSetup paperSize="9" scale="81" firstPageNumber="166" fitToHeight="0" orientation="portrait" useFirstPageNumber="1" r:id="rId1"/>
  <headerFooter>
    <oddHeader>&amp;L&amp;"Tahoma,Kurzíva"Závěrečný účet Moravskoslezského kraje za rok 2023&amp;R&amp;"Tahoma,Kurzíva"Tabulka č. 11</oddHeader>
    <oddFooter>&amp;C&amp;"Tahoma,Obyčejné"&amp;P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1:I27"/>
  <sheetViews>
    <sheetView showGridLines="0" tabSelected="1" zoomScaleNormal="100" zoomScaleSheetLayoutView="100" workbookViewId="0">
      <selection activeCell="F37" sqref="F37"/>
    </sheetView>
  </sheetViews>
  <sheetFormatPr defaultColWidth="9.140625" defaultRowHeight="15.75" x14ac:dyDescent="0.25"/>
  <cols>
    <col min="1" max="1" width="0.140625" style="2" customWidth="1"/>
    <col min="2" max="2" width="12.42578125" style="2" customWidth="1"/>
    <col min="3" max="3" width="15.7109375" style="2" customWidth="1"/>
    <col min="4" max="4" width="10.28515625" style="2" bestFit="1" customWidth="1"/>
    <col min="5" max="5" width="9.7109375" style="2" customWidth="1"/>
    <col min="6" max="11" width="10.42578125" style="2" customWidth="1"/>
    <col min="12" max="16384" width="9.140625" style="2"/>
  </cols>
  <sheetData>
    <row r="11" spans="2:8" x14ac:dyDescent="0.25">
      <c r="B11" s="3"/>
      <c r="C11" s="3"/>
      <c r="D11" s="3"/>
      <c r="E11" s="3"/>
      <c r="F11" s="3"/>
      <c r="G11" s="3"/>
      <c r="H11" s="3"/>
    </row>
    <row r="17" spans="2:9" x14ac:dyDescent="0.25">
      <c r="B17" s="3"/>
      <c r="C17" s="3"/>
      <c r="D17" s="3"/>
      <c r="E17" s="3"/>
      <c r="F17" s="3"/>
      <c r="G17" s="3"/>
      <c r="H17" s="3"/>
    </row>
    <row r="23" spans="2:9" ht="57" customHeight="1" thickBot="1" x14ac:dyDescent="0.3">
      <c r="D23" s="4"/>
      <c r="E23" s="4"/>
      <c r="F23" s="4"/>
      <c r="G23" s="4"/>
      <c r="H23" s="4"/>
      <c r="I23" s="4" t="s">
        <v>12</v>
      </c>
    </row>
    <row r="24" spans="2:9" x14ac:dyDescent="0.25">
      <c r="C24" s="5"/>
      <c r="D24" s="6" t="s">
        <v>54</v>
      </c>
      <c r="E24" s="6" t="s">
        <v>55</v>
      </c>
      <c r="F24" s="6" t="s">
        <v>2734</v>
      </c>
      <c r="G24" s="6" t="s">
        <v>3184</v>
      </c>
      <c r="H24" s="6" t="s">
        <v>3916</v>
      </c>
      <c r="I24" s="7" t="s">
        <v>4551</v>
      </c>
    </row>
    <row r="25" spans="2:9" x14ac:dyDescent="0.25">
      <c r="C25" s="8" t="s">
        <v>13</v>
      </c>
      <c r="D25" s="10">
        <v>16584.9666</v>
      </c>
      <c r="E25" s="10">
        <v>19656.418000000001</v>
      </c>
      <c r="F25" s="309">
        <v>22521.791000000001</v>
      </c>
      <c r="G25" s="453">
        <v>24944.617999999999</v>
      </c>
      <c r="H25" s="1102">
        <v>25373.743999999999</v>
      </c>
      <c r="I25" s="1103">
        <v>28487.892</v>
      </c>
    </row>
    <row r="26" spans="2:9" x14ac:dyDescent="0.25">
      <c r="C26" s="8" t="s">
        <v>14</v>
      </c>
      <c r="D26" s="10">
        <v>7499.8827000000001</v>
      </c>
      <c r="E26" s="10">
        <v>8223.0540000000001</v>
      </c>
      <c r="F26" s="309">
        <v>7678.5339999999997</v>
      </c>
      <c r="G26" s="453">
        <v>8799.4830000000002</v>
      </c>
      <c r="H26" s="1102">
        <v>10299.962</v>
      </c>
      <c r="I26" s="1103">
        <v>11872.129000000001</v>
      </c>
    </row>
    <row r="27" spans="2:9" ht="16.5" thickBot="1" x14ac:dyDescent="0.3">
      <c r="C27" s="12" t="s">
        <v>11</v>
      </c>
      <c r="D27" s="13">
        <f t="shared" ref="D27:H27" si="0">SUM(D25:D26)</f>
        <v>24084.849300000002</v>
      </c>
      <c r="E27" s="13">
        <f t="shared" si="0"/>
        <v>27879.472000000002</v>
      </c>
      <c r="F27" s="13">
        <f t="shared" si="0"/>
        <v>30200.325000000001</v>
      </c>
      <c r="G27" s="13">
        <f t="shared" si="0"/>
        <v>33744.100999999995</v>
      </c>
      <c r="H27" s="13">
        <f t="shared" si="0"/>
        <v>35673.705999999998</v>
      </c>
      <c r="I27" s="14">
        <f t="shared" ref="I27" si="1">SUM(I25:I26)</f>
        <v>40360.021000000001</v>
      </c>
    </row>
  </sheetData>
  <customSheetViews>
    <customSheetView guid="{53E72506-0B1D-4F4A-A157-6DE69D2E678D}" showPageBreaks="1" showGridLines="0">
      <selection activeCell="P11" sqref="P11"/>
      <pageMargins left="0.78740157480314965" right="0.78740157480314965" top="0.98425196850393704" bottom="0.98425196850393704" header="0.51181102362204722" footer="0.51181102362204722"/>
      <pageSetup paperSize="9" firstPageNumber="147" orientation="landscape" useFirstPageNumber="1" r:id="rId1"/>
      <headerFooter alignWithMargins="0">
        <oddHeader>&amp;L&amp;"Tahoma,Kurzíva"&amp;9Závěrečný účet za rok 2014&amp;R&amp;"Tahoma,Kurzíva"&amp;9Graf č. 1</oddHeader>
        <oddFooter>&amp;C&amp;"Tahoma,Obyčejné"&amp;P</oddFooter>
      </headerFooter>
    </customSheetView>
  </customSheetViews>
  <pageMargins left="0.78740157480314965" right="0.78740157480314965" top="0.98425196850393704" bottom="0.98425196850393704" header="0.51181102362204722" footer="0.51181102362204722"/>
  <pageSetup paperSize="9" firstPageNumber="64" orientation="landscape" useFirstPageNumber="1" r:id="rId2"/>
  <headerFooter scaleWithDoc="0" alignWithMargins="0">
    <oddHeader>&amp;L&amp;"Tahoma,Kurzíva"&amp;9Závěrečný účet Moravskoslezského kraje za rok 2023&amp;R&amp;"Tahoma,Kurzíva"&amp;9Graf č. 1</oddHeader>
    <oddFooter>&amp;C&amp;"Tahoma,Obyčejné"&amp;P</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1A5D0-97A3-4D51-A3AA-159A3E907B66}">
  <sheetPr>
    <pageSetUpPr fitToPage="1"/>
  </sheetPr>
  <dimension ref="A1:I99"/>
  <sheetViews>
    <sheetView zoomScaleNormal="100" zoomScaleSheetLayoutView="100" workbookViewId="0">
      <selection activeCell="F37" sqref="F37"/>
    </sheetView>
  </sheetViews>
  <sheetFormatPr defaultColWidth="9.140625" defaultRowHeight="10.5" x14ac:dyDescent="0.2"/>
  <cols>
    <col min="1" max="1" width="6.42578125" style="126" customWidth="1"/>
    <col min="2" max="2" width="42.7109375" style="128" customWidth="1"/>
    <col min="3" max="4" width="13.140625" style="129" customWidth="1"/>
    <col min="5" max="5" width="13.140625" style="126" customWidth="1"/>
    <col min="6" max="6" width="8" style="130" customWidth="1"/>
    <col min="7" max="7" width="10.7109375" style="127" customWidth="1"/>
    <col min="8" max="8" width="42.7109375" style="131" customWidth="1"/>
    <col min="9" max="9" width="53" style="1248" customWidth="1"/>
    <col min="10" max="16384" width="9.140625" style="126"/>
  </cols>
  <sheetData>
    <row r="1" spans="1:9" s="119" customFormat="1" ht="18" customHeight="1" x14ac:dyDescent="0.2">
      <c r="A1" s="1546" t="s">
        <v>5101</v>
      </c>
      <c r="B1" s="1546"/>
      <c r="C1" s="1546"/>
      <c r="D1" s="1546"/>
      <c r="E1" s="1546"/>
      <c r="F1" s="1546"/>
      <c r="G1" s="1546"/>
      <c r="H1" s="1546"/>
      <c r="I1" s="1247"/>
    </row>
    <row r="2" spans="1:9" ht="12" customHeight="1" x14ac:dyDescent="0.2"/>
    <row r="3" spans="1:9" ht="12" customHeight="1" thickBot="1" x14ac:dyDescent="0.2">
      <c r="A3" s="120"/>
      <c r="F3" s="132" t="s">
        <v>640</v>
      </c>
    </row>
    <row r="4" spans="1:9" ht="24" customHeight="1" x14ac:dyDescent="0.2">
      <c r="A4" s="1547"/>
      <c r="B4" s="1548"/>
      <c r="C4" s="1249" t="s">
        <v>5102</v>
      </c>
      <c r="D4" s="1249" t="s">
        <v>5103</v>
      </c>
      <c r="E4" s="1249" t="s">
        <v>5104</v>
      </c>
      <c r="F4" s="1250" t="s">
        <v>290</v>
      </c>
      <c r="G4" s="164"/>
      <c r="H4" s="165"/>
    </row>
    <row r="5" spans="1:9" ht="12.95" customHeight="1" x14ac:dyDescent="0.2">
      <c r="A5" s="1544" t="s">
        <v>641</v>
      </c>
      <c r="B5" s="1545"/>
      <c r="C5" s="1251">
        <f>C33</f>
        <v>3073969</v>
      </c>
      <c r="D5" s="1251">
        <f>D33</f>
        <v>2801916.8999999994</v>
      </c>
      <c r="E5" s="1251">
        <f>E33</f>
        <v>2566624.6490200004</v>
      </c>
      <c r="F5" s="1252">
        <f t="shared" ref="F5:F9" si="0">E5/D5*100</f>
        <v>91.602454341882904</v>
      </c>
      <c r="G5" s="161"/>
      <c r="H5" s="162"/>
    </row>
    <row r="6" spans="1:9" ht="12.95" customHeight="1" x14ac:dyDescent="0.2">
      <c r="A6" s="1544" t="s">
        <v>642</v>
      </c>
      <c r="B6" s="1545"/>
      <c r="C6" s="1253">
        <f>C38</f>
        <v>742362</v>
      </c>
      <c r="D6" s="1253">
        <f>D38</f>
        <v>742362</v>
      </c>
      <c r="E6" s="1253">
        <f>E38</f>
        <v>742362</v>
      </c>
      <c r="F6" s="1252">
        <f t="shared" si="0"/>
        <v>100</v>
      </c>
      <c r="G6" s="161"/>
      <c r="H6" s="162"/>
    </row>
    <row r="7" spans="1:9" ht="12.95" customHeight="1" x14ac:dyDescent="0.2">
      <c r="A7" s="1544" t="s">
        <v>643</v>
      </c>
      <c r="B7" s="1545"/>
      <c r="C7" s="1253">
        <f>C72</f>
        <v>892621</v>
      </c>
      <c r="D7" s="1253">
        <f>D72</f>
        <v>1282724.08</v>
      </c>
      <c r="E7" s="1253">
        <f>E72</f>
        <v>902145.80543000007</v>
      </c>
      <c r="F7" s="1252">
        <f t="shared" si="0"/>
        <v>70.330464633516513</v>
      </c>
      <c r="G7" s="161"/>
      <c r="H7" s="162"/>
    </row>
    <row r="8" spans="1:9" ht="12.95" customHeight="1" x14ac:dyDescent="0.2">
      <c r="A8" s="1544" t="s">
        <v>644</v>
      </c>
      <c r="B8" s="1545"/>
      <c r="C8" s="1253">
        <f>C98</f>
        <v>520700</v>
      </c>
      <c r="D8" s="1253">
        <f>D98</f>
        <v>435525.92000000004</v>
      </c>
      <c r="E8" s="1253">
        <f>E98</f>
        <v>371375.09373999998</v>
      </c>
      <c r="F8" s="1252">
        <f t="shared" si="0"/>
        <v>85.270491763153828</v>
      </c>
      <c r="G8" s="161"/>
      <c r="H8" s="162"/>
    </row>
    <row r="9" spans="1:9" s="120" customFormat="1" ht="13.5" customHeight="1" thickBot="1" x14ac:dyDescent="0.25">
      <c r="A9" s="1540" t="s">
        <v>299</v>
      </c>
      <c r="B9" s="1541"/>
      <c r="C9" s="133">
        <f>SUM(C5:C8)</f>
        <v>5229652</v>
      </c>
      <c r="D9" s="133">
        <f>SUM(D5:D8)</f>
        <v>5262528.8999999994</v>
      </c>
      <c r="E9" s="133">
        <f>SUM(E5:E8)</f>
        <v>4582507.5481900005</v>
      </c>
      <c r="F9" s="134">
        <f t="shared" si="0"/>
        <v>87.078050026290612</v>
      </c>
      <c r="G9" s="161"/>
      <c r="H9" s="162"/>
      <c r="I9" s="1254"/>
    </row>
    <row r="10" spans="1:9" s="138" customFormat="1" ht="10.5" customHeight="1" x14ac:dyDescent="0.2">
      <c r="A10" s="120"/>
      <c r="B10" s="135"/>
      <c r="C10" s="136"/>
      <c r="D10" s="136"/>
      <c r="E10" s="136"/>
      <c r="F10" s="137"/>
      <c r="G10" s="127"/>
      <c r="H10" s="131"/>
      <c r="I10" s="1255"/>
    </row>
    <row r="11" spans="1:9" s="138" customFormat="1" ht="10.5" customHeight="1" x14ac:dyDescent="0.2">
      <c r="A11" s="120"/>
      <c r="B11" s="135"/>
      <c r="C11" s="136"/>
      <c r="D11" s="136"/>
      <c r="E11" s="136"/>
      <c r="F11" s="137"/>
      <c r="G11" s="127"/>
      <c r="H11" s="131"/>
      <c r="I11" s="1255"/>
    </row>
    <row r="12" spans="1:9" s="138" customFormat="1" ht="10.5" customHeight="1" thickBot="1" x14ac:dyDescent="0.2">
      <c r="A12" s="120"/>
      <c r="B12" s="135"/>
      <c r="C12" s="136"/>
      <c r="D12" s="136"/>
      <c r="E12" s="136"/>
      <c r="F12" s="137"/>
      <c r="G12" s="127"/>
      <c r="H12" s="132" t="s">
        <v>640</v>
      </c>
      <c r="I12" s="1255"/>
    </row>
    <row r="13" spans="1:9" ht="28.5" customHeight="1" thickBot="1" x14ac:dyDescent="0.25">
      <c r="A13" s="139" t="s">
        <v>645</v>
      </c>
      <c r="B13" s="456" t="s">
        <v>536</v>
      </c>
      <c r="C13" s="1249" t="s">
        <v>5102</v>
      </c>
      <c r="D13" s="1249" t="s">
        <v>5103</v>
      </c>
      <c r="E13" s="1249" t="s">
        <v>5104</v>
      </c>
      <c r="F13" s="457" t="s">
        <v>290</v>
      </c>
      <c r="G13" s="457" t="s">
        <v>646</v>
      </c>
      <c r="H13" s="458" t="s">
        <v>647</v>
      </c>
      <c r="I13" s="126"/>
    </row>
    <row r="14" spans="1:9" ht="15" customHeight="1" thickBot="1" x14ac:dyDescent="0.2">
      <c r="A14" s="1256" t="s">
        <v>648</v>
      </c>
      <c r="B14" s="1257"/>
      <c r="C14" s="1258"/>
      <c r="D14" s="1258"/>
      <c r="E14" s="1259"/>
      <c r="F14" s="1260"/>
      <c r="G14" s="1261"/>
      <c r="H14" s="1262"/>
      <c r="I14" s="126"/>
    </row>
    <row r="15" spans="1:9" s="128" customFormat="1" ht="89.25" customHeight="1" x14ac:dyDescent="0.2">
      <c r="A15" s="167">
        <v>1</v>
      </c>
      <c r="B15" s="1263" t="s">
        <v>649</v>
      </c>
      <c r="C15" s="1264">
        <v>1377000</v>
      </c>
      <c r="D15" s="1264">
        <v>1348238.26</v>
      </c>
      <c r="E15" s="1264">
        <v>1260361.01608</v>
      </c>
      <c r="F15" s="1265">
        <f t="shared" ref="F15:F33" si="1">E15/D15*100</f>
        <v>93.48206867234282</v>
      </c>
      <c r="G15" s="1266" t="s">
        <v>650</v>
      </c>
      <c r="H15" s="1267" t="s">
        <v>5105</v>
      </c>
      <c r="I15" s="1268"/>
    </row>
    <row r="16" spans="1:9" s="128" customFormat="1" ht="115.5" x14ac:dyDescent="0.2">
      <c r="A16" s="168">
        <f>A15+1</f>
        <v>2</v>
      </c>
      <c r="B16" s="1269" t="s">
        <v>651</v>
      </c>
      <c r="C16" s="1270">
        <v>1461985.9999999998</v>
      </c>
      <c r="D16" s="1270">
        <v>1230647.1399999997</v>
      </c>
      <c r="E16" s="1270">
        <v>1121507.0102200001</v>
      </c>
      <c r="F16" s="1271">
        <f t="shared" si="1"/>
        <v>91.131484709743887</v>
      </c>
      <c r="G16" s="460" t="s">
        <v>650</v>
      </c>
      <c r="H16" s="1272" t="s">
        <v>5106</v>
      </c>
      <c r="I16" s="1273"/>
    </row>
    <row r="17" spans="1:9" s="128" customFormat="1" ht="15" customHeight="1" x14ac:dyDescent="0.2">
      <c r="A17" s="168">
        <f t="shared" ref="A17:A32" si="2">A16+1</f>
        <v>3</v>
      </c>
      <c r="B17" s="1269" t="s">
        <v>164</v>
      </c>
      <c r="C17" s="1270">
        <v>600</v>
      </c>
      <c r="D17" s="1270">
        <v>600</v>
      </c>
      <c r="E17" s="1270">
        <v>600</v>
      </c>
      <c r="F17" s="1271">
        <f t="shared" si="1"/>
        <v>100</v>
      </c>
      <c r="G17" s="460" t="s">
        <v>650</v>
      </c>
      <c r="H17" s="1272" t="s">
        <v>5107</v>
      </c>
    </row>
    <row r="18" spans="1:9" s="128" customFormat="1" ht="24" customHeight="1" x14ac:dyDescent="0.2">
      <c r="A18" s="168">
        <f t="shared" si="2"/>
        <v>4</v>
      </c>
      <c r="B18" s="1269" t="s">
        <v>5108</v>
      </c>
      <c r="C18" s="1270">
        <v>85000</v>
      </c>
      <c r="D18" s="1270">
        <v>85000</v>
      </c>
      <c r="E18" s="1270">
        <v>85000</v>
      </c>
      <c r="F18" s="1271">
        <f t="shared" si="1"/>
        <v>100</v>
      </c>
      <c r="G18" s="460" t="s">
        <v>657</v>
      </c>
      <c r="H18" s="1272" t="s">
        <v>5107</v>
      </c>
    </row>
    <row r="19" spans="1:9" s="128" customFormat="1" ht="34.5" customHeight="1" x14ac:dyDescent="0.2">
      <c r="A19" s="168">
        <f t="shared" si="2"/>
        <v>5</v>
      </c>
      <c r="B19" s="1269" t="s">
        <v>653</v>
      </c>
      <c r="C19" s="1270">
        <v>67500</v>
      </c>
      <c r="D19" s="1270">
        <v>66760</v>
      </c>
      <c r="E19" s="1270">
        <v>65345.5</v>
      </c>
      <c r="F19" s="1271">
        <f t="shared" si="1"/>
        <v>97.88121629718394</v>
      </c>
      <c r="G19" s="460" t="s">
        <v>650</v>
      </c>
      <c r="H19" s="1272" t="s">
        <v>5109</v>
      </c>
    </row>
    <row r="20" spans="1:9" s="128" customFormat="1" ht="120.75" customHeight="1" x14ac:dyDescent="0.2">
      <c r="A20" s="168">
        <f t="shared" si="2"/>
        <v>6</v>
      </c>
      <c r="B20" s="1269" t="s">
        <v>303</v>
      </c>
      <c r="C20" s="1270">
        <v>19100</v>
      </c>
      <c r="D20" s="1270">
        <v>30856</v>
      </c>
      <c r="E20" s="1270">
        <v>5000</v>
      </c>
      <c r="F20" s="1271">
        <f t="shared" si="1"/>
        <v>16.204303863106041</v>
      </c>
      <c r="G20" s="460" t="s">
        <v>650</v>
      </c>
      <c r="H20" s="1272" t="s">
        <v>5110</v>
      </c>
      <c r="I20" s="1274"/>
    </row>
    <row r="21" spans="1:9" s="128" customFormat="1" ht="84" x14ac:dyDescent="0.2">
      <c r="A21" s="168">
        <f t="shared" si="2"/>
        <v>7</v>
      </c>
      <c r="B21" s="1269" t="s">
        <v>3917</v>
      </c>
      <c r="C21" s="1270">
        <v>1000</v>
      </c>
      <c r="D21" s="1270">
        <v>1000</v>
      </c>
      <c r="E21" s="1270">
        <v>0</v>
      </c>
      <c r="F21" s="1271">
        <f t="shared" si="1"/>
        <v>0</v>
      </c>
      <c r="G21" s="460" t="s">
        <v>652</v>
      </c>
      <c r="H21" s="1272" t="s">
        <v>5111</v>
      </c>
    </row>
    <row r="22" spans="1:9" s="128" customFormat="1" ht="89.25" customHeight="1" x14ac:dyDescent="0.2">
      <c r="A22" s="168">
        <f t="shared" si="2"/>
        <v>8</v>
      </c>
      <c r="B22" s="1269" t="s">
        <v>3185</v>
      </c>
      <c r="C22" s="1270">
        <v>5447</v>
      </c>
      <c r="D22" s="1270">
        <v>12081.140000000001</v>
      </c>
      <c r="E22" s="1270">
        <v>6291.3252200000006</v>
      </c>
      <c r="F22" s="1271">
        <f t="shared" si="1"/>
        <v>52.075592369594261</v>
      </c>
      <c r="G22" s="460" t="s">
        <v>650</v>
      </c>
      <c r="H22" s="459" t="s">
        <v>5112</v>
      </c>
    </row>
    <row r="23" spans="1:9" s="128" customFormat="1" ht="84" x14ac:dyDescent="0.2">
      <c r="A23" s="168">
        <f t="shared" si="2"/>
        <v>9</v>
      </c>
      <c r="B23" s="1275" t="s">
        <v>654</v>
      </c>
      <c r="C23" s="1270">
        <v>8200</v>
      </c>
      <c r="D23" s="1270">
        <v>539.61</v>
      </c>
      <c r="E23" s="1270">
        <v>539.60743000000002</v>
      </c>
      <c r="F23" s="1271">
        <f t="shared" si="1"/>
        <v>99.999523730101373</v>
      </c>
      <c r="G23" s="460" t="s">
        <v>650</v>
      </c>
      <c r="H23" s="1272" t="s">
        <v>5113</v>
      </c>
    </row>
    <row r="24" spans="1:9" s="128" customFormat="1" ht="112.5" customHeight="1" x14ac:dyDescent="0.2">
      <c r="A24" s="168">
        <f t="shared" si="2"/>
        <v>10</v>
      </c>
      <c r="B24" s="1275" t="s">
        <v>656</v>
      </c>
      <c r="C24" s="1270">
        <v>36000</v>
      </c>
      <c r="D24" s="1270">
        <v>11669.1</v>
      </c>
      <c r="E24" s="1270">
        <v>10232.85</v>
      </c>
      <c r="F24" s="1271">
        <f t="shared" si="1"/>
        <v>87.691852842121492</v>
      </c>
      <c r="G24" s="460" t="s">
        <v>650</v>
      </c>
      <c r="H24" s="1272" t="s">
        <v>5114</v>
      </c>
    </row>
    <row r="25" spans="1:9" s="128" customFormat="1" ht="15" customHeight="1" x14ac:dyDescent="0.2">
      <c r="A25" s="168">
        <f t="shared" si="2"/>
        <v>11</v>
      </c>
      <c r="B25" s="1276" t="s">
        <v>2909</v>
      </c>
      <c r="C25" s="1277">
        <v>0</v>
      </c>
      <c r="D25" s="1277">
        <v>1119.6500000000001</v>
      </c>
      <c r="E25" s="1277">
        <v>1119.6394</v>
      </c>
      <c r="F25" s="1271">
        <f>E25/D25*100</f>
        <v>99.999053275577182</v>
      </c>
      <c r="G25" s="1278" t="s">
        <v>657</v>
      </c>
      <c r="H25" s="1272" t="s">
        <v>63</v>
      </c>
    </row>
    <row r="26" spans="1:9" s="128" customFormat="1" ht="67.5" customHeight="1" x14ac:dyDescent="0.2">
      <c r="A26" s="168">
        <f t="shared" si="2"/>
        <v>12</v>
      </c>
      <c r="B26" s="1276" t="s">
        <v>3186</v>
      </c>
      <c r="C26" s="1277">
        <v>7136</v>
      </c>
      <c r="D26" s="1277">
        <v>6736</v>
      </c>
      <c r="E26" s="1277">
        <v>6120.4850100000003</v>
      </c>
      <c r="F26" s="1271">
        <f>E26/D26*100</f>
        <v>90.862307155581959</v>
      </c>
      <c r="G26" s="1278" t="s">
        <v>650</v>
      </c>
      <c r="H26" s="1279" t="s">
        <v>5115</v>
      </c>
    </row>
    <row r="27" spans="1:9" s="128" customFormat="1" ht="31.5" x14ac:dyDescent="0.2">
      <c r="A27" s="168">
        <f t="shared" si="2"/>
        <v>13</v>
      </c>
      <c r="B27" s="1275" t="s">
        <v>2910</v>
      </c>
      <c r="C27" s="1270">
        <v>5000</v>
      </c>
      <c r="D27" s="1270">
        <v>22.177</v>
      </c>
      <c r="E27" s="1270">
        <v>0</v>
      </c>
      <c r="F27" s="1271">
        <f t="shared" si="1"/>
        <v>0</v>
      </c>
      <c r="G27" s="460" t="s">
        <v>650</v>
      </c>
      <c r="H27" s="1272" t="s">
        <v>5116</v>
      </c>
      <c r="I27" s="235"/>
    </row>
    <row r="28" spans="1:9" s="128" customFormat="1" ht="34.5" customHeight="1" x14ac:dyDescent="0.2">
      <c r="A28" s="168">
        <f t="shared" si="2"/>
        <v>14</v>
      </c>
      <c r="B28" s="1275" t="s">
        <v>5117</v>
      </c>
      <c r="C28" s="1270">
        <v>0</v>
      </c>
      <c r="D28" s="1270">
        <v>200</v>
      </c>
      <c r="E28" s="1270">
        <v>200</v>
      </c>
      <c r="F28" s="1271">
        <f t="shared" si="1"/>
        <v>100</v>
      </c>
      <c r="G28" s="460" t="s">
        <v>657</v>
      </c>
      <c r="H28" s="1272" t="s">
        <v>63</v>
      </c>
    </row>
    <row r="29" spans="1:9" s="128" customFormat="1" ht="15" customHeight="1" x14ac:dyDescent="0.2">
      <c r="A29" s="168">
        <f t="shared" si="2"/>
        <v>15</v>
      </c>
      <c r="B29" s="1275" t="s">
        <v>5118</v>
      </c>
      <c r="C29" s="1270">
        <v>0</v>
      </c>
      <c r="D29" s="1270">
        <v>170</v>
      </c>
      <c r="E29" s="1270">
        <v>170</v>
      </c>
      <c r="F29" s="1271">
        <f t="shared" si="1"/>
        <v>100</v>
      </c>
      <c r="G29" s="1278" t="s">
        <v>657</v>
      </c>
      <c r="H29" s="1272" t="s">
        <v>63</v>
      </c>
    </row>
    <row r="30" spans="1:9" s="128" customFormat="1" ht="45" customHeight="1" x14ac:dyDescent="0.2">
      <c r="A30" s="168">
        <f t="shared" si="2"/>
        <v>16</v>
      </c>
      <c r="B30" s="1275" t="s">
        <v>5119</v>
      </c>
      <c r="C30" s="1270">
        <v>0</v>
      </c>
      <c r="D30" s="1270">
        <v>2277.8229999999999</v>
      </c>
      <c r="E30" s="1270">
        <v>2137.2156600000003</v>
      </c>
      <c r="F30" s="1271">
        <f t="shared" si="1"/>
        <v>93.827117383571974</v>
      </c>
      <c r="G30" s="460" t="s">
        <v>657</v>
      </c>
      <c r="H30" s="1272" t="s">
        <v>5120</v>
      </c>
    </row>
    <row r="31" spans="1:9" s="128" customFormat="1" ht="15" customHeight="1" x14ac:dyDescent="0.2">
      <c r="A31" s="168">
        <f t="shared" si="2"/>
        <v>17</v>
      </c>
      <c r="B31" s="1275" t="s">
        <v>5121</v>
      </c>
      <c r="C31" s="1270">
        <v>0</v>
      </c>
      <c r="D31" s="1270">
        <v>2000</v>
      </c>
      <c r="E31" s="1270">
        <v>2000</v>
      </c>
      <c r="F31" s="1271">
        <f t="shared" si="1"/>
        <v>100</v>
      </c>
      <c r="G31" s="460" t="s">
        <v>657</v>
      </c>
      <c r="H31" s="1272" t="s">
        <v>63</v>
      </c>
    </row>
    <row r="32" spans="1:9" s="128" customFormat="1" ht="45" customHeight="1" x14ac:dyDescent="0.25">
      <c r="A32" s="168">
        <f t="shared" si="2"/>
        <v>18</v>
      </c>
      <c r="B32" s="128" t="s">
        <v>5122</v>
      </c>
      <c r="C32" s="1270">
        <v>0</v>
      </c>
      <c r="D32" s="1270">
        <v>2000</v>
      </c>
      <c r="E32" s="1270">
        <v>0</v>
      </c>
      <c r="F32" s="1271">
        <f t="shared" si="1"/>
        <v>0</v>
      </c>
      <c r="G32" s="460" t="s">
        <v>652</v>
      </c>
      <c r="H32" s="1272" t="s">
        <v>5123</v>
      </c>
      <c r="I32" s="1280"/>
    </row>
    <row r="33" spans="1:9" s="135" customFormat="1" ht="13.5" customHeight="1" thickBot="1" x14ac:dyDescent="0.25">
      <c r="A33" s="1542" t="s">
        <v>299</v>
      </c>
      <c r="B33" s="1543"/>
      <c r="C33" s="146">
        <f>SUM(C15:C32)</f>
        <v>3073969</v>
      </c>
      <c r="D33" s="146">
        <f>SUM(D15:D32)</f>
        <v>2801916.8999999994</v>
      </c>
      <c r="E33" s="146">
        <f>SUM(E15:E32)</f>
        <v>2566624.6490200004</v>
      </c>
      <c r="F33" s="147">
        <f t="shared" si="1"/>
        <v>91.602454341882904</v>
      </c>
      <c r="G33" s="148"/>
      <c r="H33" s="169"/>
    </row>
    <row r="34" spans="1:9" s="120" customFormat="1" ht="18" customHeight="1" thickBot="1" x14ac:dyDescent="0.2">
      <c r="A34" s="166" t="s">
        <v>642</v>
      </c>
      <c r="B34" s="149"/>
      <c r="C34" s="150"/>
      <c r="D34" s="150"/>
      <c r="E34" s="151"/>
      <c r="F34" s="143"/>
      <c r="G34" s="144"/>
      <c r="H34" s="461"/>
    </row>
    <row r="35" spans="1:9" s="128" customFormat="1" ht="24" customHeight="1" x14ac:dyDescent="0.2">
      <c r="A35" s="1281">
        <f>A32+1</f>
        <v>19</v>
      </c>
      <c r="B35" s="1282" t="s">
        <v>3041</v>
      </c>
      <c r="C35" s="1283">
        <v>525362</v>
      </c>
      <c r="D35" s="1283">
        <v>521362</v>
      </c>
      <c r="E35" s="1283">
        <v>521362</v>
      </c>
      <c r="F35" s="1271">
        <f t="shared" ref="F35:F38" si="3">E35/D35*100</f>
        <v>100</v>
      </c>
      <c r="G35" s="462" t="s">
        <v>650</v>
      </c>
      <c r="H35" s="459" t="s">
        <v>63</v>
      </c>
    </row>
    <row r="36" spans="1:9" s="128" customFormat="1" ht="24" customHeight="1" x14ac:dyDescent="0.2">
      <c r="A36" s="168">
        <f t="shared" ref="A36:A37" si="4">A35+1</f>
        <v>20</v>
      </c>
      <c r="B36" s="1282" t="s">
        <v>3042</v>
      </c>
      <c r="C36" s="1283">
        <v>205000</v>
      </c>
      <c r="D36" s="1283">
        <v>209000</v>
      </c>
      <c r="E36" s="1283">
        <v>209000</v>
      </c>
      <c r="F36" s="1271">
        <f t="shared" si="3"/>
        <v>100</v>
      </c>
      <c r="G36" s="462" t="s">
        <v>650</v>
      </c>
      <c r="H36" s="459" t="s">
        <v>63</v>
      </c>
    </row>
    <row r="37" spans="1:9" s="128" customFormat="1" ht="24" customHeight="1" x14ac:dyDescent="0.2">
      <c r="A37" s="168">
        <f t="shared" si="4"/>
        <v>21</v>
      </c>
      <c r="B37" s="1282" t="s">
        <v>658</v>
      </c>
      <c r="C37" s="1283">
        <v>12000</v>
      </c>
      <c r="D37" s="1283">
        <v>12000</v>
      </c>
      <c r="E37" s="1283">
        <v>12000</v>
      </c>
      <c r="F37" s="1271">
        <f t="shared" si="3"/>
        <v>100</v>
      </c>
      <c r="G37" s="462" t="s">
        <v>650</v>
      </c>
      <c r="H37" s="459" t="s">
        <v>63</v>
      </c>
    </row>
    <row r="38" spans="1:9" s="128" customFormat="1" ht="13.5" customHeight="1" thickBot="1" x14ac:dyDescent="0.25">
      <c r="A38" s="1542" t="s">
        <v>299</v>
      </c>
      <c r="B38" s="1543"/>
      <c r="C38" s="146">
        <f>SUM(C35:C37)</f>
        <v>742362</v>
      </c>
      <c r="D38" s="146">
        <f>SUM(D35:D37)</f>
        <v>742362</v>
      </c>
      <c r="E38" s="146">
        <f>SUM(E35:E37)</f>
        <v>742362</v>
      </c>
      <c r="F38" s="147">
        <f t="shared" si="3"/>
        <v>100</v>
      </c>
      <c r="G38" s="148"/>
      <c r="H38" s="169"/>
    </row>
    <row r="39" spans="1:9" ht="18" customHeight="1" thickBot="1" x14ac:dyDescent="0.2">
      <c r="A39" s="170" t="s">
        <v>659</v>
      </c>
      <c r="B39" s="152"/>
      <c r="C39" s="153"/>
      <c r="D39" s="153"/>
      <c r="E39" s="154"/>
      <c r="F39" s="155"/>
      <c r="G39" s="171"/>
      <c r="H39" s="172"/>
      <c r="I39" s="126"/>
    </row>
    <row r="40" spans="1:9" s="128" customFormat="1" ht="57" customHeight="1" x14ac:dyDescent="0.2">
      <c r="A40" s="1281">
        <f>A37+1</f>
        <v>22</v>
      </c>
      <c r="B40" s="1276" t="s">
        <v>3918</v>
      </c>
      <c r="C40" s="1277">
        <v>75000</v>
      </c>
      <c r="D40" s="1277">
        <v>75300</v>
      </c>
      <c r="E40" s="1277">
        <v>71120.187760000001</v>
      </c>
      <c r="F40" s="1271">
        <f t="shared" ref="F40:F72" si="5">E40/D40*100</f>
        <v>94.449120531208493</v>
      </c>
      <c r="G40" s="462" t="s">
        <v>652</v>
      </c>
      <c r="H40" s="459" t="s">
        <v>5124</v>
      </c>
    </row>
    <row r="41" spans="1:9" s="128" customFormat="1" ht="90.75" customHeight="1" x14ac:dyDescent="0.2">
      <c r="A41" s="168">
        <f t="shared" ref="A41:A71" si="6">A40+1</f>
        <v>23</v>
      </c>
      <c r="B41" s="1276" t="s">
        <v>2742</v>
      </c>
      <c r="C41" s="1277">
        <v>308171</v>
      </c>
      <c r="D41" s="1277">
        <v>129478.78</v>
      </c>
      <c r="E41" s="1277">
        <v>13007.245570000001</v>
      </c>
      <c r="F41" s="1271">
        <f t="shared" si="5"/>
        <v>10.04585119662079</v>
      </c>
      <c r="G41" s="462" t="s">
        <v>652</v>
      </c>
      <c r="H41" s="459" t="s">
        <v>5125</v>
      </c>
    </row>
    <row r="42" spans="1:9" s="128" customFormat="1" ht="45" customHeight="1" x14ac:dyDescent="0.2">
      <c r="A42" s="168">
        <f t="shared" si="6"/>
        <v>24</v>
      </c>
      <c r="B42" s="1276" t="s">
        <v>2999</v>
      </c>
      <c r="C42" s="1277">
        <v>1650</v>
      </c>
      <c r="D42" s="1277">
        <v>1650</v>
      </c>
      <c r="E42" s="1277">
        <v>1617.568</v>
      </c>
      <c r="F42" s="1271">
        <f t="shared" si="5"/>
        <v>98.034424242424251</v>
      </c>
      <c r="G42" s="462" t="s">
        <v>650</v>
      </c>
      <c r="H42" s="459" t="s">
        <v>63</v>
      </c>
    </row>
    <row r="43" spans="1:9" s="128" customFormat="1" ht="34.5" customHeight="1" x14ac:dyDescent="0.2">
      <c r="A43" s="168">
        <f t="shared" si="6"/>
        <v>25</v>
      </c>
      <c r="B43" s="1276" t="s">
        <v>3287</v>
      </c>
      <c r="C43" s="1277">
        <v>60000</v>
      </c>
      <c r="D43" s="1277">
        <v>73500</v>
      </c>
      <c r="E43" s="1277">
        <v>73500</v>
      </c>
      <c r="F43" s="1271">
        <f t="shared" si="5"/>
        <v>100</v>
      </c>
      <c r="G43" s="462" t="s">
        <v>657</v>
      </c>
      <c r="H43" s="1284" t="s">
        <v>5107</v>
      </c>
    </row>
    <row r="44" spans="1:9" s="128" customFormat="1" ht="57" customHeight="1" x14ac:dyDescent="0.2">
      <c r="A44" s="168">
        <f t="shared" si="6"/>
        <v>26</v>
      </c>
      <c r="B44" s="1276" t="s">
        <v>3919</v>
      </c>
      <c r="C44" s="1277">
        <v>60000</v>
      </c>
      <c r="D44" s="1277">
        <v>49100</v>
      </c>
      <c r="E44" s="1277">
        <v>35953</v>
      </c>
      <c r="F44" s="1271">
        <f t="shared" si="5"/>
        <v>73.224032586558039</v>
      </c>
      <c r="G44" s="462" t="s">
        <v>652</v>
      </c>
      <c r="H44" s="459" t="s">
        <v>5126</v>
      </c>
    </row>
    <row r="45" spans="1:9" s="128" customFormat="1" ht="78" customHeight="1" x14ac:dyDescent="0.2">
      <c r="A45" s="168">
        <f t="shared" si="6"/>
        <v>27</v>
      </c>
      <c r="B45" s="1276" t="s">
        <v>4234</v>
      </c>
      <c r="C45" s="1277">
        <v>25000</v>
      </c>
      <c r="D45" s="1277">
        <v>31100</v>
      </c>
      <c r="E45" s="1277">
        <v>3777.7091099999998</v>
      </c>
      <c r="F45" s="1271">
        <f t="shared" si="5"/>
        <v>12.146974630225079</v>
      </c>
      <c r="G45" s="462" t="s">
        <v>652</v>
      </c>
      <c r="H45" s="1284" t="s">
        <v>5127</v>
      </c>
    </row>
    <row r="46" spans="1:9" s="128" customFormat="1" ht="34.5" customHeight="1" x14ac:dyDescent="0.2">
      <c r="A46" s="168">
        <f t="shared" si="6"/>
        <v>28</v>
      </c>
      <c r="B46" s="1276" t="s">
        <v>3920</v>
      </c>
      <c r="C46" s="1277">
        <v>0</v>
      </c>
      <c r="D46" s="1277">
        <v>11300</v>
      </c>
      <c r="E46" s="1277">
        <v>11300</v>
      </c>
      <c r="F46" s="1271">
        <f t="shared" si="5"/>
        <v>100</v>
      </c>
      <c r="G46" s="462" t="s">
        <v>657</v>
      </c>
      <c r="H46" s="463" t="s">
        <v>5107</v>
      </c>
    </row>
    <row r="47" spans="1:9" s="128" customFormat="1" ht="34.5" customHeight="1" x14ac:dyDescent="0.2">
      <c r="A47" s="168">
        <f t="shared" si="6"/>
        <v>29</v>
      </c>
      <c r="B47" s="1276" t="s">
        <v>3921</v>
      </c>
      <c r="C47" s="1277">
        <v>0</v>
      </c>
      <c r="D47" s="1277">
        <v>15400</v>
      </c>
      <c r="E47" s="1277">
        <v>15383.873529999999</v>
      </c>
      <c r="F47" s="1271">
        <f t="shared" si="5"/>
        <v>99.895282662337664</v>
      </c>
      <c r="G47" s="462" t="s">
        <v>657</v>
      </c>
      <c r="H47" s="463" t="s">
        <v>5107</v>
      </c>
    </row>
    <row r="48" spans="1:9" s="128" customFormat="1" ht="34.5" customHeight="1" x14ac:dyDescent="0.2">
      <c r="A48" s="168">
        <f t="shared" si="6"/>
        <v>30</v>
      </c>
      <c r="B48" s="1276" t="s">
        <v>3922</v>
      </c>
      <c r="C48" s="1277">
        <v>0</v>
      </c>
      <c r="D48" s="1277">
        <v>2800</v>
      </c>
      <c r="E48" s="1277">
        <v>2582.09863</v>
      </c>
      <c r="F48" s="1271">
        <f t="shared" si="5"/>
        <v>92.217808214285711</v>
      </c>
      <c r="G48" s="462" t="s">
        <v>657</v>
      </c>
      <c r="H48" s="463" t="s">
        <v>5128</v>
      </c>
    </row>
    <row r="49" spans="1:9" s="128" customFormat="1" ht="42" x14ac:dyDescent="0.2">
      <c r="A49" s="168">
        <f t="shared" si="6"/>
        <v>31</v>
      </c>
      <c r="B49" s="1276" t="s">
        <v>3923</v>
      </c>
      <c r="C49" s="1277">
        <v>0</v>
      </c>
      <c r="D49" s="1277">
        <v>2720</v>
      </c>
      <c r="E49" s="1277">
        <v>2720</v>
      </c>
      <c r="F49" s="1271">
        <f t="shared" si="5"/>
        <v>100</v>
      </c>
      <c r="G49" s="462" t="s">
        <v>657</v>
      </c>
      <c r="H49" s="463" t="s">
        <v>5107</v>
      </c>
    </row>
    <row r="50" spans="1:9" s="128" customFormat="1" ht="31.5" x14ac:dyDescent="0.2">
      <c r="A50" s="168">
        <f t="shared" si="6"/>
        <v>32</v>
      </c>
      <c r="B50" s="1276" t="s">
        <v>4235</v>
      </c>
      <c r="C50" s="1277">
        <v>25000</v>
      </c>
      <c r="D50" s="1277">
        <v>12000</v>
      </c>
      <c r="E50" s="1277">
        <v>12000</v>
      </c>
      <c r="F50" s="1271">
        <f t="shared" si="5"/>
        <v>100</v>
      </c>
      <c r="G50" s="462" t="s">
        <v>657</v>
      </c>
      <c r="H50" s="463" t="s">
        <v>5107</v>
      </c>
    </row>
    <row r="51" spans="1:9" s="128" customFormat="1" ht="34.5" customHeight="1" x14ac:dyDescent="0.2">
      <c r="A51" s="168">
        <f t="shared" si="6"/>
        <v>33</v>
      </c>
      <c r="B51" s="1276" t="s">
        <v>4236</v>
      </c>
      <c r="C51" s="1277">
        <v>23046</v>
      </c>
      <c r="D51" s="1277">
        <v>19746</v>
      </c>
      <c r="E51" s="1277">
        <v>19746</v>
      </c>
      <c r="F51" s="1271">
        <f t="shared" si="5"/>
        <v>100</v>
      </c>
      <c r="G51" s="462" t="s">
        <v>657</v>
      </c>
      <c r="H51" s="463" t="s">
        <v>5107</v>
      </c>
    </row>
    <row r="52" spans="1:9" s="128" customFormat="1" ht="57" customHeight="1" x14ac:dyDescent="0.2">
      <c r="A52" s="168">
        <f t="shared" si="6"/>
        <v>34</v>
      </c>
      <c r="B52" s="1276" t="s">
        <v>5129</v>
      </c>
      <c r="C52" s="1277">
        <v>7000</v>
      </c>
      <c r="D52" s="1277">
        <v>7000</v>
      </c>
      <c r="E52" s="1277">
        <v>0</v>
      </c>
      <c r="F52" s="1271">
        <f t="shared" si="5"/>
        <v>0</v>
      </c>
      <c r="G52" s="462" t="s">
        <v>652</v>
      </c>
      <c r="H52" s="459" t="s">
        <v>5130</v>
      </c>
      <c r="I52" s="235"/>
    </row>
    <row r="53" spans="1:9" s="128" customFormat="1" ht="89.25" customHeight="1" x14ac:dyDescent="0.2">
      <c r="A53" s="168">
        <f t="shared" si="6"/>
        <v>35</v>
      </c>
      <c r="B53" s="1276" t="s">
        <v>4237</v>
      </c>
      <c r="C53" s="1277">
        <v>6000</v>
      </c>
      <c r="D53" s="1277">
        <v>6000</v>
      </c>
      <c r="E53" s="1277">
        <v>228.69</v>
      </c>
      <c r="F53" s="1271">
        <f t="shared" si="5"/>
        <v>3.8115000000000001</v>
      </c>
      <c r="G53" s="462" t="s">
        <v>652</v>
      </c>
      <c r="H53" s="459" t="s">
        <v>5131</v>
      </c>
    </row>
    <row r="54" spans="1:9" s="128" customFormat="1" ht="89.25" customHeight="1" x14ac:dyDescent="0.2">
      <c r="A54" s="168">
        <f t="shared" si="6"/>
        <v>36</v>
      </c>
      <c r="B54" s="1276" t="s">
        <v>4238</v>
      </c>
      <c r="C54" s="1277">
        <v>4800</v>
      </c>
      <c r="D54" s="1277">
        <v>4800</v>
      </c>
      <c r="E54" s="1277">
        <v>721.4</v>
      </c>
      <c r="F54" s="1271">
        <f t="shared" si="5"/>
        <v>15.029166666666665</v>
      </c>
      <c r="G54" s="462" t="s">
        <v>652</v>
      </c>
      <c r="H54" s="463" t="s">
        <v>5132</v>
      </c>
    </row>
    <row r="55" spans="1:9" s="128" customFormat="1" ht="34.5" customHeight="1" x14ac:dyDescent="0.2">
      <c r="A55" s="168">
        <f t="shared" si="6"/>
        <v>37</v>
      </c>
      <c r="B55" s="1276" t="s">
        <v>4239</v>
      </c>
      <c r="C55" s="1277">
        <v>40000</v>
      </c>
      <c r="D55" s="1277">
        <v>32500</v>
      </c>
      <c r="E55" s="1277">
        <v>32500</v>
      </c>
      <c r="F55" s="1271">
        <f t="shared" si="5"/>
        <v>100</v>
      </c>
      <c r="G55" s="1285" t="s">
        <v>657</v>
      </c>
      <c r="H55" s="1284" t="s">
        <v>5107</v>
      </c>
    </row>
    <row r="56" spans="1:9" s="128" customFormat="1" ht="24" customHeight="1" x14ac:dyDescent="0.2">
      <c r="A56" s="168">
        <f t="shared" si="6"/>
        <v>38</v>
      </c>
      <c r="B56" s="1276" t="s">
        <v>4240</v>
      </c>
      <c r="C56" s="1277">
        <v>10000</v>
      </c>
      <c r="D56" s="1277">
        <v>10000</v>
      </c>
      <c r="E56" s="1277">
        <v>10000</v>
      </c>
      <c r="F56" s="1271">
        <f t="shared" si="5"/>
        <v>100</v>
      </c>
      <c r="G56" s="1285" t="s">
        <v>650</v>
      </c>
      <c r="H56" s="1284" t="s">
        <v>5107</v>
      </c>
    </row>
    <row r="57" spans="1:9" s="128" customFormat="1" ht="34.5" customHeight="1" x14ac:dyDescent="0.2">
      <c r="A57" s="168">
        <f t="shared" si="6"/>
        <v>39</v>
      </c>
      <c r="B57" s="1276" t="s">
        <v>4241</v>
      </c>
      <c r="C57" s="1277">
        <v>45000</v>
      </c>
      <c r="D57" s="1277">
        <v>24000</v>
      </c>
      <c r="E57" s="1277">
        <v>24000</v>
      </c>
      <c r="F57" s="1271">
        <f t="shared" si="5"/>
        <v>100</v>
      </c>
      <c r="G57" s="1285" t="s">
        <v>657</v>
      </c>
      <c r="H57" s="1284" t="s">
        <v>5107</v>
      </c>
    </row>
    <row r="58" spans="1:9" s="128" customFormat="1" ht="31.5" x14ac:dyDescent="0.2">
      <c r="A58" s="168">
        <f t="shared" si="6"/>
        <v>40</v>
      </c>
      <c r="B58" s="1276" t="s">
        <v>4242</v>
      </c>
      <c r="C58" s="1277">
        <v>45000</v>
      </c>
      <c r="D58" s="1277">
        <v>19500</v>
      </c>
      <c r="E58" s="1277">
        <v>19500</v>
      </c>
      <c r="F58" s="1271">
        <f t="shared" si="5"/>
        <v>100</v>
      </c>
      <c r="G58" s="1285" t="s">
        <v>657</v>
      </c>
      <c r="H58" s="1284" t="s">
        <v>5107</v>
      </c>
    </row>
    <row r="59" spans="1:9" s="128" customFormat="1" ht="24" customHeight="1" x14ac:dyDescent="0.2">
      <c r="A59" s="168">
        <f t="shared" si="6"/>
        <v>41</v>
      </c>
      <c r="B59" s="1276" t="s">
        <v>4243</v>
      </c>
      <c r="C59" s="1277">
        <v>30000</v>
      </c>
      <c r="D59" s="1277">
        <v>50000</v>
      </c>
      <c r="E59" s="1277">
        <v>50000</v>
      </c>
      <c r="F59" s="1271">
        <f t="shared" si="5"/>
        <v>100</v>
      </c>
      <c r="G59" s="1285" t="s">
        <v>650</v>
      </c>
      <c r="H59" s="1284" t="s">
        <v>5107</v>
      </c>
    </row>
    <row r="60" spans="1:9" s="128" customFormat="1" ht="15" customHeight="1" x14ac:dyDescent="0.2">
      <c r="A60" s="168">
        <f t="shared" si="6"/>
        <v>42</v>
      </c>
      <c r="B60" s="1276" t="s">
        <v>5133</v>
      </c>
      <c r="C60" s="1277">
        <v>0</v>
      </c>
      <c r="D60" s="1277">
        <v>10751.47</v>
      </c>
      <c r="E60" s="1277">
        <v>10751.466829999999</v>
      </c>
      <c r="F60" s="1271">
        <f t="shared" si="5"/>
        <v>99.999970515659726</v>
      </c>
      <c r="G60" s="1285" t="s">
        <v>652</v>
      </c>
      <c r="H60" s="1284" t="s">
        <v>570</v>
      </c>
    </row>
    <row r="61" spans="1:9" s="128" customFormat="1" ht="115.5" x14ac:dyDescent="0.2">
      <c r="A61" s="168">
        <f t="shared" si="6"/>
        <v>43</v>
      </c>
      <c r="B61" s="1276" t="s">
        <v>5134</v>
      </c>
      <c r="C61" s="1277">
        <v>0</v>
      </c>
      <c r="D61" s="1277">
        <v>500</v>
      </c>
      <c r="E61" s="1277">
        <v>0</v>
      </c>
      <c r="F61" s="1271">
        <f t="shared" si="5"/>
        <v>0</v>
      </c>
      <c r="G61" s="462" t="s">
        <v>652</v>
      </c>
      <c r="H61" s="1284" t="s">
        <v>5135</v>
      </c>
    </row>
    <row r="62" spans="1:9" s="128" customFormat="1" ht="69.75" customHeight="1" x14ac:dyDescent="0.2">
      <c r="A62" s="168">
        <f t="shared" si="6"/>
        <v>44</v>
      </c>
      <c r="B62" s="1276" t="s">
        <v>5136</v>
      </c>
      <c r="C62" s="1277">
        <v>0</v>
      </c>
      <c r="D62" s="1277">
        <v>1500</v>
      </c>
      <c r="E62" s="1277">
        <v>0</v>
      </c>
      <c r="F62" s="1271">
        <f t="shared" si="5"/>
        <v>0</v>
      </c>
      <c r="G62" s="462" t="s">
        <v>652</v>
      </c>
      <c r="H62" s="463" t="s">
        <v>5137</v>
      </c>
    </row>
    <row r="63" spans="1:9" s="128" customFormat="1" ht="34.5" customHeight="1" x14ac:dyDescent="0.2">
      <c r="A63" s="168">
        <f t="shared" si="6"/>
        <v>45</v>
      </c>
      <c r="B63" s="1276" t="s">
        <v>4244</v>
      </c>
      <c r="C63" s="1277">
        <v>0</v>
      </c>
      <c r="D63" s="1277">
        <v>12000</v>
      </c>
      <c r="E63" s="1277">
        <v>12000</v>
      </c>
      <c r="F63" s="1271">
        <f t="shared" si="5"/>
        <v>100</v>
      </c>
      <c r="G63" s="1285" t="s">
        <v>657</v>
      </c>
      <c r="H63" s="1284" t="s">
        <v>5107</v>
      </c>
    </row>
    <row r="64" spans="1:9" s="128" customFormat="1" ht="89.25" customHeight="1" x14ac:dyDescent="0.2">
      <c r="A64" s="168">
        <f t="shared" si="6"/>
        <v>46</v>
      </c>
      <c r="B64" s="1276" t="s">
        <v>550</v>
      </c>
      <c r="C64" s="1277">
        <v>80000</v>
      </c>
      <c r="D64" s="1277">
        <v>493526</v>
      </c>
      <c r="E64" s="1277">
        <v>469826</v>
      </c>
      <c r="F64" s="1271">
        <f t="shared" si="5"/>
        <v>95.197821391375527</v>
      </c>
      <c r="G64" s="462" t="s">
        <v>650</v>
      </c>
      <c r="H64" s="1279" t="s">
        <v>5138</v>
      </c>
    </row>
    <row r="65" spans="1:9" s="128" customFormat="1" ht="57" customHeight="1" x14ac:dyDescent="0.2">
      <c r="A65" s="168">
        <f t="shared" si="6"/>
        <v>47</v>
      </c>
      <c r="B65" s="1276" t="s">
        <v>3288</v>
      </c>
      <c r="C65" s="1277">
        <v>4000</v>
      </c>
      <c r="D65" s="1277">
        <v>0</v>
      </c>
      <c r="E65" s="1277">
        <v>0</v>
      </c>
      <c r="F65" s="1271" t="s">
        <v>2900</v>
      </c>
      <c r="G65" s="462" t="s">
        <v>650</v>
      </c>
      <c r="H65" s="459" t="s">
        <v>5139</v>
      </c>
    </row>
    <row r="66" spans="1:9" s="128" customFormat="1" ht="142.5" customHeight="1" x14ac:dyDescent="0.2">
      <c r="A66" s="168">
        <f t="shared" si="6"/>
        <v>48</v>
      </c>
      <c r="B66" s="1276" t="s">
        <v>5140</v>
      </c>
      <c r="C66" s="1277">
        <v>0</v>
      </c>
      <c r="D66" s="1277">
        <v>140000</v>
      </c>
      <c r="E66" s="1277">
        <v>0</v>
      </c>
      <c r="F66" s="1271">
        <f t="shared" si="5"/>
        <v>0</v>
      </c>
      <c r="G66" s="462" t="s">
        <v>652</v>
      </c>
      <c r="H66" s="459" t="s">
        <v>5141</v>
      </c>
    </row>
    <row r="67" spans="1:9" s="128" customFormat="1" ht="45" customHeight="1" x14ac:dyDescent="0.2">
      <c r="A67" s="168">
        <f t="shared" si="6"/>
        <v>49</v>
      </c>
      <c r="B67" s="1276" t="s">
        <v>3289</v>
      </c>
      <c r="C67" s="1277">
        <v>5000</v>
      </c>
      <c r="D67" s="1277">
        <v>1000</v>
      </c>
      <c r="E67" s="1277">
        <v>179.62</v>
      </c>
      <c r="F67" s="1271">
        <f t="shared" si="5"/>
        <v>17.962</v>
      </c>
      <c r="G67" s="462" t="s">
        <v>650</v>
      </c>
      <c r="H67" s="1284" t="s">
        <v>3187</v>
      </c>
    </row>
    <row r="68" spans="1:9" s="128" customFormat="1" ht="24" customHeight="1" x14ac:dyDescent="0.2">
      <c r="A68" s="168">
        <f t="shared" si="6"/>
        <v>50</v>
      </c>
      <c r="B68" s="1276" t="s">
        <v>3039</v>
      </c>
      <c r="C68" s="1277">
        <v>0</v>
      </c>
      <c r="D68" s="1277">
        <v>730.95</v>
      </c>
      <c r="E68" s="1277">
        <v>730.94600000000003</v>
      </c>
      <c r="F68" s="1271">
        <f t="shared" si="5"/>
        <v>99.999452766947115</v>
      </c>
      <c r="G68" s="462" t="s">
        <v>650</v>
      </c>
      <c r="H68" s="1272" t="s">
        <v>570</v>
      </c>
      <c r="I68" s="1286"/>
    </row>
    <row r="69" spans="1:9" s="128" customFormat="1" ht="34.5" customHeight="1" x14ac:dyDescent="0.2">
      <c r="A69" s="168">
        <f t="shared" si="6"/>
        <v>51</v>
      </c>
      <c r="B69" s="1276" t="s">
        <v>2743</v>
      </c>
      <c r="C69" s="1277">
        <v>0</v>
      </c>
      <c r="D69" s="1277">
        <v>9000</v>
      </c>
      <c r="E69" s="1277">
        <v>9000</v>
      </c>
      <c r="F69" s="1271">
        <f t="shared" si="5"/>
        <v>100</v>
      </c>
      <c r="G69" s="462" t="s">
        <v>657</v>
      </c>
      <c r="H69" s="1284" t="s">
        <v>63</v>
      </c>
    </row>
    <row r="70" spans="1:9" s="128" customFormat="1" ht="52.5" x14ac:dyDescent="0.2">
      <c r="A70" s="168">
        <f t="shared" si="6"/>
        <v>52</v>
      </c>
      <c r="B70" s="1276" t="s">
        <v>551</v>
      </c>
      <c r="C70" s="1277">
        <v>8954</v>
      </c>
      <c r="D70" s="1277">
        <v>1547.28</v>
      </c>
      <c r="E70" s="1277">
        <v>0</v>
      </c>
      <c r="F70" s="1271">
        <f t="shared" si="5"/>
        <v>0</v>
      </c>
      <c r="G70" s="462" t="s">
        <v>650</v>
      </c>
      <c r="H70" s="463" t="s">
        <v>3188</v>
      </c>
    </row>
    <row r="71" spans="1:9" s="128" customFormat="1" ht="120.75" customHeight="1" x14ac:dyDescent="0.2">
      <c r="A71" s="168">
        <f t="shared" si="6"/>
        <v>53</v>
      </c>
      <c r="B71" s="1276" t="s">
        <v>3290</v>
      </c>
      <c r="C71" s="1277">
        <v>29000</v>
      </c>
      <c r="D71" s="1277">
        <v>34273.599999999999</v>
      </c>
      <c r="E71" s="1277">
        <v>0</v>
      </c>
      <c r="F71" s="1271">
        <f t="shared" si="5"/>
        <v>0</v>
      </c>
      <c r="G71" s="1285" t="s">
        <v>652</v>
      </c>
      <c r="H71" s="1284" t="s">
        <v>5142</v>
      </c>
    </row>
    <row r="72" spans="1:9" s="128" customFormat="1" ht="13.5" customHeight="1" thickBot="1" x14ac:dyDescent="0.25">
      <c r="A72" s="1542" t="s">
        <v>299</v>
      </c>
      <c r="B72" s="1543"/>
      <c r="C72" s="146">
        <f>SUM(C40:C71)</f>
        <v>892621</v>
      </c>
      <c r="D72" s="156">
        <f>SUM(D40:D71)</f>
        <v>1282724.08</v>
      </c>
      <c r="E72" s="156">
        <f>SUM(E40:E71)</f>
        <v>902145.80543000007</v>
      </c>
      <c r="F72" s="157">
        <f t="shared" si="5"/>
        <v>70.330464633516513</v>
      </c>
      <c r="G72" s="148"/>
      <c r="H72" s="158"/>
    </row>
    <row r="73" spans="1:9" ht="18" customHeight="1" thickBot="1" x14ac:dyDescent="0.2">
      <c r="A73" s="166" t="s">
        <v>644</v>
      </c>
      <c r="B73" s="140"/>
      <c r="C73" s="141"/>
      <c r="D73" s="141"/>
      <c r="E73" s="142"/>
      <c r="F73" s="143"/>
      <c r="G73" s="144"/>
      <c r="H73" s="173"/>
      <c r="I73" s="126"/>
    </row>
    <row r="74" spans="1:9" s="128" customFormat="1" ht="23.25" customHeight="1" x14ac:dyDescent="0.2">
      <c r="A74" s="1281">
        <f>A71+1</f>
        <v>54</v>
      </c>
      <c r="B74" s="1276" t="s">
        <v>661</v>
      </c>
      <c r="C74" s="1277">
        <v>0</v>
      </c>
      <c r="D74" s="1277">
        <v>249.28</v>
      </c>
      <c r="E74" s="1277">
        <v>249.2706</v>
      </c>
      <c r="F74" s="1271">
        <f t="shared" ref="F74:F98" si="7">E74/D74*100</f>
        <v>99.996229139922974</v>
      </c>
      <c r="G74" s="462" t="s">
        <v>657</v>
      </c>
      <c r="H74" s="1279" t="s">
        <v>63</v>
      </c>
    </row>
    <row r="75" spans="1:9" s="128" customFormat="1" ht="23.25" customHeight="1" x14ac:dyDescent="0.2">
      <c r="A75" s="168">
        <f t="shared" ref="A75:A97" si="8">A74+1</f>
        <v>55</v>
      </c>
      <c r="B75" s="1276" t="s">
        <v>2979</v>
      </c>
      <c r="C75" s="1277">
        <v>0</v>
      </c>
      <c r="D75" s="1277">
        <v>4544.97</v>
      </c>
      <c r="E75" s="1277">
        <v>4544.9647400000003</v>
      </c>
      <c r="F75" s="1271">
        <f t="shared" si="7"/>
        <v>99.999884267662935</v>
      </c>
      <c r="G75" s="462" t="s">
        <v>657</v>
      </c>
      <c r="H75" s="1279" t="s">
        <v>63</v>
      </c>
    </row>
    <row r="76" spans="1:9" s="128" customFormat="1" ht="67.5" customHeight="1" x14ac:dyDescent="0.2">
      <c r="A76" s="168">
        <f t="shared" si="8"/>
        <v>56</v>
      </c>
      <c r="B76" s="1276" t="s">
        <v>662</v>
      </c>
      <c r="C76" s="1277">
        <v>59000</v>
      </c>
      <c r="D76" s="1277">
        <v>68330.489999999991</v>
      </c>
      <c r="E76" s="1277">
        <v>60719.101839999996</v>
      </c>
      <c r="F76" s="1271">
        <f t="shared" si="7"/>
        <v>88.860919686072791</v>
      </c>
      <c r="G76" s="462" t="s">
        <v>652</v>
      </c>
      <c r="H76" s="1279" t="s">
        <v>5143</v>
      </c>
    </row>
    <row r="77" spans="1:9" s="128" customFormat="1" ht="15" customHeight="1" x14ac:dyDescent="0.2">
      <c r="A77" s="168">
        <f t="shared" si="8"/>
        <v>57</v>
      </c>
      <c r="B77" s="1276" t="s">
        <v>586</v>
      </c>
      <c r="C77" s="1277">
        <v>0</v>
      </c>
      <c r="D77" s="1277">
        <v>4966.18</v>
      </c>
      <c r="E77" s="1277">
        <v>4966.15103</v>
      </c>
      <c r="F77" s="1271">
        <f t="shared" si="7"/>
        <v>99.999416654249345</v>
      </c>
      <c r="G77" s="462" t="s">
        <v>657</v>
      </c>
      <c r="H77" s="1279" t="s">
        <v>63</v>
      </c>
    </row>
    <row r="78" spans="1:9" s="128" customFormat="1" ht="23.25" customHeight="1" x14ac:dyDescent="0.2">
      <c r="A78" s="168">
        <f t="shared" si="8"/>
        <v>58</v>
      </c>
      <c r="B78" s="1276" t="s">
        <v>2744</v>
      </c>
      <c r="C78" s="1277">
        <v>13500</v>
      </c>
      <c r="D78" s="1277">
        <v>13834.57</v>
      </c>
      <c r="E78" s="1277">
        <v>12838.775300000001</v>
      </c>
      <c r="F78" s="1271">
        <f t="shared" si="7"/>
        <v>92.802127568836625</v>
      </c>
      <c r="G78" s="462" t="s">
        <v>657</v>
      </c>
      <c r="H78" s="1279" t="s">
        <v>5144</v>
      </c>
    </row>
    <row r="79" spans="1:9" s="128" customFormat="1" ht="15" customHeight="1" x14ac:dyDescent="0.2">
      <c r="A79" s="168">
        <f t="shared" si="8"/>
        <v>59</v>
      </c>
      <c r="B79" s="1276" t="s">
        <v>663</v>
      </c>
      <c r="C79" s="1277">
        <v>0</v>
      </c>
      <c r="D79" s="1277">
        <v>1511.92</v>
      </c>
      <c r="E79" s="1277">
        <v>1511.9101900000001</v>
      </c>
      <c r="F79" s="1271">
        <f t="shared" si="7"/>
        <v>99.999351156145821</v>
      </c>
      <c r="G79" s="462" t="s">
        <v>657</v>
      </c>
      <c r="H79" s="1287" t="s">
        <v>63</v>
      </c>
    </row>
    <row r="80" spans="1:9" s="128" customFormat="1" ht="23.25" customHeight="1" x14ac:dyDescent="0.2">
      <c r="A80" s="168">
        <f t="shared" si="8"/>
        <v>60</v>
      </c>
      <c r="B80" s="1276" t="s">
        <v>2746</v>
      </c>
      <c r="C80" s="1277">
        <v>0</v>
      </c>
      <c r="D80" s="1277">
        <v>16128.189999999999</v>
      </c>
      <c r="E80" s="1277">
        <v>16128.120269999999</v>
      </c>
      <c r="F80" s="1271">
        <f t="shared" si="7"/>
        <v>99.999567651422765</v>
      </c>
      <c r="G80" s="462" t="s">
        <v>657</v>
      </c>
      <c r="H80" s="1287" t="s">
        <v>63</v>
      </c>
    </row>
    <row r="81" spans="1:8" s="128" customFormat="1" ht="15" customHeight="1" x14ac:dyDescent="0.2">
      <c r="A81" s="168">
        <f t="shared" si="8"/>
        <v>61</v>
      </c>
      <c r="B81" s="1276" t="s">
        <v>2747</v>
      </c>
      <c r="C81" s="1277">
        <v>33000</v>
      </c>
      <c r="D81" s="1277">
        <v>71232.03</v>
      </c>
      <c r="E81" s="1277">
        <v>70974.718980000005</v>
      </c>
      <c r="F81" s="1271">
        <f t="shared" si="7"/>
        <v>99.638770620463873</v>
      </c>
      <c r="G81" s="462" t="s">
        <v>657</v>
      </c>
      <c r="H81" s="1279" t="s">
        <v>63</v>
      </c>
    </row>
    <row r="82" spans="1:8" s="128" customFormat="1" ht="89.25" customHeight="1" x14ac:dyDescent="0.2">
      <c r="A82" s="168">
        <f t="shared" si="8"/>
        <v>62</v>
      </c>
      <c r="B82" s="1276" t="s">
        <v>3452</v>
      </c>
      <c r="C82" s="1277">
        <v>2500</v>
      </c>
      <c r="D82" s="1277">
        <v>1404.52</v>
      </c>
      <c r="E82" s="1277">
        <v>0</v>
      </c>
      <c r="F82" s="1271">
        <f t="shared" si="7"/>
        <v>0</v>
      </c>
      <c r="G82" s="1285" t="s">
        <v>652</v>
      </c>
      <c r="H82" s="1287" t="s">
        <v>5145</v>
      </c>
    </row>
    <row r="83" spans="1:8" s="128" customFormat="1" ht="86.25" customHeight="1" x14ac:dyDescent="0.2">
      <c r="A83" s="168">
        <f t="shared" si="8"/>
        <v>63</v>
      </c>
      <c r="B83" s="1276" t="s">
        <v>3460</v>
      </c>
      <c r="C83" s="1277">
        <v>0</v>
      </c>
      <c r="D83" s="1277">
        <v>300</v>
      </c>
      <c r="E83" s="1277">
        <v>67.965699999999998</v>
      </c>
      <c r="F83" s="1271">
        <f t="shared" si="7"/>
        <v>22.655233333333332</v>
      </c>
      <c r="G83" s="1285" t="s">
        <v>652</v>
      </c>
      <c r="H83" s="1279" t="s">
        <v>5146</v>
      </c>
    </row>
    <row r="84" spans="1:8" s="128" customFormat="1" ht="126" x14ac:dyDescent="0.2">
      <c r="A84" s="168">
        <f t="shared" si="8"/>
        <v>64</v>
      </c>
      <c r="B84" s="1276" t="s">
        <v>3456</v>
      </c>
      <c r="C84" s="1277">
        <v>0</v>
      </c>
      <c r="D84" s="1277">
        <v>300</v>
      </c>
      <c r="E84" s="1277">
        <v>57.274140000000003</v>
      </c>
      <c r="F84" s="1271">
        <f t="shared" si="7"/>
        <v>19.091380000000001</v>
      </c>
      <c r="G84" s="1285" t="s">
        <v>652</v>
      </c>
      <c r="H84" s="1279" t="s">
        <v>5147</v>
      </c>
    </row>
    <row r="85" spans="1:8" s="128" customFormat="1" ht="84" x14ac:dyDescent="0.2">
      <c r="A85" s="168">
        <f t="shared" si="8"/>
        <v>65</v>
      </c>
      <c r="B85" s="1276" t="s">
        <v>3459</v>
      </c>
      <c r="C85" s="1277">
        <v>65700</v>
      </c>
      <c r="D85" s="1277">
        <v>36700</v>
      </c>
      <c r="E85" s="1277">
        <v>32113.120190000001</v>
      </c>
      <c r="F85" s="1271">
        <f t="shared" si="7"/>
        <v>87.501689891008184</v>
      </c>
      <c r="G85" s="1285" t="s">
        <v>652</v>
      </c>
      <c r="H85" s="1279" t="s">
        <v>5148</v>
      </c>
    </row>
    <row r="86" spans="1:8" s="128" customFormat="1" ht="24" customHeight="1" x14ac:dyDescent="0.2">
      <c r="A86" s="168">
        <f t="shared" si="8"/>
        <v>66</v>
      </c>
      <c r="B86" s="1276" t="s">
        <v>3453</v>
      </c>
      <c r="C86" s="1277">
        <v>43300</v>
      </c>
      <c r="D86" s="1277">
        <v>26700</v>
      </c>
      <c r="E86" s="1277">
        <v>26431.485199999999</v>
      </c>
      <c r="F86" s="1271">
        <f t="shared" si="7"/>
        <v>98.994326591760299</v>
      </c>
      <c r="G86" s="1285" t="s">
        <v>652</v>
      </c>
      <c r="H86" s="1279" t="s">
        <v>63</v>
      </c>
    </row>
    <row r="87" spans="1:8" s="128" customFormat="1" ht="94.5" x14ac:dyDescent="0.2">
      <c r="A87" s="168">
        <f t="shared" si="8"/>
        <v>67</v>
      </c>
      <c r="B87" s="1276" t="s">
        <v>3461</v>
      </c>
      <c r="C87" s="1277">
        <v>32700</v>
      </c>
      <c r="D87" s="1277">
        <v>160</v>
      </c>
      <c r="E87" s="1277">
        <v>96.703199999999995</v>
      </c>
      <c r="F87" s="1271">
        <f t="shared" si="7"/>
        <v>60.439500000000002</v>
      </c>
      <c r="G87" s="1285" t="s">
        <v>652</v>
      </c>
      <c r="H87" s="1287" t="s">
        <v>5149</v>
      </c>
    </row>
    <row r="88" spans="1:8" s="128" customFormat="1" ht="89.25" customHeight="1" x14ac:dyDescent="0.2">
      <c r="A88" s="168">
        <f t="shared" si="8"/>
        <v>68</v>
      </c>
      <c r="B88" s="1276" t="s">
        <v>3454</v>
      </c>
      <c r="C88" s="1277">
        <v>0</v>
      </c>
      <c r="D88" s="1277">
        <v>300</v>
      </c>
      <c r="E88" s="1277">
        <v>30.17014</v>
      </c>
      <c r="F88" s="1271">
        <f t="shared" si="7"/>
        <v>10.056713333333335</v>
      </c>
      <c r="G88" s="1285" t="s">
        <v>652</v>
      </c>
      <c r="H88" s="1287" t="s">
        <v>5150</v>
      </c>
    </row>
    <row r="89" spans="1:8" s="128" customFormat="1" ht="89.25" customHeight="1" x14ac:dyDescent="0.2">
      <c r="A89" s="168">
        <f t="shared" si="8"/>
        <v>69</v>
      </c>
      <c r="B89" s="1276" t="s">
        <v>3455</v>
      </c>
      <c r="C89" s="1277">
        <v>163700</v>
      </c>
      <c r="D89" s="1277">
        <v>101000</v>
      </c>
      <c r="E89" s="1277">
        <v>65934.132360000003</v>
      </c>
      <c r="F89" s="1271">
        <f t="shared" si="7"/>
        <v>65.281319168316827</v>
      </c>
      <c r="G89" s="1285" t="s">
        <v>652</v>
      </c>
      <c r="H89" s="1279" t="s">
        <v>5151</v>
      </c>
    </row>
    <row r="90" spans="1:8" s="128" customFormat="1" ht="24" customHeight="1" x14ac:dyDescent="0.2">
      <c r="A90" s="168">
        <f t="shared" si="8"/>
        <v>70</v>
      </c>
      <c r="B90" s="1276" t="s">
        <v>3457</v>
      </c>
      <c r="C90" s="1277">
        <v>55700</v>
      </c>
      <c r="D90" s="1277">
        <v>29053.77</v>
      </c>
      <c r="E90" s="1277">
        <v>27681.059720000001</v>
      </c>
      <c r="F90" s="1271">
        <f t="shared" si="7"/>
        <v>95.275276564796926</v>
      </c>
      <c r="G90" s="1285" t="s">
        <v>657</v>
      </c>
      <c r="H90" s="1287" t="s">
        <v>5144</v>
      </c>
    </row>
    <row r="91" spans="1:8" s="128" customFormat="1" ht="67.5" customHeight="1" x14ac:dyDescent="0.2">
      <c r="A91" s="168">
        <f t="shared" si="8"/>
        <v>71</v>
      </c>
      <c r="B91" s="1276" t="s">
        <v>4446</v>
      </c>
      <c r="C91" s="1277">
        <v>300</v>
      </c>
      <c r="D91" s="1277">
        <v>300</v>
      </c>
      <c r="E91" s="1277">
        <v>0</v>
      </c>
      <c r="F91" s="1271">
        <f t="shared" si="7"/>
        <v>0</v>
      </c>
      <c r="G91" s="1285" t="s">
        <v>652</v>
      </c>
      <c r="H91" s="1279" t="s">
        <v>5152</v>
      </c>
    </row>
    <row r="92" spans="1:8" s="128" customFormat="1" ht="73.5" x14ac:dyDescent="0.2">
      <c r="A92" s="168">
        <f t="shared" si="8"/>
        <v>72</v>
      </c>
      <c r="B92" s="1276" t="s">
        <v>4445</v>
      </c>
      <c r="C92" s="1277">
        <v>300</v>
      </c>
      <c r="D92" s="1277">
        <v>300</v>
      </c>
      <c r="E92" s="1277">
        <v>0</v>
      </c>
      <c r="F92" s="1271">
        <f t="shared" si="7"/>
        <v>0</v>
      </c>
      <c r="G92" s="1285" t="s">
        <v>652</v>
      </c>
      <c r="H92" s="1279" t="s">
        <v>5153</v>
      </c>
    </row>
    <row r="93" spans="1:8" s="128" customFormat="1" ht="57" customHeight="1" x14ac:dyDescent="0.2">
      <c r="A93" s="168">
        <f t="shared" si="8"/>
        <v>73</v>
      </c>
      <c r="B93" s="1276" t="s">
        <v>5154</v>
      </c>
      <c r="C93" s="1277">
        <v>0</v>
      </c>
      <c r="D93" s="1277">
        <v>300</v>
      </c>
      <c r="E93" s="1277">
        <v>0</v>
      </c>
      <c r="F93" s="1271">
        <f t="shared" si="7"/>
        <v>0</v>
      </c>
      <c r="G93" s="1285" t="s">
        <v>652</v>
      </c>
      <c r="H93" s="1279" t="s">
        <v>5155</v>
      </c>
    </row>
    <row r="94" spans="1:8" s="128" customFormat="1" ht="63" x14ac:dyDescent="0.2">
      <c r="A94" s="168">
        <f t="shared" si="8"/>
        <v>74</v>
      </c>
      <c r="B94" s="1276" t="s">
        <v>5156</v>
      </c>
      <c r="C94" s="1277">
        <v>0</v>
      </c>
      <c r="D94" s="1277">
        <v>60</v>
      </c>
      <c r="E94" s="1277">
        <v>30.17014</v>
      </c>
      <c r="F94" s="1271">
        <f t="shared" si="7"/>
        <v>50.283566666666665</v>
      </c>
      <c r="G94" s="1285" t="s">
        <v>652</v>
      </c>
      <c r="H94" s="1279" t="s">
        <v>5157</v>
      </c>
    </row>
    <row r="95" spans="1:8" s="128" customFormat="1" ht="67.5" customHeight="1" x14ac:dyDescent="0.2">
      <c r="A95" s="168">
        <f t="shared" si="8"/>
        <v>75</v>
      </c>
      <c r="B95" s="1276" t="s">
        <v>4443</v>
      </c>
      <c r="C95" s="1277">
        <v>0</v>
      </c>
      <c r="D95" s="1277">
        <v>250</v>
      </c>
      <c r="E95" s="1277">
        <v>0</v>
      </c>
      <c r="F95" s="1271">
        <f t="shared" si="7"/>
        <v>0</v>
      </c>
      <c r="G95" s="1285" t="s">
        <v>652</v>
      </c>
      <c r="H95" s="1287" t="s">
        <v>5158</v>
      </c>
    </row>
    <row r="96" spans="1:8" s="128" customFormat="1" ht="52.5" x14ac:dyDescent="0.2">
      <c r="A96" s="168">
        <f t="shared" si="8"/>
        <v>76</v>
      </c>
      <c r="B96" s="1276" t="s">
        <v>5159</v>
      </c>
      <c r="C96" s="1277">
        <v>0</v>
      </c>
      <c r="D96" s="1277">
        <v>3600</v>
      </c>
      <c r="E96" s="1277">
        <v>0</v>
      </c>
      <c r="F96" s="1271">
        <f t="shared" si="7"/>
        <v>0</v>
      </c>
      <c r="G96" s="1285" t="s">
        <v>652</v>
      </c>
      <c r="H96" s="1287" t="s">
        <v>5160</v>
      </c>
    </row>
    <row r="97" spans="1:9" s="128" customFormat="1" ht="78" customHeight="1" x14ac:dyDescent="0.2">
      <c r="A97" s="168">
        <f t="shared" si="8"/>
        <v>77</v>
      </c>
      <c r="B97" s="1276" t="s">
        <v>664</v>
      </c>
      <c r="C97" s="1277">
        <v>51000</v>
      </c>
      <c r="D97" s="1277">
        <v>54000</v>
      </c>
      <c r="E97" s="1277">
        <v>47000</v>
      </c>
      <c r="F97" s="1271">
        <f t="shared" si="7"/>
        <v>87.037037037037038</v>
      </c>
      <c r="G97" s="462" t="s">
        <v>650</v>
      </c>
      <c r="H97" s="1279" t="s">
        <v>5161</v>
      </c>
    </row>
    <row r="98" spans="1:9" s="128" customFormat="1" ht="13.5" customHeight="1" thickBot="1" x14ac:dyDescent="0.25">
      <c r="A98" s="1542" t="s">
        <v>299</v>
      </c>
      <c r="B98" s="1543"/>
      <c r="C98" s="146">
        <f>SUM(C74:C97)</f>
        <v>520700</v>
      </c>
      <c r="D98" s="146">
        <f>SUM(D74:D97)</f>
        <v>435525.92000000004</v>
      </c>
      <c r="E98" s="146">
        <f>SUM(E74:E97)</f>
        <v>371375.09373999998</v>
      </c>
      <c r="F98" s="157">
        <f t="shared" si="7"/>
        <v>85.270491763153828</v>
      </c>
      <c r="G98" s="148"/>
      <c r="H98" s="158"/>
    </row>
    <row r="99" spans="1:9" s="163" customFormat="1" x14ac:dyDescent="0.2">
      <c r="A99" s="129"/>
      <c r="B99" s="159"/>
      <c r="C99" s="129"/>
      <c r="D99" s="129"/>
      <c r="E99" s="129"/>
      <c r="F99" s="160"/>
      <c r="G99" s="161"/>
      <c r="H99" s="162"/>
      <c r="I99" s="1288"/>
    </row>
  </sheetData>
  <mergeCells count="11">
    <mergeCell ref="A8:B8"/>
    <mergeCell ref="A1:H1"/>
    <mergeCell ref="A4:B4"/>
    <mergeCell ref="A5:B5"/>
    <mergeCell ref="A6:B6"/>
    <mergeCell ref="A7:B7"/>
    <mergeCell ref="A9:B9"/>
    <mergeCell ref="A33:B33"/>
    <mergeCell ref="A38:B38"/>
    <mergeCell ref="A72:B72"/>
    <mergeCell ref="A98:B98"/>
  </mergeCells>
  <printOptions horizontalCentered="1"/>
  <pageMargins left="0.31496062992125984" right="0.31496062992125984" top="0.51181102362204722" bottom="0.43307086614173229" header="0.31496062992125984" footer="0.23622047244094491"/>
  <pageSetup paperSize="9" scale="96" firstPageNumber="167" fitToHeight="0" orientation="landscape" useFirstPageNumber="1" r:id="rId1"/>
  <headerFooter>
    <oddHeader>&amp;L&amp;"Tahoma,Kurzíva"&amp;9Závěrečný účet Moravskoslezského kraje za rok 2023&amp;R&amp;"Tahoma,Kurzíva"&amp;9Tabulka č. 12</oddHeader>
    <oddFooter>&amp;C&amp;"Tahoma,Obyčejné"&amp;P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7962-7B0B-45C4-A107-C60D5F1DB582}">
  <sheetPr>
    <pageSetUpPr fitToPage="1"/>
  </sheetPr>
  <dimension ref="A1:I58"/>
  <sheetViews>
    <sheetView zoomScaleNormal="100" zoomScaleSheetLayoutView="100" workbookViewId="0">
      <pane ySplit="14" topLeftCell="A15" activePane="bottomLeft" state="frozen"/>
      <selection activeCell="F37" sqref="F37"/>
      <selection pane="bottomLeft" activeCell="F37" sqref="F37"/>
    </sheetView>
  </sheetViews>
  <sheetFormatPr defaultColWidth="9.140625" defaultRowHeight="10.5" x14ac:dyDescent="0.2"/>
  <cols>
    <col min="1" max="1" width="6.42578125" style="126" customWidth="1"/>
    <col min="2" max="2" width="42.7109375" style="128" customWidth="1"/>
    <col min="3" max="4" width="13.140625" style="129" customWidth="1"/>
    <col min="5" max="5" width="13.140625" style="126" customWidth="1"/>
    <col min="6" max="6" width="8" style="130" customWidth="1"/>
    <col min="7" max="7" width="10.7109375" style="127" customWidth="1"/>
    <col min="8" max="8" width="42.7109375" style="131" customWidth="1"/>
    <col min="9" max="9" width="20.5703125" style="131" customWidth="1"/>
    <col min="10" max="16384" width="9.140625" style="126"/>
  </cols>
  <sheetData>
    <row r="1" spans="1:9" s="119" customFormat="1" ht="18" customHeight="1" x14ac:dyDescent="0.2">
      <c r="A1" s="1546" t="s">
        <v>5162</v>
      </c>
      <c r="B1" s="1546"/>
      <c r="C1" s="1546"/>
      <c r="D1" s="1546"/>
      <c r="E1" s="1546"/>
      <c r="F1" s="1546"/>
      <c r="G1" s="1546"/>
      <c r="H1" s="1546"/>
      <c r="I1" s="1289"/>
    </row>
    <row r="2" spans="1:9" ht="12" customHeight="1" x14ac:dyDescent="0.2"/>
    <row r="3" spans="1:9" ht="12" customHeight="1" thickBot="1" x14ac:dyDescent="0.2">
      <c r="A3" s="120"/>
      <c r="F3" s="132" t="s">
        <v>640</v>
      </c>
    </row>
    <row r="4" spans="1:9" ht="24" customHeight="1" x14ac:dyDescent="0.2">
      <c r="A4" s="1547"/>
      <c r="B4" s="1548"/>
      <c r="C4" s="1249" t="s">
        <v>5102</v>
      </c>
      <c r="D4" s="1249" t="s">
        <v>5103</v>
      </c>
      <c r="E4" s="1249" t="s">
        <v>5104</v>
      </c>
      <c r="F4" s="1250" t="s">
        <v>290</v>
      </c>
      <c r="G4" s="164"/>
      <c r="H4" s="165"/>
    </row>
    <row r="5" spans="1:9" ht="12.95" customHeight="1" x14ac:dyDescent="0.2">
      <c r="A5" s="1544" t="s">
        <v>641</v>
      </c>
      <c r="B5" s="1545"/>
      <c r="C5" s="1251">
        <f>C37</f>
        <v>104592</v>
      </c>
      <c r="D5" s="1251">
        <f>D37</f>
        <v>112420.3</v>
      </c>
      <c r="E5" s="1251">
        <f>E37</f>
        <v>56608.96931</v>
      </c>
      <c r="F5" s="1252">
        <f t="shared" ref="F5:F10" si="0">E5/D5*100</f>
        <v>50.354757379227777</v>
      </c>
      <c r="G5" s="161"/>
      <c r="H5" s="162"/>
    </row>
    <row r="6" spans="1:9" ht="12.95" customHeight="1" x14ac:dyDescent="0.2">
      <c r="A6" s="1544" t="s">
        <v>642</v>
      </c>
      <c r="B6" s="1545"/>
      <c r="C6" s="1253">
        <f>C42</f>
        <v>47766</v>
      </c>
      <c r="D6" s="1253">
        <f>D42</f>
        <v>50748.55</v>
      </c>
      <c r="E6" s="1253">
        <f>E42</f>
        <v>48848.5</v>
      </c>
      <c r="F6" s="1252">
        <f t="shared" si="0"/>
        <v>96.25595214050449</v>
      </c>
      <c r="G6" s="161"/>
      <c r="H6" s="162"/>
    </row>
    <row r="7" spans="1:9" ht="12.95" customHeight="1" x14ac:dyDescent="0.2">
      <c r="A7" s="174" t="s">
        <v>675</v>
      </c>
      <c r="B7" s="1290"/>
      <c r="C7" s="1253">
        <f>C45</f>
        <v>31592</v>
      </c>
      <c r="D7" s="1253">
        <f>D45</f>
        <v>8636</v>
      </c>
      <c r="E7" s="1253">
        <f>E45</f>
        <v>5682.57665</v>
      </c>
      <c r="F7" s="1252">
        <f t="shared" si="0"/>
        <v>65.801026516905964</v>
      </c>
      <c r="G7" s="161"/>
      <c r="H7" s="162"/>
    </row>
    <row r="8" spans="1:9" ht="12.95" customHeight="1" x14ac:dyDescent="0.2">
      <c r="A8" s="1544" t="s">
        <v>643</v>
      </c>
      <c r="B8" s="1545"/>
      <c r="C8" s="1253">
        <f>C52</f>
        <v>50366</v>
      </c>
      <c r="D8" s="1253">
        <f>D52</f>
        <v>41406.11</v>
      </c>
      <c r="E8" s="1253">
        <f>E52</f>
        <v>29325.389900000002</v>
      </c>
      <c r="F8" s="1252">
        <f t="shared" si="0"/>
        <v>70.823822619415353</v>
      </c>
      <c r="G8" s="161"/>
      <c r="H8" s="162"/>
    </row>
    <row r="9" spans="1:9" ht="12.95" customHeight="1" x14ac:dyDescent="0.2">
      <c r="A9" s="1544" t="s">
        <v>644</v>
      </c>
      <c r="B9" s="1545"/>
      <c r="C9" s="1253">
        <f>C57</f>
        <v>18575</v>
      </c>
      <c r="D9" s="1253">
        <f>D57</f>
        <v>2783.77</v>
      </c>
      <c r="E9" s="1253">
        <f>E57</f>
        <v>1437.54817</v>
      </c>
      <c r="F9" s="1252">
        <f t="shared" si="0"/>
        <v>51.640335588069419</v>
      </c>
      <c r="G9" s="161"/>
      <c r="H9" s="162"/>
    </row>
    <row r="10" spans="1:9" s="120" customFormat="1" ht="13.5" customHeight="1" thickBot="1" x14ac:dyDescent="0.25">
      <c r="A10" s="1540" t="s">
        <v>299</v>
      </c>
      <c r="B10" s="1541"/>
      <c r="C10" s="133">
        <f>SUM(C5:C9)</f>
        <v>252891</v>
      </c>
      <c r="D10" s="133">
        <f>SUM(D5:D9)</f>
        <v>215994.73</v>
      </c>
      <c r="E10" s="133">
        <f>SUM(E5:E9)</f>
        <v>141902.98402999999</v>
      </c>
      <c r="F10" s="134">
        <f t="shared" si="0"/>
        <v>65.697428835416488</v>
      </c>
      <c r="G10" s="161"/>
      <c r="H10" s="162"/>
      <c r="I10" s="1291"/>
    </row>
    <row r="11" spans="1:9" s="138" customFormat="1" ht="10.5" customHeight="1" x14ac:dyDescent="0.2">
      <c r="A11" s="120"/>
      <c r="B11" s="135"/>
      <c r="C11" s="136"/>
      <c r="D11" s="136"/>
      <c r="E11" s="136"/>
      <c r="F11" s="137"/>
      <c r="G11" s="127"/>
      <c r="H11" s="131"/>
      <c r="I11" s="1292"/>
    </row>
    <row r="12" spans="1:9" s="138" customFormat="1" ht="10.5" customHeight="1" x14ac:dyDescent="0.2">
      <c r="A12" s="120"/>
      <c r="B12" s="135"/>
      <c r="C12" s="136"/>
      <c r="D12" s="136"/>
      <c r="E12" s="136"/>
      <c r="F12" s="137"/>
      <c r="G12" s="127"/>
      <c r="H12" s="131"/>
      <c r="I12" s="1292"/>
    </row>
    <row r="13" spans="1:9" s="138" customFormat="1" ht="10.5" customHeight="1" thickBot="1" x14ac:dyDescent="0.2">
      <c r="A13" s="120"/>
      <c r="B13" s="135"/>
      <c r="C13" s="136"/>
      <c r="D13" s="136"/>
      <c r="E13" s="136"/>
      <c r="F13" s="137"/>
      <c r="G13" s="127"/>
      <c r="H13" s="132" t="s">
        <v>640</v>
      </c>
      <c r="I13" s="1292"/>
    </row>
    <row r="14" spans="1:9" ht="28.5" customHeight="1" thickBot="1" x14ac:dyDescent="0.25">
      <c r="A14" s="139" t="s">
        <v>645</v>
      </c>
      <c r="B14" s="456" t="s">
        <v>536</v>
      </c>
      <c r="C14" s="1249" t="s">
        <v>5102</v>
      </c>
      <c r="D14" s="1249" t="s">
        <v>5103</v>
      </c>
      <c r="E14" s="1249" t="s">
        <v>5104</v>
      </c>
      <c r="F14" s="457" t="s">
        <v>290</v>
      </c>
      <c r="G14" s="457" t="s">
        <v>646</v>
      </c>
      <c r="H14" s="458" t="s">
        <v>647</v>
      </c>
    </row>
    <row r="15" spans="1:9" ht="15" customHeight="1" thickBot="1" x14ac:dyDescent="0.2">
      <c r="A15" s="166" t="s">
        <v>648</v>
      </c>
      <c r="B15" s="140"/>
      <c r="C15" s="141"/>
      <c r="D15" s="141"/>
      <c r="E15" s="142"/>
      <c r="F15" s="143"/>
      <c r="G15" s="144"/>
      <c r="H15" s="145"/>
    </row>
    <row r="16" spans="1:9" s="128" customFormat="1" ht="24" customHeight="1" x14ac:dyDescent="0.2">
      <c r="A16" s="167">
        <v>1</v>
      </c>
      <c r="B16" s="1269" t="s">
        <v>655</v>
      </c>
      <c r="C16" s="1270">
        <v>9800</v>
      </c>
      <c r="D16" s="1270">
        <v>7811.3</v>
      </c>
      <c r="E16" s="1270">
        <v>4559.5686500000002</v>
      </c>
      <c r="F16" s="1271">
        <f t="shared" ref="F16:F37" si="1">E16/D16*100</f>
        <v>58.371444573886556</v>
      </c>
      <c r="G16" s="460" t="s">
        <v>5163</v>
      </c>
      <c r="H16" s="1272" t="s">
        <v>5164</v>
      </c>
      <c r="I16" s="413"/>
    </row>
    <row r="17" spans="1:9" s="128" customFormat="1" ht="24" customHeight="1" x14ac:dyDescent="0.2">
      <c r="A17" s="168">
        <f>A16+1</f>
        <v>2</v>
      </c>
      <c r="B17" s="1269" t="s">
        <v>3189</v>
      </c>
      <c r="C17" s="1270">
        <v>59</v>
      </c>
      <c r="D17" s="1270">
        <v>59</v>
      </c>
      <c r="E17" s="1270">
        <v>58.08</v>
      </c>
      <c r="F17" s="1271">
        <f t="shared" si="1"/>
        <v>98.440677966101703</v>
      </c>
      <c r="G17" s="460" t="s">
        <v>5163</v>
      </c>
      <c r="H17" s="1272" t="s">
        <v>5107</v>
      </c>
      <c r="I17" s="413"/>
    </row>
    <row r="18" spans="1:9" s="128" customFormat="1" ht="78" customHeight="1" x14ac:dyDescent="0.2">
      <c r="A18" s="168">
        <f t="shared" ref="A18:A36" si="2">A17+1</f>
        <v>3</v>
      </c>
      <c r="B18" s="1269" t="s">
        <v>3925</v>
      </c>
      <c r="C18" s="1270">
        <v>1000</v>
      </c>
      <c r="D18" s="1270">
        <v>2288</v>
      </c>
      <c r="E18" s="1270">
        <v>1586.31745</v>
      </c>
      <c r="F18" s="1271">
        <f t="shared" si="1"/>
        <v>69.332056381118875</v>
      </c>
      <c r="G18" s="460" t="s">
        <v>5163</v>
      </c>
      <c r="H18" s="1272" t="s">
        <v>5165</v>
      </c>
      <c r="I18" s="413"/>
    </row>
    <row r="19" spans="1:9" s="128" customFormat="1" ht="118.5" customHeight="1" x14ac:dyDescent="0.2">
      <c r="A19" s="168">
        <f t="shared" si="2"/>
        <v>4</v>
      </c>
      <c r="B19" s="1269" t="s">
        <v>4045</v>
      </c>
      <c r="C19" s="1270">
        <v>87300</v>
      </c>
      <c r="D19" s="1270">
        <v>87300</v>
      </c>
      <c r="E19" s="1270">
        <v>43650</v>
      </c>
      <c r="F19" s="1271">
        <f t="shared" si="1"/>
        <v>50</v>
      </c>
      <c r="G19" s="460" t="s">
        <v>3924</v>
      </c>
      <c r="H19" s="459" t="s">
        <v>5166</v>
      </c>
      <c r="I19" s="413"/>
    </row>
    <row r="20" spans="1:9" s="128" customFormat="1" ht="89.25" customHeight="1" x14ac:dyDescent="0.2">
      <c r="A20" s="168">
        <f t="shared" si="2"/>
        <v>5</v>
      </c>
      <c r="B20" s="1275" t="s">
        <v>4046</v>
      </c>
      <c r="C20" s="1270">
        <v>5000</v>
      </c>
      <c r="D20" s="1270">
        <v>5000</v>
      </c>
      <c r="E20" s="1270">
        <v>4000</v>
      </c>
      <c r="F20" s="1271">
        <f t="shared" si="1"/>
        <v>80</v>
      </c>
      <c r="G20" s="460" t="s">
        <v>3924</v>
      </c>
      <c r="H20" s="1272" t="s">
        <v>5167</v>
      </c>
      <c r="I20" s="413"/>
    </row>
    <row r="21" spans="1:9" s="128" customFormat="1" ht="99.75" customHeight="1" x14ac:dyDescent="0.2">
      <c r="A21" s="168">
        <f t="shared" si="2"/>
        <v>6</v>
      </c>
      <c r="B21" s="1293" t="s">
        <v>5168</v>
      </c>
      <c r="C21" s="1294">
        <v>0</v>
      </c>
      <c r="D21" s="1294">
        <v>1000</v>
      </c>
      <c r="E21" s="1294">
        <v>0</v>
      </c>
      <c r="F21" s="1295">
        <f t="shared" si="1"/>
        <v>0</v>
      </c>
      <c r="G21" s="1296" t="s">
        <v>5163</v>
      </c>
      <c r="H21" s="1297" t="s">
        <v>5169</v>
      </c>
      <c r="I21" s="413"/>
    </row>
    <row r="22" spans="1:9" s="128" customFormat="1" ht="24" customHeight="1" x14ac:dyDescent="0.2">
      <c r="A22" s="168">
        <f t="shared" si="2"/>
        <v>7</v>
      </c>
      <c r="B22" s="1276" t="s">
        <v>3190</v>
      </c>
      <c r="C22" s="1277">
        <v>33</v>
      </c>
      <c r="D22" s="1277">
        <v>33</v>
      </c>
      <c r="E22" s="1277">
        <v>20.003209999999999</v>
      </c>
      <c r="F22" s="1271">
        <f t="shared" si="1"/>
        <v>60.615787878787877</v>
      </c>
      <c r="G22" s="1278" t="s">
        <v>5163</v>
      </c>
      <c r="H22" s="1279" t="s">
        <v>5170</v>
      </c>
      <c r="I22" s="1298"/>
    </row>
    <row r="23" spans="1:9" s="128" customFormat="1" ht="78" customHeight="1" x14ac:dyDescent="0.2">
      <c r="A23" s="168">
        <f t="shared" si="2"/>
        <v>8</v>
      </c>
      <c r="B23" s="1275" t="s">
        <v>5171</v>
      </c>
      <c r="C23" s="1270">
        <v>0</v>
      </c>
      <c r="D23" s="1270">
        <v>126</v>
      </c>
      <c r="E23" s="1270">
        <v>0</v>
      </c>
      <c r="F23" s="1271">
        <f t="shared" si="1"/>
        <v>0</v>
      </c>
      <c r="G23" s="1278" t="s">
        <v>652</v>
      </c>
      <c r="H23" s="1272" t="s">
        <v>5172</v>
      </c>
      <c r="I23" s="413"/>
    </row>
    <row r="24" spans="1:9" s="128" customFormat="1" ht="67.5" customHeight="1" x14ac:dyDescent="0.2">
      <c r="A24" s="168">
        <f t="shared" si="2"/>
        <v>9</v>
      </c>
      <c r="B24" s="1275" t="s">
        <v>5173</v>
      </c>
      <c r="C24" s="1270">
        <v>0</v>
      </c>
      <c r="D24" s="1270">
        <v>1073</v>
      </c>
      <c r="E24" s="1270">
        <v>0</v>
      </c>
      <c r="F24" s="1271">
        <f t="shared" si="1"/>
        <v>0</v>
      </c>
      <c r="G24" s="460" t="s">
        <v>3924</v>
      </c>
      <c r="H24" s="1272" t="s">
        <v>5174</v>
      </c>
      <c r="I24" s="413"/>
    </row>
    <row r="25" spans="1:9" s="128" customFormat="1" ht="103.5" customHeight="1" x14ac:dyDescent="0.2">
      <c r="A25" s="168">
        <f t="shared" si="2"/>
        <v>10</v>
      </c>
      <c r="B25" s="1275" t="s">
        <v>3926</v>
      </c>
      <c r="C25" s="1270">
        <v>0</v>
      </c>
      <c r="D25" s="1270">
        <v>4995</v>
      </c>
      <c r="E25" s="1270">
        <v>0</v>
      </c>
      <c r="F25" s="1271">
        <f t="shared" si="1"/>
        <v>0</v>
      </c>
      <c r="G25" s="460" t="s">
        <v>3924</v>
      </c>
      <c r="H25" s="1272" t="s">
        <v>5175</v>
      </c>
      <c r="I25" s="413"/>
    </row>
    <row r="26" spans="1:9" s="128" customFormat="1" ht="34.5" customHeight="1" x14ac:dyDescent="0.2">
      <c r="A26" s="168">
        <f t="shared" si="2"/>
        <v>11</v>
      </c>
      <c r="B26" s="1275" t="s">
        <v>5176</v>
      </c>
      <c r="C26" s="1270">
        <v>1400</v>
      </c>
      <c r="D26" s="1270">
        <v>1400</v>
      </c>
      <c r="E26" s="1270">
        <v>1400</v>
      </c>
      <c r="F26" s="1271">
        <f t="shared" si="1"/>
        <v>100</v>
      </c>
      <c r="G26" s="460" t="s">
        <v>657</v>
      </c>
      <c r="H26" s="1272" t="s">
        <v>5107</v>
      </c>
      <c r="I26" s="413"/>
    </row>
    <row r="27" spans="1:9" s="128" customFormat="1" ht="24" customHeight="1" x14ac:dyDescent="0.2">
      <c r="A27" s="168">
        <f t="shared" si="2"/>
        <v>12</v>
      </c>
      <c r="B27" s="1275" t="s">
        <v>5177</v>
      </c>
      <c r="C27" s="1270">
        <v>0</v>
      </c>
      <c r="D27" s="1270">
        <v>500</v>
      </c>
      <c r="E27" s="1270">
        <v>500</v>
      </c>
      <c r="F27" s="1271">
        <f t="shared" si="1"/>
        <v>100</v>
      </c>
      <c r="G27" s="460" t="s">
        <v>657</v>
      </c>
      <c r="H27" s="1272" t="s">
        <v>5107</v>
      </c>
      <c r="I27" s="413"/>
    </row>
    <row r="28" spans="1:9" s="128" customFormat="1" ht="24" customHeight="1" x14ac:dyDescent="0.2">
      <c r="A28" s="168">
        <f t="shared" si="2"/>
        <v>13</v>
      </c>
      <c r="B28" s="1275" t="s">
        <v>5178</v>
      </c>
      <c r="C28" s="1270">
        <v>0</v>
      </c>
      <c r="D28" s="1270">
        <v>50</v>
      </c>
      <c r="E28" s="1270">
        <v>50</v>
      </c>
      <c r="F28" s="1271">
        <f t="shared" si="1"/>
        <v>100</v>
      </c>
      <c r="G28" s="460" t="s">
        <v>657</v>
      </c>
      <c r="H28" s="1272" t="s">
        <v>5107</v>
      </c>
      <c r="I28" s="413"/>
    </row>
    <row r="29" spans="1:9" s="128" customFormat="1" ht="24" customHeight="1" x14ac:dyDescent="0.2">
      <c r="A29" s="168">
        <f t="shared" si="2"/>
        <v>14</v>
      </c>
      <c r="B29" s="1275" t="s">
        <v>5179</v>
      </c>
      <c r="C29" s="1270">
        <v>0</v>
      </c>
      <c r="D29" s="1270">
        <v>50</v>
      </c>
      <c r="E29" s="1270">
        <v>50</v>
      </c>
      <c r="F29" s="1271">
        <f t="shared" si="1"/>
        <v>100</v>
      </c>
      <c r="G29" s="460" t="s">
        <v>657</v>
      </c>
      <c r="H29" s="1272" t="s">
        <v>5107</v>
      </c>
      <c r="I29" s="413"/>
    </row>
    <row r="30" spans="1:9" s="128" customFormat="1" ht="15" customHeight="1" x14ac:dyDescent="0.2">
      <c r="A30" s="168">
        <f t="shared" si="2"/>
        <v>15</v>
      </c>
      <c r="B30" s="1275" t="s">
        <v>5180</v>
      </c>
      <c r="C30" s="1270">
        <v>0</v>
      </c>
      <c r="D30" s="1270">
        <v>50</v>
      </c>
      <c r="E30" s="1270">
        <v>50</v>
      </c>
      <c r="F30" s="1271">
        <f t="shared" si="1"/>
        <v>100</v>
      </c>
      <c r="G30" s="460" t="s">
        <v>657</v>
      </c>
      <c r="H30" s="1272" t="s">
        <v>5107</v>
      </c>
      <c r="I30" s="413"/>
    </row>
    <row r="31" spans="1:9" s="128" customFormat="1" ht="15" customHeight="1" x14ac:dyDescent="0.2">
      <c r="A31" s="168">
        <f t="shared" si="2"/>
        <v>16</v>
      </c>
      <c r="B31" s="1275" t="s">
        <v>5181</v>
      </c>
      <c r="C31" s="1270">
        <v>0</v>
      </c>
      <c r="D31" s="1270">
        <v>100</v>
      </c>
      <c r="E31" s="1270">
        <v>100</v>
      </c>
      <c r="F31" s="1271">
        <f t="shared" si="1"/>
        <v>100</v>
      </c>
      <c r="G31" s="460" t="s">
        <v>657</v>
      </c>
      <c r="H31" s="1272" t="s">
        <v>5107</v>
      </c>
      <c r="I31" s="413"/>
    </row>
    <row r="32" spans="1:9" s="128" customFormat="1" ht="31.5" x14ac:dyDescent="0.2">
      <c r="A32" s="168">
        <f t="shared" si="2"/>
        <v>17</v>
      </c>
      <c r="B32" s="1275" t="s">
        <v>5182</v>
      </c>
      <c r="C32" s="1270">
        <v>0</v>
      </c>
      <c r="D32" s="1270">
        <v>200</v>
      </c>
      <c r="E32" s="1270">
        <v>200</v>
      </c>
      <c r="F32" s="1271">
        <f t="shared" si="1"/>
        <v>100</v>
      </c>
      <c r="G32" s="460" t="s">
        <v>657</v>
      </c>
      <c r="H32" s="1272" t="s">
        <v>5107</v>
      </c>
      <c r="I32" s="413"/>
    </row>
    <row r="33" spans="1:9" s="128" customFormat="1" ht="24" customHeight="1" x14ac:dyDescent="0.2">
      <c r="A33" s="168">
        <f t="shared" si="2"/>
        <v>18</v>
      </c>
      <c r="B33" s="1275" t="s">
        <v>5183</v>
      </c>
      <c r="C33" s="1270">
        <v>0</v>
      </c>
      <c r="D33" s="1270">
        <v>150</v>
      </c>
      <c r="E33" s="1270">
        <v>150</v>
      </c>
      <c r="F33" s="1271">
        <f t="shared" si="1"/>
        <v>100</v>
      </c>
      <c r="G33" s="460" t="s">
        <v>657</v>
      </c>
      <c r="H33" s="1272" t="s">
        <v>5107</v>
      </c>
      <c r="I33" s="413"/>
    </row>
    <row r="34" spans="1:9" s="128" customFormat="1" ht="24" customHeight="1" x14ac:dyDescent="0.2">
      <c r="A34" s="168">
        <f t="shared" si="2"/>
        <v>19</v>
      </c>
      <c r="B34" s="1275" t="s">
        <v>5184</v>
      </c>
      <c r="C34" s="1270">
        <v>0</v>
      </c>
      <c r="D34" s="1270">
        <v>60</v>
      </c>
      <c r="E34" s="1270">
        <v>60</v>
      </c>
      <c r="F34" s="1271">
        <f t="shared" si="1"/>
        <v>100</v>
      </c>
      <c r="G34" s="460" t="s">
        <v>657</v>
      </c>
      <c r="H34" s="1272" t="s">
        <v>5107</v>
      </c>
      <c r="I34" s="413"/>
    </row>
    <row r="35" spans="1:9" s="128" customFormat="1" ht="15" customHeight="1" x14ac:dyDescent="0.2">
      <c r="A35" s="168">
        <f t="shared" si="2"/>
        <v>20</v>
      </c>
      <c r="B35" s="1275" t="s">
        <v>5185</v>
      </c>
      <c r="C35" s="1270">
        <v>0</v>
      </c>
      <c r="D35" s="1270">
        <v>125</v>
      </c>
      <c r="E35" s="1270">
        <v>125</v>
      </c>
      <c r="F35" s="1271">
        <f t="shared" si="1"/>
        <v>100</v>
      </c>
      <c r="G35" s="460" t="s">
        <v>657</v>
      </c>
      <c r="H35" s="1272" t="s">
        <v>5107</v>
      </c>
      <c r="I35" s="413"/>
    </row>
    <row r="36" spans="1:9" s="128" customFormat="1" ht="24" customHeight="1" x14ac:dyDescent="0.2">
      <c r="A36" s="168">
        <f t="shared" si="2"/>
        <v>21</v>
      </c>
      <c r="B36" s="1276" t="s">
        <v>5186</v>
      </c>
      <c r="C36" s="1277">
        <v>0</v>
      </c>
      <c r="D36" s="1277">
        <v>50</v>
      </c>
      <c r="E36" s="1277">
        <v>50</v>
      </c>
      <c r="F36" s="1271">
        <f t="shared" si="1"/>
        <v>100</v>
      </c>
      <c r="G36" s="460" t="s">
        <v>657</v>
      </c>
      <c r="H36" s="1272" t="s">
        <v>63</v>
      </c>
      <c r="I36" s="413"/>
    </row>
    <row r="37" spans="1:9" s="135" customFormat="1" ht="13.5" customHeight="1" thickBot="1" x14ac:dyDescent="0.25">
      <c r="A37" s="1542" t="s">
        <v>299</v>
      </c>
      <c r="B37" s="1543"/>
      <c r="C37" s="146">
        <f>SUM(C16:C36)</f>
        <v>104592</v>
      </c>
      <c r="D37" s="146">
        <f>SUM(D16:D36)</f>
        <v>112420.3</v>
      </c>
      <c r="E37" s="146">
        <f>SUM(E16:E36)</f>
        <v>56608.96931</v>
      </c>
      <c r="F37" s="147">
        <f t="shared" si="1"/>
        <v>50.354757379227777</v>
      </c>
      <c r="G37" s="148"/>
      <c r="H37" s="169"/>
      <c r="I37" s="1299"/>
    </row>
    <row r="38" spans="1:9" s="120" customFormat="1" ht="18" customHeight="1" thickBot="1" x14ac:dyDescent="0.2">
      <c r="A38" s="166" t="s">
        <v>642</v>
      </c>
      <c r="B38" s="149"/>
      <c r="C38" s="150"/>
      <c r="D38" s="150"/>
      <c r="E38" s="151"/>
      <c r="F38" s="143"/>
      <c r="G38" s="144"/>
      <c r="H38" s="461"/>
      <c r="I38" s="1291"/>
    </row>
    <row r="39" spans="1:9" s="128" customFormat="1" ht="24" customHeight="1" x14ac:dyDescent="0.2">
      <c r="A39" s="1281">
        <f>A36+1</f>
        <v>22</v>
      </c>
      <c r="B39" s="1282" t="s">
        <v>3044</v>
      </c>
      <c r="C39" s="1283">
        <v>47442</v>
      </c>
      <c r="D39" s="1283">
        <v>48074.5</v>
      </c>
      <c r="E39" s="1283">
        <v>48074.5</v>
      </c>
      <c r="F39" s="1271">
        <f>E39/D39*100</f>
        <v>100</v>
      </c>
      <c r="G39" s="462" t="s">
        <v>5163</v>
      </c>
      <c r="H39" s="459" t="s">
        <v>5107</v>
      </c>
      <c r="I39" s="413"/>
    </row>
    <row r="40" spans="1:9" s="128" customFormat="1" ht="24" customHeight="1" x14ac:dyDescent="0.2">
      <c r="A40" s="168">
        <f t="shared" ref="A40:A41" si="3">A39+1</f>
        <v>23</v>
      </c>
      <c r="B40" s="1282" t="s">
        <v>3046</v>
      </c>
      <c r="C40" s="1283">
        <v>324</v>
      </c>
      <c r="D40" s="1283">
        <v>290</v>
      </c>
      <c r="E40" s="1283">
        <v>290</v>
      </c>
      <c r="F40" s="1271">
        <f>E40/D40*100</f>
        <v>100</v>
      </c>
      <c r="G40" s="462" t="s">
        <v>5163</v>
      </c>
      <c r="H40" s="459" t="s">
        <v>5107</v>
      </c>
      <c r="I40" s="413"/>
    </row>
    <row r="41" spans="1:9" s="128" customFormat="1" ht="78" customHeight="1" x14ac:dyDescent="0.2">
      <c r="A41" s="168">
        <f t="shared" si="3"/>
        <v>24</v>
      </c>
      <c r="B41" s="1282" t="s">
        <v>5187</v>
      </c>
      <c r="C41" s="1283">
        <v>0</v>
      </c>
      <c r="D41" s="1283">
        <v>2384.0500000000002</v>
      </c>
      <c r="E41" s="1283">
        <v>484</v>
      </c>
      <c r="F41" s="1271">
        <f>E41/D41*100</f>
        <v>20.301587634487532</v>
      </c>
      <c r="G41" s="462" t="s">
        <v>652</v>
      </c>
      <c r="H41" s="459" t="s">
        <v>5188</v>
      </c>
      <c r="I41" s="413"/>
    </row>
    <row r="42" spans="1:9" s="128" customFormat="1" ht="13.5" customHeight="1" thickBot="1" x14ac:dyDescent="0.25">
      <c r="A42" s="1542" t="s">
        <v>299</v>
      </c>
      <c r="B42" s="1543"/>
      <c r="C42" s="146">
        <f>SUM(C39:C41)</f>
        <v>47766</v>
      </c>
      <c r="D42" s="146">
        <f>SUM(D39:D41)</f>
        <v>50748.55</v>
      </c>
      <c r="E42" s="146">
        <f>SUM(E39:E41)</f>
        <v>48848.5</v>
      </c>
      <c r="F42" s="147">
        <f>E42/D42*100</f>
        <v>96.25595214050449</v>
      </c>
      <c r="G42" s="148"/>
      <c r="H42" s="169"/>
      <c r="I42" s="413"/>
    </row>
    <row r="43" spans="1:9" s="120" customFormat="1" ht="18" customHeight="1" thickBot="1" x14ac:dyDescent="0.2">
      <c r="A43" s="166" t="s">
        <v>675</v>
      </c>
      <c r="B43" s="149"/>
      <c r="C43" s="151"/>
      <c r="D43" s="151"/>
      <c r="E43" s="151"/>
      <c r="F43" s="143"/>
      <c r="G43" s="144"/>
      <c r="H43" s="461"/>
      <c r="I43" s="1291"/>
    </row>
    <row r="44" spans="1:9" s="128" customFormat="1" ht="87" customHeight="1" x14ac:dyDescent="0.2">
      <c r="A44" s="1281">
        <f>A41+1</f>
        <v>25</v>
      </c>
      <c r="B44" s="1300" t="s">
        <v>5189</v>
      </c>
      <c r="C44" s="1301">
        <v>31592</v>
      </c>
      <c r="D44" s="1301">
        <v>8636</v>
      </c>
      <c r="E44" s="1301">
        <v>5682.57665</v>
      </c>
      <c r="F44" s="1271">
        <f>E44/D44*100</f>
        <v>65.801026516905964</v>
      </c>
      <c r="G44" s="1302" t="s">
        <v>652</v>
      </c>
      <c r="H44" s="459" t="s">
        <v>5190</v>
      </c>
      <c r="I44" s="413"/>
    </row>
    <row r="45" spans="1:9" s="128" customFormat="1" ht="13.5" customHeight="1" thickBot="1" x14ac:dyDescent="0.25">
      <c r="A45" s="1542" t="s">
        <v>299</v>
      </c>
      <c r="B45" s="1543"/>
      <c r="C45" s="146">
        <f>SUM(C44:C44)</f>
        <v>31592</v>
      </c>
      <c r="D45" s="146">
        <f>SUM(D44:D44)</f>
        <v>8636</v>
      </c>
      <c r="E45" s="146">
        <f>SUM(E44:E44)</f>
        <v>5682.57665</v>
      </c>
      <c r="F45" s="157">
        <f>E45/D45*100</f>
        <v>65.801026516905964</v>
      </c>
      <c r="G45" s="148"/>
      <c r="H45" s="169"/>
      <c r="I45" s="413"/>
    </row>
    <row r="46" spans="1:9" ht="18" customHeight="1" thickBot="1" x14ac:dyDescent="0.2">
      <c r="A46" s="170" t="s">
        <v>659</v>
      </c>
      <c r="B46" s="152"/>
      <c r="C46" s="153"/>
      <c r="D46" s="153"/>
      <c r="E46" s="154"/>
      <c r="F46" s="155"/>
      <c r="G46" s="171"/>
      <c r="H46" s="172"/>
    </row>
    <row r="47" spans="1:9" s="128" customFormat="1" ht="34.5" customHeight="1" x14ac:dyDescent="0.2">
      <c r="A47" s="1281">
        <f>A44+1</f>
        <v>26</v>
      </c>
      <c r="B47" s="1276" t="s">
        <v>3191</v>
      </c>
      <c r="C47" s="1277">
        <v>161</v>
      </c>
      <c r="D47" s="1277">
        <v>161</v>
      </c>
      <c r="E47" s="1277">
        <v>39.204000000000001</v>
      </c>
      <c r="F47" s="1271">
        <f t="shared" ref="F47:F52" si="4">E47/D47*100</f>
        <v>24.350310559006211</v>
      </c>
      <c r="G47" s="1302" t="s">
        <v>657</v>
      </c>
      <c r="H47" s="459" t="s">
        <v>5191</v>
      </c>
      <c r="I47" s="413"/>
    </row>
    <row r="48" spans="1:9" s="128" customFormat="1" ht="15" customHeight="1" x14ac:dyDescent="0.2">
      <c r="A48" s="168">
        <f t="shared" ref="A48:A51" si="5">A47+1</f>
        <v>27</v>
      </c>
      <c r="B48" s="1276" t="s">
        <v>3291</v>
      </c>
      <c r="C48" s="1277">
        <v>180</v>
      </c>
      <c r="D48" s="1277">
        <v>2239.5</v>
      </c>
      <c r="E48" s="1277">
        <v>2146.57638</v>
      </c>
      <c r="F48" s="1271">
        <f t="shared" si="4"/>
        <v>95.850697923643665</v>
      </c>
      <c r="G48" s="1302" t="s">
        <v>652</v>
      </c>
      <c r="H48" s="459" t="s">
        <v>63</v>
      </c>
      <c r="I48" s="413"/>
    </row>
    <row r="49" spans="1:9" s="128" customFormat="1" ht="24" customHeight="1" x14ac:dyDescent="0.2">
      <c r="A49" s="168">
        <f t="shared" si="5"/>
        <v>28</v>
      </c>
      <c r="B49" s="1276" t="s">
        <v>4246</v>
      </c>
      <c r="C49" s="1277">
        <v>17500</v>
      </c>
      <c r="D49" s="1277">
        <v>727.21</v>
      </c>
      <c r="E49" s="1277">
        <v>727.21</v>
      </c>
      <c r="F49" s="1271">
        <f t="shared" si="4"/>
        <v>100</v>
      </c>
      <c r="G49" s="1302" t="s">
        <v>5163</v>
      </c>
      <c r="H49" s="459" t="s">
        <v>570</v>
      </c>
      <c r="I49" s="413"/>
    </row>
    <row r="50" spans="1:9" s="128" customFormat="1" ht="15" customHeight="1" x14ac:dyDescent="0.2">
      <c r="A50" s="168">
        <f t="shared" si="5"/>
        <v>29</v>
      </c>
      <c r="B50" s="1276" t="s">
        <v>4247</v>
      </c>
      <c r="C50" s="1277">
        <v>0</v>
      </c>
      <c r="D50" s="1277">
        <v>2420</v>
      </c>
      <c r="E50" s="1277">
        <v>2420</v>
      </c>
      <c r="F50" s="1271">
        <f t="shared" si="4"/>
        <v>100</v>
      </c>
      <c r="G50" s="1302" t="s">
        <v>657</v>
      </c>
      <c r="H50" s="1284" t="s">
        <v>5107</v>
      </c>
      <c r="I50" s="413"/>
    </row>
    <row r="51" spans="1:9" s="128" customFormat="1" ht="63" x14ac:dyDescent="0.2">
      <c r="A51" s="168">
        <f t="shared" si="5"/>
        <v>30</v>
      </c>
      <c r="B51" s="1276" t="s">
        <v>3192</v>
      </c>
      <c r="C51" s="1277">
        <v>32525</v>
      </c>
      <c r="D51" s="1277">
        <v>35858.400000000001</v>
      </c>
      <c r="E51" s="1277">
        <v>23992.399520000003</v>
      </c>
      <c r="F51" s="1271">
        <f t="shared" si="4"/>
        <v>66.908728554536737</v>
      </c>
      <c r="G51" s="1302" t="s">
        <v>652</v>
      </c>
      <c r="H51" s="459" t="s">
        <v>5192</v>
      </c>
      <c r="I51" s="413"/>
    </row>
    <row r="52" spans="1:9" s="128" customFormat="1" ht="13.5" customHeight="1" thickBot="1" x14ac:dyDescent="0.25">
      <c r="A52" s="1542" t="s">
        <v>299</v>
      </c>
      <c r="B52" s="1543"/>
      <c r="C52" s="146">
        <f>SUM(C47:C51)</f>
        <v>50366</v>
      </c>
      <c r="D52" s="156">
        <f>SUM(D47:D51)</f>
        <v>41406.11</v>
      </c>
      <c r="E52" s="156">
        <f>SUM(E47:E51)</f>
        <v>29325.389900000002</v>
      </c>
      <c r="F52" s="157">
        <f t="shared" si="4"/>
        <v>70.823822619415353</v>
      </c>
      <c r="G52" s="148"/>
      <c r="H52" s="158"/>
      <c r="I52" s="413"/>
    </row>
    <row r="53" spans="1:9" ht="18" customHeight="1" thickBot="1" x14ac:dyDescent="0.2">
      <c r="A53" s="166" t="s">
        <v>644</v>
      </c>
      <c r="B53" s="140"/>
      <c r="C53" s="141"/>
      <c r="D53" s="141"/>
      <c r="E53" s="142"/>
      <c r="F53" s="143"/>
      <c r="G53" s="144"/>
      <c r="H53" s="173"/>
    </row>
    <row r="54" spans="1:9" s="128" customFormat="1" ht="34.5" customHeight="1" x14ac:dyDescent="0.2">
      <c r="A54" s="1281">
        <f>A51+1</f>
        <v>31</v>
      </c>
      <c r="B54" s="1276" t="s">
        <v>585</v>
      </c>
      <c r="C54" s="1277">
        <v>0</v>
      </c>
      <c r="D54" s="1277">
        <v>259.77</v>
      </c>
      <c r="E54" s="1277">
        <v>0</v>
      </c>
      <c r="F54" s="1271">
        <f>E54/D54*100</f>
        <v>0</v>
      </c>
      <c r="G54" s="1302" t="s">
        <v>657</v>
      </c>
      <c r="H54" s="1279" t="s">
        <v>5144</v>
      </c>
      <c r="I54" s="413"/>
    </row>
    <row r="55" spans="1:9" s="128" customFormat="1" ht="99.75" customHeight="1" x14ac:dyDescent="0.2">
      <c r="A55" s="168">
        <f t="shared" ref="A55:A56" si="6">A54+1</f>
        <v>32</v>
      </c>
      <c r="B55" s="1276" t="s">
        <v>4451</v>
      </c>
      <c r="C55" s="1277">
        <v>13000</v>
      </c>
      <c r="D55" s="1277">
        <v>1000</v>
      </c>
      <c r="E55" s="1277">
        <v>434.74045000000001</v>
      </c>
      <c r="F55" s="1271">
        <f>E55/D55*100</f>
        <v>43.474044999999997</v>
      </c>
      <c r="G55" s="1302" t="s">
        <v>652</v>
      </c>
      <c r="H55" s="1279" t="s">
        <v>5193</v>
      </c>
      <c r="I55" s="413"/>
    </row>
    <row r="56" spans="1:9" s="128" customFormat="1" ht="89.25" customHeight="1" x14ac:dyDescent="0.2">
      <c r="A56" s="168">
        <f t="shared" si="6"/>
        <v>33</v>
      </c>
      <c r="B56" s="1276" t="s">
        <v>3928</v>
      </c>
      <c r="C56" s="1277">
        <v>5575</v>
      </c>
      <c r="D56" s="1277">
        <v>1524</v>
      </c>
      <c r="E56" s="1277">
        <v>1002.80772</v>
      </c>
      <c r="F56" s="1271">
        <f>E56/D56*100</f>
        <v>65.80103149606299</v>
      </c>
      <c r="G56" s="1302" t="s">
        <v>652</v>
      </c>
      <c r="H56" s="1279" t="s">
        <v>5194</v>
      </c>
      <c r="I56" s="413"/>
    </row>
    <row r="57" spans="1:9" s="128" customFormat="1" ht="13.5" customHeight="1" thickBot="1" x14ac:dyDescent="0.25">
      <c r="A57" s="1542" t="s">
        <v>299</v>
      </c>
      <c r="B57" s="1543"/>
      <c r="C57" s="146">
        <f>SUM(C54:C56)</f>
        <v>18575</v>
      </c>
      <c r="D57" s="146">
        <f>SUM(D54:D56)</f>
        <v>2783.77</v>
      </c>
      <c r="E57" s="146">
        <f>SUM(E54:E56)</f>
        <v>1437.54817</v>
      </c>
      <c r="F57" s="157">
        <f>E57/D57*100</f>
        <v>51.640335588069419</v>
      </c>
      <c r="G57" s="148"/>
      <c r="H57" s="158"/>
      <c r="I57" s="413"/>
    </row>
    <row r="58" spans="1:9" s="163" customFormat="1" x14ac:dyDescent="0.2">
      <c r="A58" s="129"/>
      <c r="B58" s="159"/>
      <c r="C58" s="129"/>
      <c r="D58" s="129"/>
      <c r="E58" s="129"/>
      <c r="F58" s="160"/>
      <c r="G58" s="161"/>
      <c r="H58" s="162"/>
      <c r="I58" s="1303"/>
    </row>
  </sheetData>
  <mergeCells count="12">
    <mergeCell ref="A57:B57"/>
    <mergeCell ref="A1:H1"/>
    <mergeCell ref="A4:B4"/>
    <mergeCell ref="A5:B5"/>
    <mergeCell ref="A6:B6"/>
    <mergeCell ref="A8:B8"/>
    <mergeCell ref="A9:B9"/>
    <mergeCell ref="A10:B10"/>
    <mergeCell ref="A37:B37"/>
    <mergeCell ref="A42:B42"/>
    <mergeCell ref="A45:B45"/>
    <mergeCell ref="A52:B52"/>
  </mergeCells>
  <printOptions horizontalCentered="1"/>
  <pageMargins left="0.31496062992125984" right="0.31496062992125984" top="0.51181102362204722" bottom="0.43307086614173229" header="0.31496062992125984" footer="0.23622047244094491"/>
  <pageSetup paperSize="9" scale="96" firstPageNumber="177" fitToHeight="0" orientation="landscape" useFirstPageNumber="1" r:id="rId1"/>
  <headerFooter>
    <oddHeader>&amp;L&amp;"Tahoma,Kurzíva"&amp;9Závěrečný účet Moravskoslezského kraje za rok 2023&amp;R&amp;"Tahoma,Kurzíva"&amp;9Tabulka č. 13</oddHeader>
    <oddFooter>&amp;C&amp;"Tahoma,Obyčejné"&amp;P</oddFooter>
  </headerFooter>
  <rowBreaks count="1" manualBreakCount="1">
    <brk id="31"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0A261-5EBE-4D4B-9EFB-5D0A97EA8508}">
  <sheetPr>
    <pageSetUpPr fitToPage="1"/>
  </sheetPr>
  <dimension ref="A1:H59"/>
  <sheetViews>
    <sheetView zoomScaleNormal="100" zoomScaleSheetLayoutView="100" workbookViewId="0">
      <pane ySplit="13" topLeftCell="A14" activePane="bottomLeft" state="frozen"/>
      <selection activeCell="F37" sqref="F37"/>
      <selection pane="bottomLeft" activeCell="F37" sqref="F37"/>
    </sheetView>
  </sheetViews>
  <sheetFormatPr defaultColWidth="9.140625" defaultRowHeight="10.5" x14ac:dyDescent="0.2"/>
  <cols>
    <col min="1" max="1" width="6.42578125" style="126" customWidth="1"/>
    <col min="2" max="2" width="42.7109375" style="128" customWidth="1"/>
    <col min="3" max="4" width="13.140625" style="129" customWidth="1"/>
    <col min="5" max="5" width="13.140625" style="126" customWidth="1"/>
    <col min="6" max="6" width="8" style="130" customWidth="1"/>
    <col min="7" max="7" width="10.7109375" style="127" customWidth="1"/>
    <col min="8" max="8" width="42.7109375" style="131" customWidth="1"/>
    <col min="9" max="16384" width="9.140625" style="126"/>
  </cols>
  <sheetData>
    <row r="1" spans="1:8" s="119" customFormat="1" ht="18" customHeight="1" x14ac:dyDescent="0.2">
      <c r="A1" s="1546" t="s">
        <v>5195</v>
      </c>
      <c r="B1" s="1546"/>
      <c r="C1" s="1546"/>
      <c r="D1" s="1546"/>
      <c r="E1" s="1546"/>
      <c r="F1" s="1546"/>
      <c r="G1" s="1546"/>
      <c r="H1" s="1546"/>
    </row>
    <row r="2" spans="1:8" ht="12" customHeight="1" x14ac:dyDescent="0.2"/>
    <row r="3" spans="1:8" ht="12" customHeight="1" thickBot="1" x14ac:dyDescent="0.2">
      <c r="A3" s="120"/>
      <c r="F3" s="132" t="s">
        <v>640</v>
      </c>
    </row>
    <row r="4" spans="1:8" ht="24" customHeight="1" x14ac:dyDescent="0.2">
      <c r="A4" s="1547"/>
      <c r="B4" s="1548"/>
      <c r="C4" s="1249" t="s">
        <v>5102</v>
      </c>
      <c r="D4" s="1249" t="s">
        <v>5103</v>
      </c>
      <c r="E4" s="1249" t="s">
        <v>5104</v>
      </c>
      <c r="F4" s="1250" t="s">
        <v>290</v>
      </c>
      <c r="G4" s="164"/>
      <c r="H4" s="165"/>
    </row>
    <row r="5" spans="1:8" ht="12.95" customHeight="1" x14ac:dyDescent="0.2">
      <c r="A5" s="1544" t="s">
        <v>641</v>
      </c>
      <c r="B5" s="1545"/>
      <c r="C5" s="1251">
        <f>C46</f>
        <v>142824</v>
      </c>
      <c r="D5" s="1251">
        <f>D46</f>
        <v>1036173.79</v>
      </c>
      <c r="E5" s="1251">
        <f>E46</f>
        <v>908782.38780000003</v>
      </c>
      <c r="F5" s="1252">
        <f>E5/D5*100</f>
        <v>87.705595004482788</v>
      </c>
      <c r="G5" s="161"/>
      <c r="H5" s="162"/>
    </row>
    <row r="6" spans="1:8" ht="12.95" customHeight="1" x14ac:dyDescent="0.2">
      <c r="A6" s="1544" t="s">
        <v>642</v>
      </c>
      <c r="B6" s="1545"/>
      <c r="C6" s="1253">
        <f>C49</f>
        <v>0</v>
      </c>
      <c r="D6" s="1253">
        <f>D49</f>
        <v>43307.100000000013</v>
      </c>
      <c r="E6" s="1253">
        <f>E49</f>
        <v>43307.100000000013</v>
      </c>
      <c r="F6" s="1252">
        <f>E6/D6*100</f>
        <v>100</v>
      </c>
      <c r="G6" s="161"/>
      <c r="H6" s="162"/>
    </row>
    <row r="7" spans="1:8" ht="12.95" customHeight="1" x14ac:dyDescent="0.2">
      <c r="A7" s="1544" t="s">
        <v>643</v>
      </c>
      <c r="B7" s="1545"/>
      <c r="C7" s="1253">
        <f>C55</f>
        <v>0</v>
      </c>
      <c r="D7" s="1253">
        <f>D55</f>
        <v>5002.42</v>
      </c>
      <c r="E7" s="1253">
        <f>E55</f>
        <v>2715.9598599999999</v>
      </c>
      <c r="F7" s="1252">
        <f>E7/D7*100</f>
        <v>54.292919426997329</v>
      </c>
      <c r="G7" s="161"/>
      <c r="H7" s="162"/>
    </row>
    <row r="8" spans="1:8" ht="12.95" customHeight="1" x14ac:dyDescent="0.2">
      <c r="A8" s="1544" t="s">
        <v>644</v>
      </c>
      <c r="B8" s="1545"/>
      <c r="C8" s="1253">
        <f>C58</f>
        <v>1000</v>
      </c>
      <c r="D8" s="1253">
        <f>D58</f>
        <v>2000</v>
      </c>
      <c r="E8" s="1253">
        <f>E58</f>
        <v>1767.81</v>
      </c>
      <c r="F8" s="1252">
        <f>E8/D8*100</f>
        <v>88.390499999999989</v>
      </c>
      <c r="G8" s="161"/>
      <c r="H8" s="162"/>
    </row>
    <row r="9" spans="1:8" s="120" customFormat="1" ht="13.5" customHeight="1" thickBot="1" x14ac:dyDescent="0.25">
      <c r="A9" s="1540" t="s">
        <v>299</v>
      </c>
      <c r="B9" s="1541"/>
      <c r="C9" s="133">
        <f>SUM(C5:C8)</f>
        <v>143824</v>
      </c>
      <c r="D9" s="133">
        <f>SUM(D5:D8)</f>
        <v>1086483.31</v>
      </c>
      <c r="E9" s="133">
        <f>SUM(E5:E8)</f>
        <v>956573.25766</v>
      </c>
      <c r="F9" s="134">
        <f>E9/D9*100</f>
        <v>88.043069677710918</v>
      </c>
      <c r="G9" s="161"/>
      <c r="H9" s="162"/>
    </row>
    <row r="10" spans="1:8" s="138" customFormat="1" ht="10.5" customHeight="1" x14ac:dyDescent="0.2">
      <c r="A10" s="120"/>
      <c r="B10" s="135"/>
      <c r="C10" s="136"/>
      <c r="D10" s="136"/>
      <c r="E10" s="136"/>
      <c r="F10" s="137"/>
      <c r="G10" s="127"/>
      <c r="H10" s="131"/>
    </row>
    <row r="11" spans="1:8" s="138" customFormat="1" ht="10.5" customHeight="1" x14ac:dyDescent="0.2">
      <c r="A11" s="120"/>
      <c r="B11" s="135"/>
      <c r="C11" s="136"/>
      <c r="D11" s="136"/>
      <c r="E11" s="136"/>
      <c r="F11" s="137"/>
      <c r="G11" s="127"/>
      <c r="H11" s="131"/>
    </row>
    <row r="12" spans="1:8" s="138" customFormat="1" ht="10.5" customHeight="1" thickBot="1" x14ac:dyDescent="0.2">
      <c r="A12" s="120"/>
      <c r="B12" s="135"/>
      <c r="C12" s="136"/>
      <c r="D12" s="136"/>
      <c r="E12" s="136"/>
      <c r="F12" s="137"/>
      <c r="G12" s="127"/>
      <c r="H12" s="132" t="s">
        <v>640</v>
      </c>
    </row>
    <row r="13" spans="1:8" ht="28.5" customHeight="1" thickBot="1" x14ac:dyDescent="0.25">
      <c r="A13" s="139" t="s">
        <v>645</v>
      </c>
      <c r="B13" s="456" t="s">
        <v>536</v>
      </c>
      <c r="C13" s="1249" t="s">
        <v>5102</v>
      </c>
      <c r="D13" s="1249" t="s">
        <v>5103</v>
      </c>
      <c r="E13" s="1249" t="s">
        <v>5104</v>
      </c>
      <c r="F13" s="457" t="s">
        <v>290</v>
      </c>
      <c r="G13" s="457" t="s">
        <v>646</v>
      </c>
      <c r="H13" s="458" t="s">
        <v>647</v>
      </c>
    </row>
    <row r="14" spans="1:8" ht="15" customHeight="1" thickBot="1" x14ac:dyDescent="0.2">
      <c r="A14" s="166" t="s">
        <v>648</v>
      </c>
      <c r="B14" s="140"/>
      <c r="C14" s="141"/>
      <c r="D14" s="141"/>
      <c r="E14" s="142"/>
      <c r="F14" s="143"/>
      <c r="G14" s="144"/>
      <c r="H14" s="145"/>
    </row>
    <row r="15" spans="1:8" s="128" customFormat="1" ht="21" x14ac:dyDescent="0.2">
      <c r="A15" s="167">
        <v>1</v>
      </c>
      <c r="B15" s="1276" t="s">
        <v>665</v>
      </c>
      <c r="C15" s="1277">
        <v>4000</v>
      </c>
      <c r="D15" s="1277">
        <v>9408.9999999999982</v>
      </c>
      <c r="E15" s="1277">
        <v>9376.7713499999991</v>
      </c>
      <c r="F15" s="1271">
        <f t="shared" ref="F15:F46" si="0">E15/D15*100</f>
        <v>99.65746997555533</v>
      </c>
      <c r="G15" s="1266" t="s">
        <v>650</v>
      </c>
      <c r="H15" s="1304" t="s">
        <v>63</v>
      </c>
    </row>
    <row r="16" spans="1:8" s="128" customFormat="1" ht="15" customHeight="1" x14ac:dyDescent="0.2">
      <c r="A16" s="168">
        <f>A15+1</f>
        <v>2</v>
      </c>
      <c r="B16" s="1269" t="s">
        <v>2748</v>
      </c>
      <c r="C16" s="1270">
        <v>0</v>
      </c>
      <c r="D16" s="1270">
        <v>3000</v>
      </c>
      <c r="E16" s="1270">
        <v>3000</v>
      </c>
      <c r="F16" s="1271">
        <f t="shared" si="0"/>
        <v>100</v>
      </c>
      <c r="G16" s="460" t="s">
        <v>657</v>
      </c>
      <c r="H16" s="1272" t="s">
        <v>63</v>
      </c>
    </row>
    <row r="17" spans="1:8" s="128" customFormat="1" ht="34.5" customHeight="1" x14ac:dyDescent="0.2">
      <c r="A17" s="168">
        <f t="shared" ref="A17:A45" si="1">A16+1</f>
        <v>3</v>
      </c>
      <c r="B17" s="1269" t="s">
        <v>323</v>
      </c>
      <c r="C17" s="1270">
        <v>17500</v>
      </c>
      <c r="D17" s="1270">
        <v>24100</v>
      </c>
      <c r="E17" s="1270">
        <v>24100</v>
      </c>
      <c r="F17" s="1271">
        <f t="shared" si="0"/>
        <v>100</v>
      </c>
      <c r="G17" s="460" t="s">
        <v>650</v>
      </c>
      <c r="H17" s="1272" t="s">
        <v>63</v>
      </c>
    </row>
    <row r="18" spans="1:8" s="128" customFormat="1" ht="52.5" x14ac:dyDescent="0.2">
      <c r="A18" s="168">
        <f t="shared" si="1"/>
        <v>4</v>
      </c>
      <c r="B18" s="1269" t="s">
        <v>2749</v>
      </c>
      <c r="C18" s="1270">
        <v>500</v>
      </c>
      <c r="D18" s="1270">
        <v>254.68</v>
      </c>
      <c r="E18" s="1270">
        <v>54.676000000000002</v>
      </c>
      <c r="F18" s="1271">
        <f t="shared" si="0"/>
        <v>21.468509502120309</v>
      </c>
      <c r="G18" s="460" t="s">
        <v>650</v>
      </c>
      <c r="H18" s="1272" t="s">
        <v>5196</v>
      </c>
    </row>
    <row r="19" spans="1:8" s="128" customFormat="1" ht="55.5" customHeight="1" x14ac:dyDescent="0.2">
      <c r="A19" s="168">
        <f t="shared" si="1"/>
        <v>5</v>
      </c>
      <c r="B19" s="1269" t="s">
        <v>666</v>
      </c>
      <c r="C19" s="1270">
        <v>2400</v>
      </c>
      <c r="D19" s="1270">
        <v>10638.05</v>
      </c>
      <c r="E19" s="1270">
        <v>9167.6013000000003</v>
      </c>
      <c r="F19" s="1271">
        <f t="shared" si="0"/>
        <v>86.177460154821617</v>
      </c>
      <c r="G19" s="460" t="s">
        <v>650</v>
      </c>
      <c r="H19" s="459" t="s">
        <v>5717</v>
      </c>
    </row>
    <row r="20" spans="1:8" s="128" customFormat="1" ht="55.5" customHeight="1" x14ac:dyDescent="0.2">
      <c r="A20" s="168">
        <f t="shared" si="1"/>
        <v>6</v>
      </c>
      <c r="B20" s="1275" t="s">
        <v>2750</v>
      </c>
      <c r="C20" s="1270">
        <v>355</v>
      </c>
      <c r="D20" s="1270">
        <v>359.8</v>
      </c>
      <c r="E20" s="1270">
        <v>179.60899999999998</v>
      </c>
      <c r="F20" s="1271">
        <f t="shared" si="0"/>
        <v>49.919121734296823</v>
      </c>
      <c r="G20" s="460" t="s">
        <v>650</v>
      </c>
      <c r="H20" s="1272" t="s">
        <v>5197</v>
      </c>
    </row>
    <row r="21" spans="1:8" s="128" customFormat="1" ht="24" customHeight="1" x14ac:dyDescent="0.2">
      <c r="A21" s="168">
        <f t="shared" si="1"/>
        <v>7</v>
      </c>
      <c r="B21" s="1275" t="s">
        <v>317</v>
      </c>
      <c r="C21" s="1270">
        <v>4467</v>
      </c>
      <c r="D21" s="1270">
        <v>5467</v>
      </c>
      <c r="E21" s="1270">
        <v>5467</v>
      </c>
      <c r="F21" s="1271">
        <f t="shared" si="0"/>
        <v>100</v>
      </c>
      <c r="G21" s="460" t="s">
        <v>650</v>
      </c>
      <c r="H21" s="1272" t="s">
        <v>63</v>
      </c>
    </row>
    <row r="22" spans="1:8" s="128" customFormat="1" ht="24" customHeight="1" x14ac:dyDescent="0.2">
      <c r="A22" s="168">
        <f t="shared" si="1"/>
        <v>8</v>
      </c>
      <c r="B22" s="1275" t="s">
        <v>667</v>
      </c>
      <c r="C22" s="1270">
        <v>1520</v>
      </c>
      <c r="D22" s="1270">
        <v>10880</v>
      </c>
      <c r="E22" s="1270">
        <v>10849.24545</v>
      </c>
      <c r="F22" s="1271">
        <f t="shared" si="0"/>
        <v>99.717329503676481</v>
      </c>
      <c r="G22" s="460" t="s">
        <v>650</v>
      </c>
      <c r="H22" s="1272" t="s">
        <v>63</v>
      </c>
    </row>
    <row r="23" spans="1:8" s="128" customFormat="1" ht="24" customHeight="1" x14ac:dyDescent="0.2">
      <c r="A23" s="168">
        <f t="shared" si="1"/>
        <v>9</v>
      </c>
      <c r="B23" s="1275" t="s">
        <v>668</v>
      </c>
      <c r="C23" s="1270">
        <v>13500</v>
      </c>
      <c r="D23" s="1270">
        <v>22219.200000000001</v>
      </c>
      <c r="E23" s="1270">
        <v>22219.200000000001</v>
      </c>
      <c r="F23" s="1271">
        <f t="shared" si="0"/>
        <v>100</v>
      </c>
      <c r="G23" s="1278" t="s">
        <v>650</v>
      </c>
      <c r="H23" s="1272" t="s">
        <v>63</v>
      </c>
    </row>
    <row r="24" spans="1:8" s="128" customFormat="1" ht="24" customHeight="1" x14ac:dyDescent="0.2">
      <c r="A24" s="168">
        <f t="shared" si="1"/>
        <v>10</v>
      </c>
      <c r="B24" s="1269" t="s">
        <v>669</v>
      </c>
      <c r="C24" s="1270">
        <v>25250</v>
      </c>
      <c r="D24" s="1270">
        <v>25250</v>
      </c>
      <c r="E24" s="1270">
        <v>25250</v>
      </c>
      <c r="F24" s="1271">
        <f t="shared" si="0"/>
        <v>100</v>
      </c>
      <c r="G24" s="460" t="s">
        <v>650</v>
      </c>
      <c r="H24" s="1272" t="s">
        <v>63</v>
      </c>
    </row>
    <row r="25" spans="1:8" s="128" customFormat="1" ht="63" x14ac:dyDescent="0.2">
      <c r="A25" s="168">
        <f t="shared" si="1"/>
        <v>11</v>
      </c>
      <c r="B25" s="1269" t="s">
        <v>325</v>
      </c>
      <c r="C25" s="1270">
        <v>31159</v>
      </c>
      <c r="D25" s="1270">
        <v>55217.15</v>
      </c>
      <c r="E25" s="1270">
        <v>23489.159740000003</v>
      </c>
      <c r="F25" s="1271">
        <f t="shared" si="0"/>
        <v>42.539609052622239</v>
      </c>
      <c r="G25" s="460" t="s">
        <v>650</v>
      </c>
      <c r="H25" s="1272" t="s">
        <v>5198</v>
      </c>
    </row>
    <row r="26" spans="1:8" s="128" customFormat="1" ht="15" customHeight="1" x14ac:dyDescent="0.2">
      <c r="A26" s="168">
        <f t="shared" si="1"/>
        <v>12</v>
      </c>
      <c r="B26" s="1269" t="s">
        <v>314</v>
      </c>
      <c r="C26" s="1270">
        <v>3000</v>
      </c>
      <c r="D26" s="1270">
        <v>3000</v>
      </c>
      <c r="E26" s="1270">
        <v>3000</v>
      </c>
      <c r="F26" s="1271">
        <f t="shared" si="0"/>
        <v>100</v>
      </c>
      <c r="G26" s="460" t="s">
        <v>650</v>
      </c>
      <c r="H26" s="1272" t="s">
        <v>63</v>
      </c>
    </row>
    <row r="27" spans="1:8" s="128" customFormat="1" ht="42" x14ac:dyDescent="0.2">
      <c r="A27" s="168">
        <f t="shared" si="1"/>
        <v>13</v>
      </c>
      <c r="B27" s="1269" t="s">
        <v>670</v>
      </c>
      <c r="C27" s="1270">
        <v>320</v>
      </c>
      <c r="D27" s="1270">
        <v>320</v>
      </c>
      <c r="E27" s="1270">
        <v>195.8989</v>
      </c>
      <c r="F27" s="1271">
        <f t="shared" si="0"/>
        <v>61.218406250000001</v>
      </c>
      <c r="G27" s="460" t="s">
        <v>650</v>
      </c>
      <c r="H27" s="459" t="s">
        <v>5199</v>
      </c>
    </row>
    <row r="28" spans="1:8" s="128" customFormat="1" ht="24" customHeight="1" x14ac:dyDescent="0.2">
      <c r="A28" s="168">
        <f t="shared" si="1"/>
        <v>14</v>
      </c>
      <c r="B28" s="1275" t="s">
        <v>671</v>
      </c>
      <c r="C28" s="1270">
        <v>2573</v>
      </c>
      <c r="D28" s="1270">
        <v>2573</v>
      </c>
      <c r="E28" s="1270">
        <v>2573</v>
      </c>
      <c r="F28" s="1271">
        <f t="shared" si="0"/>
        <v>100</v>
      </c>
      <c r="G28" s="460" t="s">
        <v>650</v>
      </c>
      <c r="H28" s="1272" t="s">
        <v>63</v>
      </c>
    </row>
    <row r="29" spans="1:8" s="128" customFormat="1" ht="45" customHeight="1" x14ac:dyDescent="0.2">
      <c r="A29" s="168">
        <f t="shared" si="1"/>
        <v>15</v>
      </c>
      <c r="B29" s="1269" t="s">
        <v>672</v>
      </c>
      <c r="C29" s="1270">
        <v>380</v>
      </c>
      <c r="D29" s="1270">
        <v>380</v>
      </c>
      <c r="E29" s="1270">
        <v>78.722999999999999</v>
      </c>
      <c r="F29" s="1271">
        <f t="shared" si="0"/>
        <v>20.716578947368422</v>
      </c>
      <c r="G29" s="460" t="s">
        <v>650</v>
      </c>
      <c r="H29" s="1272" t="s">
        <v>5200</v>
      </c>
    </row>
    <row r="30" spans="1:8" s="128" customFormat="1" ht="15" customHeight="1" x14ac:dyDescent="0.2">
      <c r="A30" s="168">
        <f t="shared" si="1"/>
        <v>16</v>
      </c>
      <c r="B30" s="1269" t="s">
        <v>4052</v>
      </c>
      <c r="C30" s="1270">
        <v>0</v>
      </c>
      <c r="D30" s="1270">
        <v>4500</v>
      </c>
      <c r="E30" s="1270">
        <v>4500</v>
      </c>
      <c r="F30" s="1271">
        <f t="shared" si="0"/>
        <v>100</v>
      </c>
      <c r="G30" s="460" t="s">
        <v>657</v>
      </c>
      <c r="H30" s="1272" t="s">
        <v>63</v>
      </c>
    </row>
    <row r="31" spans="1:8" s="128" customFormat="1" ht="24" customHeight="1" x14ac:dyDescent="0.2">
      <c r="A31" s="168">
        <f t="shared" si="1"/>
        <v>17</v>
      </c>
      <c r="B31" s="1269" t="s">
        <v>673</v>
      </c>
      <c r="C31" s="1270">
        <v>20000</v>
      </c>
      <c r="D31" s="1270">
        <v>20000</v>
      </c>
      <c r="E31" s="1270">
        <v>20000</v>
      </c>
      <c r="F31" s="1271">
        <f t="shared" si="0"/>
        <v>100</v>
      </c>
      <c r="G31" s="460" t="s">
        <v>652</v>
      </c>
      <c r="H31" s="459" t="s">
        <v>63</v>
      </c>
    </row>
    <row r="32" spans="1:8" s="128" customFormat="1" ht="15" customHeight="1" x14ac:dyDescent="0.2">
      <c r="A32" s="168">
        <f t="shared" si="1"/>
        <v>18</v>
      </c>
      <c r="B32" s="1275" t="s">
        <v>3349</v>
      </c>
      <c r="C32" s="1270">
        <v>0</v>
      </c>
      <c r="D32" s="1270">
        <v>45000</v>
      </c>
      <c r="E32" s="1270">
        <v>45000</v>
      </c>
      <c r="F32" s="1271">
        <f t="shared" si="0"/>
        <v>100</v>
      </c>
      <c r="G32" s="460" t="s">
        <v>657</v>
      </c>
      <c r="H32" s="1272" t="s">
        <v>63</v>
      </c>
    </row>
    <row r="33" spans="1:8" s="128" customFormat="1" ht="84.75" customHeight="1" x14ac:dyDescent="0.2">
      <c r="A33" s="168">
        <f t="shared" si="1"/>
        <v>19</v>
      </c>
      <c r="B33" s="1275" t="s">
        <v>3353</v>
      </c>
      <c r="C33" s="1270">
        <v>10000</v>
      </c>
      <c r="D33" s="1270">
        <v>780289.54</v>
      </c>
      <c r="E33" s="1270">
        <v>688796.03529000003</v>
      </c>
      <c r="F33" s="1271">
        <f t="shared" si="0"/>
        <v>88.274416095594461</v>
      </c>
      <c r="G33" s="460" t="s">
        <v>650</v>
      </c>
      <c r="H33" s="1272" t="s">
        <v>5201</v>
      </c>
    </row>
    <row r="34" spans="1:8" s="128" customFormat="1" ht="24" customHeight="1" x14ac:dyDescent="0.2">
      <c r="A34" s="168">
        <f t="shared" si="1"/>
        <v>20</v>
      </c>
      <c r="B34" s="1275" t="s">
        <v>370</v>
      </c>
      <c r="C34" s="1270">
        <v>5000</v>
      </c>
      <c r="D34" s="1270">
        <v>10000</v>
      </c>
      <c r="E34" s="1270">
        <v>9969.0977700000003</v>
      </c>
      <c r="F34" s="1271">
        <f t="shared" si="0"/>
        <v>99.690977700000005</v>
      </c>
      <c r="G34" s="460" t="s">
        <v>657</v>
      </c>
      <c r="H34" s="1272" t="s">
        <v>63</v>
      </c>
    </row>
    <row r="35" spans="1:8" s="128" customFormat="1" ht="15" customHeight="1" x14ac:dyDescent="0.2">
      <c r="A35" s="168">
        <f t="shared" si="1"/>
        <v>21</v>
      </c>
      <c r="B35" s="1275" t="s">
        <v>674</v>
      </c>
      <c r="C35" s="1270">
        <v>500</v>
      </c>
      <c r="D35" s="1270">
        <v>500</v>
      </c>
      <c r="E35" s="1270">
        <v>0</v>
      </c>
      <c r="F35" s="1271">
        <f t="shared" si="0"/>
        <v>0</v>
      </c>
      <c r="G35" s="1278" t="s">
        <v>650</v>
      </c>
      <c r="H35" s="1272" t="s">
        <v>5202</v>
      </c>
    </row>
    <row r="36" spans="1:8" s="128" customFormat="1" ht="15" customHeight="1" x14ac:dyDescent="0.2">
      <c r="A36" s="168">
        <f t="shared" si="1"/>
        <v>22</v>
      </c>
      <c r="B36" s="1269" t="s">
        <v>371</v>
      </c>
      <c r="C36" s="1270">
        <v>400</v>
      </c>
      <c r="D36" s="1270">
        <v>0</v>
      </c>
      <c r="E36" s="1270">
        <v>0</v>
      </c>
      <c r="F36" s="1271" t="s">
        <v>2900</v>
      </c>
      <c r="G36" s="460" t="s">
        <v>657</v>
      </c>
      <c r="H36" s="1272" t="s">
        <v>63</v>
      </c>
    </row>
    <row r="37" spans="1:8" s="128" customFormat="1" ht="24" customHeight="1" x14ac:dyDescent="0.2">
      <c r="A37" s="168">
        <f t="shared" si="1"/>
        <v>23</v>
      </c>
      <c r="B37" s="1269" t="s">
        <v>5203</v>
      </c>
      <c r="C37" s="1270">
        <v>0</v>
      </c>
      <c r="D37" s="1270">
        <v>120</v>
      </c>
      <c r="E37" s="1270">
        <v>120</v>
      </c>
      <c r="F37" s="1271">
        <f t="shared" si="0"/>
        <v>100</v>
      </c>
      <c r="G37" s="460" t="s">
        <v>657</v>
      </c>
      <c r="H37" s="459" t="s">
        <v>63</v>
      </c>
    </row>
    <row r="38" spans="1:8" s="128" customFormat="1" ht="34.5" customHeight="1" x14ac:dyDescent="0.2">
      <c r="A38" s="168">
        <f t="shared" si="1"/>
        <v>24</v>
      </c>
      <c r="B38" s="1275" t="s">
        <v>5204</v>
      </c>
      <c r="C38" s="1270">
        <v>0</v>
      </c>
      <c r="D38" s="1270">
        <v>400</v>
      </c>
      <c r="E38" s="1270">
        <v>400</v>
      </c>
      <c r="F38" s="1271">
        <f t="shared" si="0"/>
        <v>100</v>
      </c>
      <c r="G38" s="460" t="s">
        <v>657</v>
      </c>
      <c r="H38" s="1272" t="s">
        <v>63</v>
      </c>
    </row>
    <row r="39" spans="1:8" s="128" customFormat="1" ht="34.5" customHeight="1" x14ac:dyDescent="0.2">
      <c r="A39" s="168">
        <f t="shared" si="1"/>
        <v>25</v>
      </c>
      <c r="B39" s="1275" t="s">
        <v>5205</v>
      </c>
      <c r="C39" s="1270">
        <v>0</v>
      </c>
      <c r="D39" s="1270">
        <v>210</v>
      </c>
      <c r="E39" s="1270">
        <v>210</v>
      </c>
      <c r="F39" s="1271">
        <f t="shared" si="0"/>
        <v>100</v>
      </c>
      <c r="G39" s="460" t="s">
        <v>657</v>
      </c>
      <c r="H39" s="1272" t="s">
        <v>63</v>
      </c>
    </row>
    <row r="40" spans="1:8" s="128" customFormat="1" ht="24" customHeight="1" x14ac:dyDescent="0.2">
      <c r="A40" s="168">
        <f t="shared" si="1"/>
        <v>26</v>
      </c>
      <c r="B40" s="1275" t="s">
        <v>5206</v>
      </c>
      <c r="C40" s="1270">
        <v>0</v>
      </c>
      <c r="D40" s="1270">
        <v>46</v>
      </c>
      <c r="E40" s="1270">
        <v>46</v>
      </c>
      <c r="F40" s="1271">
        <f t="shared" si="0"/>
        <v>100</v>
      </c>
      <c r="G40" s="460" t="s">
        <v>657</v>
      </c>
      <c r="H40" s="1272" t="s">
        <v>63</v>
      </c>
    </row>
    <row r="41" spans="1:8" s="128" customFormat="1" ht="24" customHeight="1" x14ac:dyDescent="0.2">
      <c r="A41" s="168">
        <f t="shared" si="1"/>
        <v>27</v>
      </c>
      <c r="B41" s="1269" t="s">
        <v>5207</v>
      </c>
      <c r="C41" s="1270">
        <v>0</v>
      </c>
      <c r="D41" s="1270">
        <v>90</v>
      </c>
      <c r="E41" s="1270">
        <v>90</v>
      </c>
      <c r="F41" s="1271">
        <f t="shared" si="0"/>
        <v>100</v>
      </c>
      <c r="G41" s="460" t="s">
        <v>657</v>
      </c>
      <c r="H41" s="459" t="s">
        <v>63</v>
      </c>
    </row>
    <row r="42" spans="1:8" s="128" customFormat="1" ht="34.5" customHeight="1" x14ac:dyDescent="0.2">
      <c r="A42" s="168">
        <f t="shared" si="1"/>
        <v>28</v>
      </c>
      <c r="B42" s="1275" t="s">
        <v>5208</v>
      </c>
      <c r="C42" s="1270">
        <v>0</v>
      </c>
      <c r="D42" s="1270">
        <v>170</v>
      </c>
      <c r="E42" s="1270">
        <v>170</v>
      </c>
      <c r="F42" s="1271">
        <f t="shared" si="0"/>
        <v>100</v>
      </c>
      <c r="G42" s="460" t="s">
        <v>657</v>
      </c>
      <c r="H42" s="1272" t="s">
        <v>63</v>
      </c>
    </row>
    <row r="43" spans="1:8" s="128" customFormat="1" ht="24" customHeight="1" x14ac:dyDescent="0.2">
      <c r="A43" s="168">
        <f t="shared" si="1"/>
        <v>29</v>
      </c>
      <c r="B43" s="1275" t="s">
        <v>5209</v>
      </c>
      <c r="C43" s="1270">
        <v>0</v>
      </c>
      <c r="D43" s="1270">
        <v>182.87</v>
      </c>
      <c r="E43" s="1270">
        <v>182.87</v>
      </c>
      <c r="F43" s="1271">
        <f t="shared" si="0"/>
        <v>100</v>
      </c>
      <c r="G43" s="460" t="s">
        <v>657</v>
      </c>
      <c r="H43" s="1272" t="s">
        <v>63</v>
      </c>
    </row>
    <row r="44" spans="1:8" s="128" customFormat="1" ht="67.5" customHeight="1" x14ac:dyDescent="0.2">
      <c r="A44" s="168">
        <f t="shared" si="1"/>
        <v>30</v>
      </c>
      <c r="B44" s="1275" t="s">
        <v>5210</v>
      </c>
      <c r="C44" s="1270">
        <v>0</v>
      </c>
      <c r="D44" s="1270">
        <v>1300</v>
      </c>
      <c r="E44" s="1270">
        <v>0</v>
      </c>
      <c r="F44" s="1271">
        <f t="shared" si="0"/>
        <v>0</v>
      </c>
      <c r="G44" s="460" t="s">
        <v>652</v>
      </c>
      <c r="H44" s="1272" t="s">
        <v>5211</v>
      </c>
    </row>
    <row r="45" spans="1:8" s="128" customFormat="1" ht="34.5" customHeight="1" x14ac:dyDescent="0.2">
      <c r="A45" s="168">
        <f t="shared" si="1"/>
        <v>31</v>
      </c>
      <c r="B45" s="1275" t="s">
        <v>5212</v>
      </c>
      <c r="C45" s="1270">
        <v>0</v>
      </c>
      <c r="D45" s="1270">
        <v>297.5</v>
      </c>
      <c r="E45" s="1270">
        <v>297.5</v>
      </c>
      <c r="F45" s="1271">
        <f t="shared" si="0"/>
        <v>100</v>
      </c>
      <c r="G45" s="460" t="s">
        <v>657</v>
      </c>
      <c r="H45" s="1272" t="s">
        <v>63</v>
      </c>
    </row>
    <row r="46" spans="1:8" s="135" customFormat="1" ht="13.5" customHeight="1" thickBot="1" x14ac:dyDescent="0.25">
      <c r="A46" s="1549" t="s">
        <v>299</v>
      </c>
      <c r="B46" s="1550"/>
      <c r="C46" s="146">
        <f>SUM(C15:C45)</f>
        <v>142824</v>
      </c>
      <c r="D46" s="146">
        <f>SUM(D15:D45)</f>
        <v>1036173.79</v>
      </c>
      <c r="E46" s="146">
        <f>SUM(E15:E45)</f>
        <v>908782.38780000003</v>
      </c>
      <c r="F46" s="147">
        <f t="shared" si="0"/>
        <v>87.705595004482788</v>
      </c>
      <c r="G46" s="148"/>
      <c r="H46" s="169"/>
    </row>
    <row r="47" spans="1:8" s="120" customFormat="1" ht="18" customHeight="1" thickBot="1" x14ac:dyDescent="0.2">
      <c r="A47" s="166" t="s">
        <v>642</v>
      </c>
      <c r="B47" s="149"/>
      <c r="C47" s="150"/>
      <c r="D47" s="150"/>
      <c r="E47" s="151"/>
      <c r="F47" s="143"/>
      <c r="G47" s="144"/>
      <c r="H47" s="461"/>
    </row>
    <row r="48" spans="1:8" s="128" customFormat="1" ht="24" customHeight="1" x14ac:dyDescent="0.2">
      <c r="A48" s="1281">
        <f>A45+1</f>
        <v>32</v>
      </c>
      <c r="B48" s="1305" t="s">
        <v>3586</v>
      </c>
      <c r="C48" s="1306">
        <v>0</v>
      </c>
      <c r="D48" s="1306">
        <v>43307.100000000013</v>
      </c>
      <c r="E48" s="1306">
        <v>43307.100000000013</v>
      </c>
      <c r="F48" s="1271">
        <f>E48/D48*100</f>
        <v>100</v>
      </c>
      <c r="G48" s="1302" t="s">
        <v>650</v>
      </c>
      <c r="H48" s="459" t="s">
        <v>63</v>
      </c>
    </row>
    <row r="49" spans="1:8" s="128" customFormat="1" ht="13.5" customHeight="1" thickBot="1" x14ac:dyDescent="0.25">
      <c r="A49" s="1549" t="s">
        <v>299</v>
      </c>
      <c r="B49" s="1550"/>
      <c r="C49" s="146">
        <f>SUM(C48:C48)</f>
        <v>0</v>
      </c>
      <c r="D49" s="146">
        <f>SUM(D48:D48)</f>
        <v>43307.100000000013</v>
      </c>
      <c r="E49" s="146">
        <f>SUM(E48:E48)</f>
        <v>43307.100000000013</v>
      </c>
      <c r="F49" s="147">
        <f>E49/D49*100</f>
        <v>100</v>
      </c>
      <c r="G49" s="148"/>
      <c r="H49" s="169"/>
    </row>
    <row r="50" spans="1:8" ht="18" customHeight="1" thickBot="1" x14ac:dyDescent="0.2">
      <c r="A50" s="170" t="s">
        <v>659</v>
      </c>
      <c r="B50" s="152"/>
      <c r="C50" s="153"/>
      <c r="D50" s="153"/>
      <c r="E50" s="154"/>
      <c r="F50" s="155"/>
      <c r="G50" s="171"/>
      <c r="H50" s="172"/>
    </row>
    <row r="51" spans="1:8" s="128" customFormat="1" ht="73.5" x14ac:dyDescent="0.2">
      <c r="A51" s="1281">
        <f>A48+1</f>
        <v>33</v>
      </c>
      <c r="B51" s="1276" t="s">
        <v>3292</v>
      </c>
      <c r="C51" s="1277">
        <v>0</v>
      </c>
      <c r="D51" s="1277">
        <v>2921.35</v>
      </c>
      <c r="E51" s="1277">
        <v>2541.5578599999999</v>
      </c>
      <c r="F51" s="1271">
        <f t="shared" ref="F51:F55" si="2">E51/D51*100</f>
        <v>86.99943040032862</v>
      </c>
      <c r="G51" s="1302" t="s">
        <v>652</v>
      </c>
      <c r="H51" s="459" t="s">
        <v>5213</v>
      </c>
    </row>
    <row r="52" spans="1:8" s="128" customFormat="1" ht="99.75" customHeight="1" x14ac:dyDescent="0.2">
      <c r="A52" s="168">
        <f t="shared" ref="A52:A54" si="3">A51+1</f>
        <v>34</v>
      </c>
      <c r="B52" s="1276" t="s">
        <v>552</v>
      </c>
      <c r="C52" s="1277">
        <v>0</v>
      </c>
      <c r="D52" s="1277">
        <v>606.66999999999996</v>
      </c>
      <c r="E52" s="1277">
        <v>0</v>
      </c>
      <c r="F52" s="1271">
        <f t="shared" si="2"/>
        <v>0</v>
      </c>
      <c r="G52" s="1302" t="s">
        <v>652</v>
      </c>
      <c r="H52" s="459" t="s">
        <v>5214</v>
      </c>
    </row>
    <row r="53" spans="1:8" s="128" customFormat="1" ht="24" customHeight="1" x14ac:dyDescent="0.2">
      <c r="A53" s="168">
        <f t="shared" si="3"/>
        <v>35</v>
      </c>
      <c r="B53" s="1276" t="s">
        <v>4248</v>
      </c>
      <c r="C53" s="1277">
        <v>0</v>
      </c>
      <c r="D53" s="1277">
        <v>174.4</v>
      </c>
      <c r="E53" s="1277">
        <v>174.40199999999999</v>
      </c>
      <c r="F53" s="1271">
        <f t="shared" si="2"/>
        <v>100.00114678899081</v>
      </c>
      <c r="G53" s="1302" t="s">
        <v>650</v>
      </c>
      <c r="H53" s="459" t="s">
        <v>570</v>
      </c>
    </row>
    <row r="54" spans="1:8" s="128" customFormat="1" ht="89.25" customHeight="1" x14ac:dyDescent="0.2">
      <c r="A54" s="168">
        <f t="shared" si="3"/>
        <v>36</v>
      </c>
      <c r="B54" s="1276" t="s">
        <v>5215</v>
      </c>
      <c r="C54" s="1277">
        <v>0</v>
      </c>
      <c r="D54" s="1277">
        <v>1300</v>
      </c>
      <c r="E54" s="1277">
        <v>0</v>
      </c>
      <c r="F54" s="1271">
        <f t="shared" si="2"/>
        <v>0</v>
      </c>
      <c r="G54" s="1302" t="s">
        <v>652</v>
      </c>
      <c r="H54" s="1284" t="s">
        <v>5216</v>
      </c>
    </row>
    <row r="55" spans="1:8" s="128" customFormat="1" ht="13.5" customHeight="1" thickBot="1" x14ac:dyDescent="0.25">
      <c r="A55" s="1549" t="s">
        <v>299</v>
      </c>
      <c r="B55" s="1550"/>
      <c r="C55" s="146">
        <f>SUM(C51:C54)</f>
        <v>0</v>
      </c>
      <c r="D55" s="156">
        <f>SUM(D51:D54)</f>
        <v>5002.42</v>
      </c>
      <c r="E55" s="156">
        <f>SUM(E51:E54)</f>
        <v>2715.9598599999999</v>
      </c>
      <c r="F55" s="157">
        <f t="shared" si="2"/>
        <v>54.292919426997329</v>
      </c>
      <c r="G55" s="148"/>
      <c r="H55" s="158"/>
    </row>
    <row r="56" spans="1:8" ht="18" customHeight="1" thickBot="1" x14ac:dyDescent="0.2">
      <c r="A56" s="166" t="s">
        <v>644</v>
      </c>
      <c r="B56" s="140"/>
      <c r="C56" s="141"/>
      <c r="D56" s="141"/>
      <c r="E56" s="142"/>
      <c r="F56" s="143"/>
      <c r="G56" s="144"/>
      <c r="H56" s="173"/>
    </row>
    <row r="57" spans="1:8" s="128" customFormat="1" ht="57" customHeight="1" x14ac:dyDescent="0.2">
      <c r="A57" s="1281">
        <f>A54+1</f>
        <v>37</v>
      </c>
      <c r="B57" s="1276" t="s">
        <v>2748</v>
      </c>
      <c r="C57" s="1277">
        <v>1000</v>
      </c>
      <c r="D57" s="1277">
        <v>2000</v>
      </c>
      <c r="E57" s="1277">
        <v>1767.81</v>
      </c>
      <c r="F57" s="1271">
        <f>E57/D57*100</f>
        <v>88.390499999999989</v>
      </c>
      <c r="G57" s="1302" t="s">
        <v>652</v>
      </c>
      <c r="H57" s="1279" t="s">
        <v>5217</v>
      </c>
    </row>
    <row r="58" spans="1:8" s="128" customFormat="1" ht="13.5" customHeight="1" thickBot="1" x14ac:dyDescent="0.25">
      <c r="A58" s="1549" t="s">
        <v>299</v>
      </c>
      <c r="B58" s="1550"/>
      <c r="C58" s="146">
        <f>SUM(C57:C57)</f>
        <v>1000</v>
      </c>
      <c r="D58" s="146">
        <f>SUM(D57:D57)</f>
        <v>2000</v>
      </c>
      <c r="E58" s="146">
        <f>SUM(E57:E57)</f>
        <v>1767.81</v>
      </c>
      <c r="F58" s="157">
        <f>E58/D58*100</f>
        <v>88.390499999999989</v>
      </c>
      <c r="G58" s="148"/>
      <c r="H58" s="158"/>
    </row>
    <row r="59" spans="1:8" s="163" customFormat="1" x14ac:dyDescent="0.2">
      <c r="A59" s="129"/>
      <c r="B59" s="159"/>
      <c r="C59" s="129"/>
      <c r="D59" s="129"/>
      <c r="E59" s="129"/>
      <c r="F59" s="160"/>
      <c r="G59" s="161"/>
      <c r="H59" s="162"/>
    </row>
  </sheetData>
  <mergeCells count="11">
    <mergeCell ref="A8:B8"/>
    <mergeCell ref="A1:H1"/>
    <mergeCell ref="A4:B4"/>
    <mergeCell ref="A5:B5"/>
    <mergeCell ref="A6:B6"/>
    <mergeCell ref="A7:B7"/>
    <mergeCell ref="A9:B9"/>
    <mergeCell ref="A46:B46"/>
    <mergeCell ref="A49:B49"/>
    <mergeCell ref="A55:B55"/>
    <mergeCell ref="A58:B58"/>
  </mergeCells>
  <printOptions horizontalCentered="1"/>
  <pageMargins left="0.31496062992125984" right="0.31496062992125984" top="0.51181102362204722" bottom="0.43307086614173229" header="0.31496062992125984" footer="0.23622047244094491"/>
  <pageSetup paperSize="9" scale="96" firstPageNumber="181" fitToHeight="0" orientation="landscape" useFirstPageNumber="1" r:id="rId1"/>
  <headerFooter>
    <oddHeader>&amp;L&amp;"Tahoma,Kurzíva"&amp;9Závěrečný účet Moravskoslezského kraje za rok 2023&amp;R&amp;"Tahoma,Kurzíva"&amp;9Tabulka č. 14</oddHeader>
    <oddFooter>&amp;C&amp;"Tahoma,Obyčejné"&amp;P</oddFooter>
  </headerFooter>
  <rowBreaks count="1" manualBreakCount="1">
    <brk id="40"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61721-605D-4648-9E3D-59BBA9227111}">
  <sheetPr>
    <pageSetUpPr fitToPage="1"/>
  </sheetPr>
  <dimension ref="A1:H111"/>
  <sheetViews>
    <sheetView zoomScaleNormal="100" zoomScaleSheetLayoutView="100" workbookViewId="0">
      <pane ySplit="14" topLeftCell="A15" activePane="bottomLeft" state="frozen"/>
      <selection activeCell="F37" sqref="F37"/>
      <selection pane="bottomLeft" activeCell="F37" sqref="F37"/>
    </sheetView>
  </sheetViews>
  <sheetFormatPr defaultColWidth="9.140625" defaultRowHeight="10.5" x14ac:dyDescent="0.2"/>
  <cols>
    <col min="1" max="1" width="6.42578125" style="126" customWidth="1"/>
    <col min="2" max="2" width="42.7109375" style="128" customWidth="1"/>
    <col min="3" max="4" width="13.140625" style="129" customWidth="1"/>
    <col min="5" max="5" width="13.140625" style="126" customWidth="1"/>
    <col min="6" max="6" width="8" style="130" customWidth="1"/>
    <col min="7" max="7" width="10.7109375" style="127" customWidth="1"/>
    <col min="8" max="8" width="42.7109375" style="131" customWidth="1"/>
    <col min="9" max="16384" width="9.140625" style="126"/>
  </cols>
  <sheetData>
    <row r="1" spans="1:8" s="119" customFormat="1" ht="18" customHeight="1" x14ac:dyDescent="0.2">
      <c r="A1" s="1546" t="s">
        <v>5218</v>
      </c>
      <c r="B1" s="1546"/>
      <c r="C1" s="1546"/>
      <c r="D1" s="1546"/>
      <c r="E1" s="1546"/>
      <c r="F1" s="1546"/>
      <c r="G1" s="1546"/>
      <c r="H1" s="1546"/>
    </row>
    <row r="2" spans="1:8" ht="12" customHeight="1" x14ac:dyDescent="0.2"/>
    <row r="3" spans="1:8" ht="12" customHeight="1" thickBot="1" x14ac:dyDescent="0.2">
      <c r="A3" s="120"/>
      <c r="F3" s="132" t="s">
        <v>640</v>
      </c>
    </row>
    <row r="4" spans="1:8" ht="24" customHeight="1" x14ac:dyDescent="0.2">
      <c r="A4" s="1547"/>
      <c r="B4" s="1548"/>
      <c r="C4" s="1249" t="s">
        <v>5102</v>
      </c>
      <c r="D4" s="1249" t="s">
        <v>5103</v>
      </c>
      <c r="E4" s="1249" t="s">
        <v>5104</v>
      </c>
      <c r="F4" s="1250" t="s">
        <v>290</v>
      </c>
      <c r="G4" s="164"/>
      <c r="H4" s="165"/>
    </row>
    <row r="5" spans="1:8" ht="12.95" customHeight="1" x14ac:dyDescent="0.2">
      <c r="A5" s="1544" t="s">
        <v>641</v>
      </c>
      <c r="B5" s="1545"/>
      <c r="C5" s="1251">
        <f>C47</f>
        <v>253104</v>
      </c>
      <c r="D5" s="1251">
        <f>D47</f>
        <v>328053.32</v>
      </c>
      <c r="E5" s="1251">
        <f>E47</f>
        <v>217866.24037999997</v>
      </c>
      <c r="F5" s="1252">
        <f t="shared" ref="F5:F10" si="0">E5/D5*100</f>
        <v>66.411838288970813</v>
      </c>
      <c r="G5" s="161"/>
      <c r="H5" s="162"/>
    </row>
    <row r="6" spans="1:8" ht="12.95" customHeight="1" x14ac:dyDescent="0.2">
      <c r="A6" s="1544" t="s">
        <v>642</v>
      </c>
      <c r="B6" s="1545"/>
      <c r="C6" s="1253">
        <f>C62</f>
        <v>356793</v>
      </c>
      <c r="D6" s="1253">
        <f>D62</f>
        <v>335042.14</v>
      </c>
      <c r="E6" s="1253">
        <f>E62</f>
        <v>334930.40000000002</v>
      </c>
      <c r="F6" s="1252">
        <f t="shared" si="0"/>
        <v>99.966648971380152</v>
      </c>
      <c r="G6" s="161"/>
      <c r="H6" s="162"/>
    </row>
    <row r="7" spans="1:8" ht="12.95" customHeight="1" x14ac:dyDescent="0.2">
      <c r="A7" s="174" t="s">
        <v>675</v>
      </c>
      <c r="B7" s="1290"/>
      <c r="C7" s="1253">
        <f>C65</f>
        <v>20913</v>
      </c>
      <c r="D7" s="1253">
        <f>D65</f>
        <v>5219.75</v>
      </c>
      <c r="E7" s="1253">
        <f>E65</f>
        <v>5219.7353100000009</v>
      </c>
      <c r="F7" s="1252">
        <f t="shared" si="0"/>
        <v>99.999718568896995</v>
      </c>
      <c r="G7" s="161"/>
      <c r="H7" s="162"/>
    </row>
    <row r="8" spans="1:8" ht="12.95" customHeight="1" x14ac:dyDescent="0.2">
      <c r="A8" s="1544" t="s">
        <v>643</v>
      </c>
      <c r="B8" s="1545"/>
      <c r="C8" s="1253">
        <f>C89</f>
        <v>73459</v>
      </c>
      <c r="D8" s="1253">
        <f>D89</f>
        <v>155462.15999999997</v>
      </c>
      <c r="E8" s="1253">
        <f>E89</f>
        <v>50033.854240000001</v>
      </c>
      <c r="F8" s="1252">
        <f t="shared" si="0"/>
        <v>32.183943822728317</v>
      </c>
      <c r="G8" s="161"/>
      <c r="H8" s="162"/>
    </row>
    <row r="9" spans="1:8" ht="12.95" customHeight="1" x14ac:dyDescent="0.2">
      <c r="A9" s="1544" t="s">
        <v>644</v>
      </c>
      <c r="B9" s="1545"/>
      <c r="C9" s="1253">
        <f>C110</f>
        <v>101565</v>
      </c>
      <c r="D9" s="1253">
        <f>D110</f>
        <v>56651.760000000024</v>
      </c>
      <c r="E9" s="1253">
        <f>E110</f>
        <v>21411.552949999998</v>
      </c>
      <c r="F9" s="1252">
        <f t="shared" si="0"/>
        <v>37.795035758818415</v>
      </c>
      <c r="G9" s="161"/>
      <c r="H9" s="162"/>
    </row>
    <row r="10" spans="1:8" s="120" customFormat="1" ht="13.5" customHeight="1" thickBot="1" x14ac:dyDescent="0.25">
      <c r="A10" s="1540" t="s">
        <v>299</v>
      </c>
      <c r="B10" s="1541"/>
      <c r="C10" s="133">
        <f>SUM(C5:C9)</f>
        <v>805834</v>
      </c>
      <c r="D10" s="133">
        <f>SUM(D5:D9)</f>
        <v>880429.12999999989</v>
      </c>
      <c r="E10" s="133">
        <f>SUM(E5:E9)</f>
        <v>629461.78288000007</v>
      </c>
      <c r="F10" s="134">
        <f t="shared" si="0"/>
        <v>71.494883736979503</v>
      </c>
      <c r="G10" s="161"/>
      <c r="H10" s="162"/>
    </row>
    <row r="11" spans="1:8" s="138" customFormat="1" ht="10.5" customHeight="1" x14ac:dyDescent="0.2">
      <c r="A11" s="120"/>
      <c r="B11" s="135"/>
      <c r="C11" s="136"/>
      <c r="D11" s="136"/>
      <c r="E11" s="136"/>
      <c r="F11" s="137"/>
      <c r="G11" s="127"/>
      <c r="H11" s="131"/>
    </row>
    <row r="12" spans="1:8" s="138" customFormat="1" ht="10.5" customHeight="1" x14ac:dyDescent="0.2">
      <c r="A12" s="120"/>
      <c r="B12" s="135"/>
      <c r="C12" s="136"/>
      <c r="D12" s="136"/>
      <c r="E12" s="136"/>
      <c r="F12" s="137"/>
      <c r="G12" s="127"/>
      <c r="H12" s="131"/>
    </row>
    <row r="13" spans="1:8" s="138" customFormat="1" ht="10.5" customHeight="1" thickBot="1" x14ac:dyDescent="0.2">
      <c r="A13" s="120"/>
      <c r="B13" s="135"/>
      <c r="C13" s="136"/>
      <c r="D13" s="136"/>
      <c r="E13" s="136"/>
      <c r="F13" s="137"/>
      <c r="G13" s="127"/>
      <c r="H13" s="132" t="s">
        <v>640</v>
      </c>
    </row>
    <row r="14" spans="1:8" ht="28.5" customHeight="1" thickBot="1" x14ac:dyDescent="0.25">
      <c r="A14" s="139" t="s">
        <v>645</v>
      </c>
      <c r="B14" s="456" t="s">
        <v>536</v>
      </c>
      <c r="C14" s="1249" t="s">
        <v>5102</v>
      </c>
      <c r="D14" s="1249" t="s">
        <v>5103</v>
      </c>
      <c r="E14" s="1249" t="s">
        <v>5104</v>
      </c>
      <c r="F14" s="457" t="s">
        <v>290</v>
      </c>
      <c r="G14" s="457" t="s">
        <v>646</v>
      </c>
      <c r="H14" s="458" t="s">
        <v>647</v>
      </c>
    </row>
    <row r="15" spans="1:8" ht="15" customHeight="1" thickBot="1" x14ac:dyDescent="0.2">
      <c r="A15" s="166" t="s">
        <v>648</v>
      </c>
      <c r="B15" s="140"/>
      <c r="C15" s="141"/>
      <c r="D15" s="141"/>
      <c r="E15" s="142"/>
      <c r="F15" s="143"/>
      <c r="G15" s="144"/>
      <c r="H15" s="145"/>
    </row>
    <row r="16" spans="1:8" s="128" customFormat="1" ht="34.5" customHeight="1" x14ac:dyDescent="0.2">
      <c r="A16" s="167">
        <v>1</v>
      </c>
      <c r="B16" s="1276" t="s">
        <v>676</v>
      </c>
      <c r="C16" s="1277">
        <v>1500</v>
      </c>
      <c r="D16" s="1277">
        <v>1240</v>
      </c>
      <c r="E16" s="1277">
        <v>1240</v>
      </c>
      <c r="F16" s="1271">
        <f t="shared" ref="F16:F47" si="1">E16/D16*100</f>
        <v>100</v>
      </c>
      <c r="G16" s="1266" t="s">
        <v>650</v>
      </c>
      <c r="H16" s="1304" t="s">
        <v>63</v>
      </c>
    </row>
    <row r="17" spans="1:8" s="128" customFormat="1" ht="31.5" x14ac:dyDescent="0.2">
      <c r="A17" s="168">
        <f>A16+1</f>
        <v>2</v>
      </c>
      <c r="B17" s="1269" t="s">
        <v>677</v>
      </c>
      <c r="C17" s="1270">
        <v>12000</v>
      </c>
      <c r="D17" s="1270">
        <v>14217.2</v>
      </c>
      <c r="E17" s="1270">
        <v>14159.704</v>
      </c>
      <c r="F17" s="1271">
        <f t="shared" si="1"/>
        <v>99.595588442168633</v>
      </c>
      <c r="G17" s="460" t="s">
        <v>650</v>
      </c>
      <c r="H17" s="1272" t="s">
        <v>63</v>
      </c>
    </row>
    <row r="18" spans="1:8" s="128" customFormat="1" ht="24" customHeight="1" x14ac:dyDescent="0.2">
      <c r="A18" s="168">
        <f t="shared" ref="A18:A46" si="2">A17+1</f>
        <v>3</v>
      </c>
      <c r="B18" s="1269" t="s">
        <v>678</v>
      </c>
      <c r="C18" s="1270">
        <v>11000</v>
      </c>
      <c r="D18" s="1270">
        <v>13501.8</v>
      </c>
      <c r="E18" s="1270">
        <v>13418.857</v>
      </c>
      <c r="F18" s="1271">
        <f t="shared" si="1"/>
        <v>99.385689315498681</v>
      </c>
      <c r="G18" s="460" t="s">
        <v>650</v>
      </c>
      <c r="H18" s="1272" t="s">
        <v>63</v>
      </c>
    </row>
    <row r="19" spans="1:8" s="128" customFormat="1" ht="132" customHeight="1" x14ac:dyDescent="0.2">
      <c r="A19" s="168">
        <f t="shared" si="2"/>
        <v>4</v>
      </c>
      <c r="B19" s="1269" t="s">
        <v>679</v>
      </c>
      <c r="C19" s="1270">
        <v>44686</v>
      </c>
      <c r="D19" s="1270">
        <v>42970.820000000007</v>
      </c>
      <c r="E19" s="1270">
        <v>34458.974459999998</v>
      </c>
      <c r="F19" s="1271">
        <f t="shared" si="1"/>
        <v>80.191568278194353</v>
      </c>
      <c r="G19" s="460" t="s">
        <v>652</v>
      </c>
      <c r="H19" s="1272" t="s">
        <v>5219</v>
      </c>
    </row>
    <row r="20" spans="1:8" s="128" customFormat="1" ht="132" customHeight="1" x14ac:dyDescent="0.2">
      <c r="A20" s="168">
        <f t="shared" si="2"/>
        <v>5</v>
      </c>
      <c r="B20" s="1269" t="s">
        <v>2755</v>
      </c>
      <c r="C20" s="1270">
        <v>825</v>
      </c>
      <c r="D20" s="1270">
        <v>1575</v>
      </c>
      <c r="E20" s="1270">
        <v>750</v>
      </c>
      <c r="F20" s="1271">
        <f t="shared" si="1"/>
        <v>47.619047619047613</v>
      </c>
      <c r="G20" s="460" t="s">
        <v>652</v>
      </c>
      <c r="H20" s="1272" t="s">
        <v>5220</v>
      </c>
    </row>
    <row r="21" spans="1:8" s="128" customFormat="1" ht="15" customHeight="1" x14ac:dyDescent="0.2">
      <c r="A21" s="168">
        <f t="shared" si="2"/>
        <v>6</v>
      </c>
      <c r="B21" s="1275" t="s">
        <v>375</v>
      </c>
      <c r="C21" s="1270">
        <v>30000</v>
      </c>
      <c r="D21" s="1270">
        <v>33137.599999999999</v>
      </c>
      <c r="E21" s="1270">
        <v>33137.599999999999</v>
      </c>
      <c r="F21" s="1271">
        <f t="shared" si="1"/>
        <v>100</v>
      </c>
      <c r="G21" s="460" t="s">
        <v>650</v>
      </c>
      <c r="H21" s="1272" t="s">
        <v>63</v>
      </c>
    </row>
    <row r="22" spans="1:8" s="128" customFormat="1" ht="15" customHeight="1" x14ac:dyDescent="0.2">
      <c r="A22" s="168">
        <f t="shared" si="2"/>
        <v>7</v>
      </c>
      <c r="B22" s="1275" t="s">
        <v>399</v>
      </c>
      <c r="C22" s="1270">
        <v>6982</v>
      </c>
      <c r="D22" s="1270">
        <v>18157.349999999999</v>
      </c>
      <c r="E22" s="1270">
        <v>17711.948</v>
      </c>
      <c r="F22" s="1271">
        <f t="shared" si="1"/>
        <v>97.546987858911137</v>
      </c>
      <c r="G22" s="460" t="s">
        <v>652</v>
      </c>
      <c r="H22" s="1272" t="s">
        <v>63</v>
      </c>
    </row>
    <row r="23" spans="1:8" s="128" customFormat="1" ht="89.25" customHeight="1" x14ac:dyDescent="0.2">
      <c r="A23" s="168">
        <f t="shared" si="2"/>
        <v>8</v>
      </c>
      <c r="B23" s="1275" t="s">
        <v>680</v>
      </c>
      <c r="C23" s="1270">
        <v>3000</v>
      </c>
      <c r="D23" s="1270">
        <v>584.95000000000005</v>
      </c>
      <c r="E23" s="1270">
        <v>528.65200000000004</v>
      </c>
      <c r="F23" s="1271">
        <f t="shared" si="1"/>
        <v>90.375587657064699</v>
      </c>
      <c r="G23" s="1278" t="s">
        <v>652</v>
      </c>
      <c r="H23" s="1272" t="s">
        <v>5221</v>
      </c>
    </row>
    <row r="24" spans="1:8" s="128" customFormat="1" ht="15" customHeight="1" x14ac:dyDescent="0.2">
      <c r="A24" s="168">
        <f t="shared" si="2"/>
        <v>9</v>
      </c>
      <c r="B24" s="1269" t="s">
        <v>681</v>
      </c>
      <c r="C24" s="1270">
        <v>22700</v>
      </c>
      <c r="D24" s="1270">
        <v>22700</v>
      </c>
      <c r="E24" s="1270">
        <v>22700</v>
      </c>
      <c r="F24" s="1271">
        <f t="shared" si="1"/>
        <v>100</v>
      </c>
      <c r="G24" s="460" t="s">
        <v>650</v>
      </c>
      <c r="H24" s="1272" t="s">
        <v>63</v>
      </c>
    </row>
    <row r="25" spans="1:8" s="128" customFormat="1" ht="24" customHeight="1" x14ac:dyDescent="0.2">
      <c r="A25" s="168">
        <f t="shared" si="2"/>
        <v>10</v>
      </c>
      <c r="B25" s="1269" t="s">
        <v>395</v>
      </c>
      <c r="C25" s="1270">
        <v>10000</v>
      </c>
      <c r="D25" s="1270">
        <v>18110.7</v>
      </c>
      <c r="E25" s="1270">
        <v>18109.300000000003</v>
      </c>
      <c r="F25" s="1271">
        <f t="shared" si="1"/>
        <v>99.992269763178683</v>
      </c>
      <c r="G25" s="460" t="s">
        <v>650</v>
      </c>
      <c r="H25" s="459" t="s">
        <v>63</v>
      </c>
    </row>
    <row r="26" spans="1:8" s="128" customFormat="1" ht="57" customHeight="1" x14ac:dyDescent="0.2">
      <c r="A26" s="168">
        <f t="shared" si="2"/>
        <v>11</v>
      </c>
      <c r="B26" s="1275" t="s">
        <v>384</v>
      </c>
      <c r="C26" s="1270">
        <v>160</v>
      </c>
      <c r="D26" s="1270">
        <v>210</v>
      </c>
      <c r="E26" s="1270">
        <v>160</v>
      </c>
      <c r="F26" s="1271">
        <f t="shared" si="1"/>
        <v>76.19047619047619</v>
      </c>
      <c r="G26" s="460" t="s">
        <v>652</v>
      </c>
      <c r="H26" s="1272" t="s">
        <v>5222</v>
      </c>
    </row>
    <row r="27" spans="1:8" s="128" customFormat="1" ht="15" customHeight="1" x14ac:dyDescent="0.2">
      <c r="A27" s="168">
        <f t="shared" si="2"/>
        <v>12</v>
      </c>
      <c r="B27" s="1275" t="s">
        <v>682</v>
      </c>
      <c r="C27" s="1270">
        <v>100</v>
      </c>
      <c r="D27" s="1270">
        <v>565</v>
      </c>
      <c r="E27" s="1270">
        <v>565</v>
      </c>
      <c r="F27" s="1271">
        <f t="shared" si="1"/>
        <v>100</v>
      </c>
      <c r="G27" s="460" t="s">
        <v>650</v>
      </c>
      <c r="H27" s="1272" t="s">
        <v>63</v>
      </c>
    </row>
    <row r="28" spans="1:8" s="128" customFormat="1" ht="15" customHeight="1" x14ac:dyDescent="0.2">
      <c r="A28" s="168">
        <f t="shared" si="2"/>
        <v>13</v>
      </c>
      <c r="B28" s="1275" t="s">
        <v>3929</v>
      </c>
      <c r="C28" s="1270">
        <v>0</v>
      </c>
      <c r="D28" s="1270">
        <v>0.1</v>
      </c>
      <c r="E28" s="1270">
        <v>0</v>
      </c>
      <c r="F28" s="1271">
        <f t="shared" si="1"/>
        <v>0</v>
      </c>
      <c r="G28" s="460" t="s">
        <v>650</v>
      </c>
      <c r="H28" s="1272" t="s">
        <v>63</v>
      </c>
    </row>
    <row r="29" spans="1:8" s="128" customFormat="1" ht="24" customHeight="1" x14ac:dyDescent="0.2">
      <c r="A29" s="168">
        <f t="shared" si="2"/>
        <v>14</v>
      </c>
      <c r="B29" s="1275" t="s">
        <v>385</v>
      </c>
      <c r="C29" s="1270">
        <v>0</v>
      </c>
      <c r="D29" s="1270">
        <v>33366</v>
      </c>
      <c r="E29" s="1270">
        <v>33365.842449999996</v>
      </c>
      <c r="F29" s="1271">
        <f t="shared" si="1"/>
        <v>99.999527812743509</v>
      </c>
      <c r="G29" s="1278" t="s">
        <v>650</v>
      </c>
      <c r="H29" s="1272" t="s">
        <v>63</v>
      </c>
    </row>
    <row r="30" spans="1:8" s="128" customFormat="1" ht="15" customHeight="1" x14ac:dyDescent="0.2">
      <c r="A30" s="168">
        <f t="shared" si="2"/>
        <v>15</v>
      </c>
      <c r="B30" s="1269" t="s">
        <v>397</v>
      </c>
      <c r="C30" s="1270">
        <v>5000</v>
      </c>
      <c r="D30" s="1270">
        <v>8237.5</v>
      </c>
      <c r="E30" s="1270">
        <v>8186.5</v>
      </c>
      <c r="F30" s="1271">
        <f t="shared" si="1"/>
        <v>99.380880121396046</v>
      </c>
      <c r="G30" s="460" t="s">
        <v>652</v>
      </c>
      <c r="H30" s="1272" t="s">
        <v>63</v>
      </c>
    </row>
    <row r="31" spans="1:8" s="128" customFormat="1" ht="15" customHeight="1" x14ac:dyDescent="0.2">
      <c r="A31" s="168">
        <f t="shared" si="2"/>
        <v>16</v>
      </c>
      <c r="B31" s="1269" t="s">
        <v>4074</v>
      </c>
      <c r="C31" s="1270">
        <v>5000</v>
      </c>
      <c r="D31" s="1270">
        <v>4080</v>
      </c>
      <c r="E31" s="1270">
        <v>4080</v>
      </c>
      <c r="F31" s="1271">
        <f t="shared" si="1"/>
        <v>100</v>
      </c>
      <c r="G31" s="460" t="s">
        <v>650</v>
      </c>
      <c r="H31" s="1272" t="s">
        <v>63</v>
      </c>
    </row>
    <row r="32" spans="1:8" s="128" customFormat="1" ht="107.25" customHeight="1" x14ac:dyDescent="0.2">
      <c r="A32" s="168">
        <f t="shared" si="2"/>
        <v>17</v>
      </c>
      <c r="B32" s="1269" t="s">
        <v>4112</v>
      </c>
      <c r="C32" s="1270">
        <v>100000</v>
      </c>
      <c r="D32" s="1270">
        <v>100000</v>
      </c>
      <c r="E32" s="1270">
        <v>0</v>
      </c>
      <c r="F32" s="1271">
        <f t="shared" si="1"/>
        <v>0</v>
      </c>
      <c r="G32" s="460" t="s">
        <v>652</v>
      </c>
      <c r="H32" s="1272" t="s">
        <v>5223</v>
      </c>
    </row>
    <row r="33" spans="1:8" s="128" customFormat="1" ht="24" customHeight="1" x14ac:dyDescent="0.2">
      <c r="A33" s="168">
        <f t="shared" si="2"/>
        <v>18</v>
      </c>
      <c r="B33" s="1275" t="s">
        <v>683</v>
      </c>
      <c r="C33" s="1270">
        <v>151</v>
      </c>
      <c r="D33" s="1270">
        <v>151</v>
      </c>
      <c r="E33" s="1270">
        <v>95.656469999999999</v>
      </c>
      <c r="F33" s="1271">
        <f t="shared" si="1"/>
        <v>63.348655629139074</v>
      </c>
      <c r="G33" s="460" t="s">
        <v>650</v>
      </c>
      <c r="H33" s="1272" t="s">
        <v>5224</v>
      </c>
    </row>
    <row r="34" spans="1:8" s="128" customFormat="1" ht="24" customHeight="1" x14ac:dyDescent="0.2">
      <c r="A34" s="168">
        <f t="shared" si="2"/>
        <v>19</v>
      </c>
      <c r="B34" s="1275" t="s">
        <v>5225</v>
      </c>
      <c r="C34" s="1270">
        <v>0</v>
      </c>
      <c r="D34" s="1270">
        <v>30</v>
      </c>
      <c r="E34" s="1270">
        <v>30</v>
      </c>
      <c r="F34" s="1271">
        <f t="shared" si="1"/>
        <v>100</v>
      </c>
      <c r="G34" s="460" t="s">
        <v>657</v>
      </c>
      <c r="H34" s="1272" t="s">
        <v>63</v>
      </c>
    </row>
    <row r="35" spans="1:8" s="128" customFormat="1" ht="24" customHeight="1" x14ac:dyDescent="0.2">
      <c r="A35" s="168">
        <f t="shared" si="2"/>
        <v>20</v>
      </c>
      <c r="B35" s="1275" t="s">
        <v>5226</v>
      </c>
      <c r="C35" s="1270">
        <v>0</v>
      </c>
      <c r="D35" s="1270">
        <v>180</v>
      </c>
      <c r="E35" s="1270">
        <v>180</v>
      </c>
      <c r="F35" s="1271">
        <f t="shared" si="1"/>
        <v>100</v>
      </c>
      <c r="G35" s="460" t="s">
        <v>657</v>
      </c>
      <c r="H35" s="1272" t="s">
        <v>63</v>
      </c>
    </row>
    <row r="36" spans="1:8" s="128" customFormat="1" ht="15" customHeight="1" x14ac:dyDescent="0.2">
      <c r="A36" s="168">
        <f t="shared" si="2"/>
        <v>21</v>
      </c>
      <c r="B36" s="1275" t="s">
        <v>5227</v>
      </c>
      <c r="C36" s="1270">
        <v>0</v>
      </c>
      <c r="D36" s="1270">
        <v>50</v>
      </c>
      <c r="E36" s="1270">
        <v>50</v>
      </c>
      <c r="F36" s="1271">
        <f t="shared" si="1"/>
        <v>100</v>
      </c>
      <c r="G36" s="1278" t="s">
        <v>657</v>
      </c>
      <c r="H36" s="1272" t="s">
        <v>63</v>
      </c>
    </row>
    <row r="37" spans="1:8" s="128" customFormat="1" ht="34.5" customHeight="1" x14ac:dyDescent="0.2">
      <c r="A37" s="168">
        <f t="shared" si="2"/>
        <v>22</v>
      </c>
      <c r="B37" s="1275" t="s">
        <v>5228</v>
      </c>
      <c r="C37" s="1270">
        <v>0</v>
      </c>
      <c r="D37" s="1270">
        <v>195</v>
      </c>
      <c r="E37" s="1270">
        <v>195</v>
      </c>
      <c r="F37" s="1271">
        <f t="shared" si="1"/>
        <v>100</v>
      </c>
      <c r="G37" s="460" t="s">
        <v>657</v>
      </c>
      <c r="H37" s="1272" t="s">
        <v>63</v>
      </c>
    </row>
    <row r="38" spans="1:8" s="128" customFormat="1" ht="45" customHeight="1" x14ac:dyDescent="0.2">
      <c r="A38" s="168">
        <f t="shared" si="2"/>
        <v>23</v>
      </c>
      <c r="B38" s="1275" t="s">
        <v>5229</v>
      </c>
      <c r="C38" s="1270">
        <v>0</v>
      </c>
      <c r="D38" s="1270">
        <v>151</v>
      </c>
      <c r="E38" s="1270">
        <v>151</v>
      </c>
      <c r="F38" s="1271">
        <f t="shared" si="1"/>
        <v>100</v>
      </c>
      <c r="G38" s="460" t="s">
        <v>657</v>
      </c>
      <c r="H38" s="1272" t="s">
        <v>63</v>
      </c>
    </row>
    <row r="39" spans="1:8" s="128" customFormat="1" ht="24" customHeight="1" x14ac:dyDescent="0.2">
      <c r="A39" s="168">
        <f t="shared" si="2"/>
        <v>24</v>
      </c>
      <c r="B39" s="1275" t="s">
        <v>5230</v>
      </c>
      <c r="C39" s="1270">
        <v>0</v>
      </c>
      <c r="D39" s="1270">
        <v>150</v>
      </c>
      <c r="E39" s="1270">
        <v>150</v>
      </c>
      <c r="F39" s="1271">
        <f t="shared" si="1"/>
        <v>100</v>
      </c>
      <c r="G39" s="460" t="s">
        <v>657</v>
      </c>
      <c r="H39" s="1272" t="s">
        <v>63</v>
      </c>
    </row>
    <row r="40" spans="1:8" s="128" customFormat="1" ht="34.5" customHeight="1" x14ac:dyDescent="0.2">
      <c r="A40" s="168">
        <f t="shared" si="2"/>
        <v>25</v>
      </c>
      <c r="B40" s="1275" t="s">
        <v>5231</v>
      </c>
      <c r="C40" s="1270">
        <v>0</v>
      </c>
      <c r="D40" s="1270">
        <v>450</v>
      </c>
      <c r="E40" s="1270">
        <v>450</v>
      </c>
      <c r="F40" s="1271">
        <f t="shared" si="1"/>
        <v>100</v>
      </c>
      <c r="G40" s="1278" t="s">
        <v>657</v>
      </c>
      <c r="H40" s="1272" t="s">
        <v>63</v>
      </c>
    </row>
    <row r="41" spans="1:8" s="128" customFormat="1" ht="24" customHeight="1" x14ac:dyDescent="0.2">
      <c r="A41" s="168">
        <f t="shared" si="2"/>
        <v>26</v>
      </c>
      <c r="B41" s="1275" t="s">
        <v>5232</v>
      </c>
      <c r="C41" s="1270">
        <v>0</v>
      </c>
      <c r="D41" s="1270">
        <v>200</v>
      </c>
      <c r="E41" s="1270">
        <v>200</v>
      </c>
      <c r="F41" s="1271">
        <f t="shared" si="1"/>
        <v>100</v>
      </c>
      <c r="G41" s="460" t="s">
        <v>657</v>
      </c>
      <c r="H41" s="1272" t="s">
        <v>63</v>
      </c>
    </row>
    <row r="42" spans="1:8" s="128" customFormat="1" ht="15" customHeight="1" x14ac:dyDescent="0.2">
      <c r="A42" s="168">
        <f t="shared" si="2"/>
        <v>27</v>
      </c>
      <c r="B42" s="1275" t="s">
        <v>5233</v>
      </c>
      <c r="C42" s="1270">
        <v>0</v>
      </c>
      <c r="D42" s="1270">
        <v>150</v>
      </c>
      <c r="E42" s="1270">
        <v>150</v>
      </c>
      <c r="F42" s="1271">
        <f t="shared" si="1"/>
        <v>100</v>
      </c>
      <c r="G42" s="460" t="s">
        <v>657</v>
      </c>
      <c r="H42" s="1272" t="s">
        <v>63</v>
      </c>
    </row>
    <row r="43" spans="1:8" s="128" customFormat="1" ht="34.5" customHeight="1" x14ac:dyDescent="0.2">
      <c r="A43" s="168">
        <f t="shared" si="2"/>
        <v>28</v>
      </c>
      <c r="B43" s="1275" t="s">
        <v>5234</v>
      </c>
      <c r="C43" s="1270">
        <v>0</v>
      </c>
      <c r="D43" s="1270">
        <v>200</v>
      </c>
      <c r="E43" s="1270">
        <v>200</v>
      </c>
      <c r="F43" s="1271">
        <f t="shared" si="1"/>
        <v>100</v>
      </c>
      <c r="G43" s="1278" t="s">
        <v>657</v>
      </c>
      <c r="H43" s="1272" t="s">
        <v>63</v>
      </c>
    </row>
    <row r="44" spans="1:8" s="128" customFormat="1" ht="57" customHeight="1" x14ac:dyDescent="0.2">
      <c r="A44" s="168">
        <f t="shared" si="2"/>
        <v>29</v>
      </c>
      <c r="B44" s="1275" t="s">
        <v>5235</v>
      </c>
      <c r="C44" s="1270">
        <v>0</v>
      </c>
      <c r="D44" s="1270">
        <v>50</v>
      </c>
      <c r="E44" s="1270">
        <v>0</v>
      </c>
      <c r="F44" s="1271">
        <f t="shared" si="1"/>
        <v>0</v>
      </c>
      <c r="G44" s="460" t="s">
        <v>652</v>
      </c>
      <c r="H44" s="1272" t="s">
        <v>5236</v>
      </c>
    </row>
    <row r="45" spans="1:8" s="128" customFormat="1" ht="15" customHeight="1" x14ac:dyDescent="0.2">
      <c r="A45" s="168">
        <f t="shared" si="2"/>
        <v>30</v>
      </c>
      <c r="B45" s="1275" t="s">
        <v>5237</v>
      </c>
      <c r="C45" s="1270">
        <v>0</v>
      </c>
      <c r="D45" s="1270">
        <v>70</v>
      </c>
      <c r="E45" s="1270">
        <v>70</v>
      </c>
      <c r="F45" s="1271">
        <f t="shared" si="1"/>
        <v>100</v>
      </c>
      <c r="G45" s="460" t="s">
        <v>657</v>
      </c>
      <c r="H45" s="1272" t="s">
        <v>63</v>
      </c>
    </row>
    <row r="46" spans="1:8" s="128" customFormat="1" ht="24" customHeight="1" x14ac:dyDescent="0.2">
      <c r="A46" s="168">
        <f t="shared" si="2"/>
        <v>31</v>
      </c>
      <c r="B46" s="1275" t="s">
        <v>5238</v>
      </c>
      <c r="C46" s="1270">
        <v>0</v>
      </c>
      <c r="D46" s="1270">
        <v>13372.3</v>
      </c>
      <c r="E46" s="1270">
        <v>13372.206</v>
      </c>
      <c r="F46" s="1271">
        <f t="shared" si="1"/>
        <v>99.999297054358635</v>
      </c>
      <c r="G46" s="460" t="s">
        <v>657</v>
      </c>
      <c r="H46" s="1272" t="s">
        <v>63</v>
      </c>
    </row>
    <row r="47" spans="1:8" s="135" customFormat="1" ht="13.5" customHeight="1" thickBot="1" x14ac:dyDescent="0.25">
      <c r="A47" s="1542" t="s">
        <v>299</v>
      </c>
      <c r="B47" s="1543"/>
      <c r="C47" s="146">
        <f>SUM(C16:C46)</f>
        <v>253104</v>
      </c>
      <c r="D47" s="146">
        <f>SUM(D16:D46)</f>
        <v>328053.32</v>
      </c>
      <c r="E47" s="146">
        <f>SUM(E16:E46)</f>
        <v>217866.24037999997</v>
      </c>
      <c r="F47" s="147">
        <f t="shared" si="1"/>
        <v>66.411838288970813</v>
      </c>
      <c r="G47" s="148"/>
      <c r="H47" s="169"/>
    </row>
    <row r="48" spans="1:8" s="120" customFormat="1" ht="18" customHeight="1" thickBot="1" x14ac:dyDescent="0.2">
      <c r="A48" s="166" t="s">
        <v>642</v>
      </c>
      <c r="B48" s="149"/>
      <c r="C48" s="150"/>
      <c r="D48" s="150"/>
      <c r="E48" s="151"/>
      <c r="F48" s="143"/>
      <c r="G48" s="144"/>
      <c r="H48" s="461"/>
    </row>
    <row r="49" spans="1:8" s="128" customFormat="1" ht="24" customHeight="1" x14ac:dyDescent="0.2">
      <c r="A49" s="167">
        <f>A46+1</f>
        <v>32</v>
      </c>
      <c r="B49" s="1305" t="s">
        <v>684</v>
      </c>
      <c r="C49" s="1306">
        <v>288490</v>
      </c>
      <c r="D49" s="1306">
        <v>269628.43</v>
      </c>
      <c r="E49" s="1306">
        <v>269516.69300000003</v>
      </c>
      <c r="F49" s="1271">
        <f t="shared" ref="F49:F62" si="3">E49/D49*100</f>
        <v>99.958558895291588</v>
      </c>
      <c r="G49" s="1302" t="s">
        <v>650</v>
      </c>
      <c r="H49" s="459" t="s">
        <v>63</v>
      </c>
    </row>
    <row r="50" spans="1:8" s="128" customFormat="1" ht="24" customHeight="1" x14ac:dyDescent="0.2">
      <c r="A50" s="168">
        <f>A49+1</f>
        <v>33</v>
      </c>
      <c r="B50" s="1305" t="s">
        <v>685</v>
      </c>
      <c r="C50" s="1306">
        <v>18449</v>
      </c>
      <c r="D50" s="1306">
        <v>17910.310000000001</v>
      </c>
      <c r="E50" s="1306">
        <v>17910.307000000001</v>
      </c>
      <c r="F50" s="1271">
        <f t="shared" si="3"/>
        <v>99.999983249871164</v>
      </c>
      <c r="G50" s="1302" t="s">
        <v>650</v>
      </c>
      <c r="H50" s="459" t="s">
        <v>63</v>
      </c>
    </row>
    <row r="51" spans="1:8" s="128" customFormat="1" ht="24" customHeight="1" x14ac:dyDescent="0.2">
      <c r="A51" s="168">
        <f t="shared" ref="A51:A61" si="4">A50+1</f>
        <v>34</v>
      </c>
      <c r="B51" s="1276" t="s">
        <v>686</v>
      </c>
      <c r="C51" s="1277">
        <v>450</v>
      </c>
      <c r="D51" s="1277">
        <v>450</v>
      </c>
      <c r="E51" s="1277">
        <v>450</v>
      </c>
      <c r="F51" s="1271">
        <f t="shared" si="3"/>
        <v>100</v>
      </c>
      <c r="G51" s="1285" t="s">
        <v>650</v>
      </c>
      <c r="H51" s="1272" t="s">
        <v>63</v>
      </c>
    </row>
    <row r="52" spans="1:8" s="128" customFormat="1" ht="45" customHeight="1" x14ac:dyDescent="0.2">
      <c r="A52" s="168">
        <f t="shared" si="4"/>
        <v>35</v>
      </c>
      <c r="B52" s="1276" t="s">
        <v>3930</v>
      </c>
      <c r="C52" s="1277">
        <v>7100</v>
      </c>
      <c r="D52" s="1277">
        <v>7100</v>
      </c>
      <c r="E52" s="1277">
        <v>7100</v>
      </c>
      <c r="F52" s="1271">
        <f t="shared" si="3"/>
        <v>100</v>
      </c>
      <c r="G52" s="1302" t="s">
        <v>650</v>
      </c>
      <c r="H52" s="1272" t="s">
        <v>63</v>
      </c>
    </row>
    <row r="53" spans="1:8" s="128" customFormat="1" ht="24" customHeight="1" x14ac:dyDescent="0.2">
      <c r="A53" s="168">
        <f t="shared" si="4"/>
        <v>36</v>
      </c>
      <c r="B53" s="1276" t="s">
        <v>3593</v>
      </c>
      <c r="C53" s="1277">
        <v>400</v>
      </c>
      <c r="D53" s="1277">
        <v>400</v>
      </c>
      <c r="E53" s="1277">
        <v>400</v>
      </c>
      <c r="F53" s="1271">
        <f t="shared" si="3"/>
        <v>100</v>
      </c>
      <c r="G53" s="1285" t="s">
        <v>650</v>
      </c>
      <c r="H53" s="1287" t="s">
        <v>63</v>
      </c>
    </row>
    <row r="54" spans="1:8" s="128" customFormat="1" ht="15" customHeight="1" x14ac:dyDescent="0.2">
      <c r="A54" s="168">
        <f t="shared" si="4"/>
        <v>37</v>
      </c>
      <c r="B54" s="1276" t="s">
        <v>687</v>
      </c>
      <c r="C54" s="1277">
        <v>1205</v>
      </c>
      <c r="D54" s="1277">
        <v>1205</v>
      </c>
      <c r="E54" s="1277">
        <v>1205</v>
      </c>
      <c r="F54" s="1271">
        <f t="shared" si="3"/>
        <v>100</v>
      </c>
      <c r="G54" s="1302" t="s">
        <v>650</v>
      </c>
      <c r="H54" s="1272" t="s">
        <v>63</v>
      </c>
    </row>
    <row r="55" spans="1:8" s="128" customFormat="1" ht="24" customHeight="1" x14ac:dyDescent="0.2">
      <c r="A55" s="168">
        <f t="shared" si="4"/>
        <v>38</v>
      </c>
      <c r="B55" s="1305" t="s">
        <v>688</v>
      </c>
      <c r="C55" s="1306">
        <v>40699</v>
      </c>
      <c r="D55" s="1306">
        <v>29308.400000000001</v>
      </c>
      <c r="E55" s="1306">
        <v>29308.400000000001</v>
      </c>
      <c r="F55" s="1271">
        <f t="shared" si="3"/>
        <v>100</v>
      </c>
      <c r="G55" s="1302" t="s">
        <v>650</v>
      </c>
      <c r="H55" s="459" t="s">
        <v>63</v>
      </c>
    </row>
    <row r="56" spans="1:8" s="128" customFormat="1" ht="24" customHeight="1" x14ac:dyDescent="0.2">
      <c r="A56" s="168">
        <f t="shared" si="4"/>
        <v>39</v>
      </c>
      <c r="B56" s="1305" t="s">
        <v>3931</v>
      </c>
      <c r="C56" s="1306">
        <v>0</v>
      </c>
      <c r="D56" s="1306">
        <v>230</v>
      </c>
      <c r="E56" s="1306">
        <v>230</v>
      </c>
      <c r="F56" s="1271">
        <f t="shared" si="3"/>
        <v>100</v>
      </c>
      <c r="G56" s="1302" t="s">
        <v>650</v>
      </c>
      <c r="H56" s="459" t="s">
        <v>63</v>
      </c>
    </row>
    <row r="57" spans="1:8" s="128" customFormat="1" ht="15" customHeight="1" x14ac:dyDescent="0.2">
      <c r="A57" s="168">
        <f t="shared" si="4"/>
        <v>40</v>
      </c>
      <c r="B57" s="1305" t="s">
        <v>5239</v>
      </c>
      <c r="C57" s="1306">
        <v>0</v>
      </c>
      <c r="D57" s="1306">
        <v>150</v>
      </c>
      <c r="E57" s="1306">
        <v>150</v>
      </c>
      <c r="F57" s="1271">
        <f t="shared" si="3"/>
        <v>100</v>
      </c>
      <c r="G57" s="1302" t="s">
        <v>650</v>
      </c>
      <c r="H57" s="459" t="s">
        <v>63</v>
      </c>
    </row>
    <row r="58" spans="1:8" s="128" customFormat="1" ht="15" customHeight="1" x14ac:dyDescent="0.2">
      <c r="A58" s="168">
        <f t="shared" si="4"/>
        <v>41</v>
      </c>
      <c r="B58" s="1305" t="s">
        <v>2751</v>
      </c>
      <c r="C58" s="1306">
        <v>0</v>
      </c>
      <c r="D58" s="1306">
        <v>127</v>
      </c>
      <c r="E58" s="1306">
        <v>127</v>
      </c>
      <c r="F58" s="1271">
        <f t="shared" si="3"/>
        <v>100</v>
      </c>
      <c r="G58" s="1302" t="s">
        <v>650</v>
      </c>
      <c r="H58" s="459" t="s">
        <v>63</v>
      </c>
    </row>
    <row r="59" spans="1:8" s="128" customFormat="1" ht="15" customHeight="1" x14ac:dyDescent="0.2">
      <c r="A59" s="168">
        <f t="shared" si="4"/>
        <v>42</v>
      </c>
      <c r="B59" s="1305" t="s">
        <v>689</v>
      </c>
      <c r="C59" s="1306">
        <v>0</v>
      </c>
      <c r="D59" s="1306">
        <v>77</v>
      </c>
      <c r="E59" s="1306">
        <v>77</v>
      </c>
      <c r="F59" s="1271">
        <f t="shared" si="3"/>
        <v>100</v>
      </c>
      <c r="G59" s="1302" t="s">
        <v>650</v>
      </c>
      <c r="H59" s="459" t="s">
        <v>63</v>
      </c>
    </row>
    <row r="60" spans="1:8" s="128" customFormat="1" ht="15" customHeight="1" x14ac:dyDescent="0.2">
      <c r="A60" s="168">
        <f t="shared" si="4"/>
        <v>43</v>
      </c>
      <c r="B60" s="1305" t="s">
        <v>690</v>
      </c>
      <c r="C60" s="1306">
        <v>0</v>
      </c>
      <c r="D60" s="1306">
        <v>456</v>
      </c>
      <c r="E60" s="1306">
        <v>456</v>
      </c>
      <c r="F60" s="1271">
        <f t="shared" si="3"/>
        <v>100</v>
      </c>
      <c r="G60" s="1302" t="s">
        <v>650</v>
      </c>
      <c r="H60" s="1307" t="s">
        <v>63</v>
      </c>
    </row>
    <row r="61" spans="1:8" s="128" customFormat="1" ht="31.5" x14ac:dyDescent="0.2">
      <c r="A61" s="168">
        <f t="shared" si="4"/>
        <v>44</v>
      </c>
      <c r="B61" s="1305" t="s">
        <v>691</v>
      </c>
      <c r="C61" s="1306">
        <v>0</v>
      </c>
      <c r="D61" s="1306">
        <v>8000</v>
      </c>
      <c r="E61" s="1306">
        <v>8000</v>
      </c>
      <c r="F61" s="1271">
        <f t="shared" si="3"/>
        <v>100</v>
      </c>
      <c r="G61" s="1302" t="s">
        <v>650</v>
      </c>
      <c r="H61" s="459" t="s">
        <v>63</v>
      </c>
    </row>
    <row r="62" spans="1:8" s="128" customFormat="1" ht="13.5" customHeight="1" thickBot="1" x14ac:dyDescent="0.25">
      <c r="A62" s="1542" t="s">
        <v>299</v>
      </c>
      <c r="B62" s="1543"/>
      <c r="C62" s="146">
        <f>SUM(C49:C61)</f>
        <v>356793</v>
      </c>
      <c r="D62" s="146">
        <f>SUM(D49:D61)</f>
        <v>335042.14</v>
      </c>
      <c r="E62" s="146">
        <f>SUM(E49:E61)</f>
        <v>334930.40000000002</v>
      </c>
      <c r="F62" s="147">
        <f t="shared" si="3"/>
        <v>99.966648971380152</v>
      </c>
      <c r="G62" s="148"/>
      <c r="H62" s="169"/>
    </row>
    <row r="63" spans="1:8" s="120" customFormat="1" ht="18" customHeight="1" thickBot="1" x14ac:dyDescent="0.2">
      <c r="A63" s="166" t="s">
        <v>675</v>
      </c>
      <c r="B63" s="149"/>
      <c r="C63" s="151"/>
      <c r="D63" s="151"/>
      <c r="E63" s="151"/>
      <c r="F63" s="143"/>
      <c r="G63" s="144"/>
      <c r="H63" s="461"/>
    </row>
    <row r="64" spans="1:8" s="128" customFormat="1" ht="24" customHeight="1" x14ac:dyDescent="0.2">
      <c r="A64" s="167">
        <f>A61+1</f>
        <v>45</v>
      </c>
      <c r="B64" s="1300" t="s">
        <v>5240</v>
      </c>
      <c r="C64" s="1301">
        <v>20913</v>
      </c>
      <c r="D64" s="1301">
        <v>5219.75</v>
      </c>
      <c r="E64" s="1301">
        <v>5219.7353100000009</v>
      </c>
      <c r="F64" s="1271">
        <f>E64/D64*100</f>
        <v>99.999718568896995</v>
      </c>
      <c r="G64" s="1302" t="s">
        <v>650</v>
      </c>
      <c r="H64" s="459" t="s">
        <v>63</v>
      </c>
    </row>
    <row r="65" spans="1:8" s="128" customFormat="1" ht="13.5" customHeight="1" thickBot="1" x14ac:dyDescent="0.25">
      <c r="A65" s="1542" t="s">
        <v>299</v>
      </c>
      <c r="B65" s="1543"/>
      <c r="C65" s="146">
        <f>SUM(C64:C64)</f>
        <v>20913</v>
      </c>
      <c r="D65" s="146">
        <f>SUM(D64:D64)</f>
        <v>5219.75</v>
      </c>
      <c r="E65" s="146">
        <f>SUM(E64:E64)</f>
        <v>5219.7353100000009</v>
      </c>
      <c r="F65" s="157">
        <f>E65/D65*100</f>
        <v>99.999718568896995</v>
      </c>
      <c r="G65" s="148"/>
      <c r="H65" s="169"/>
    </row>
    <row r="66" spans="1:8" ht="18" customHeight="1" thickBot="1" x14ac:dyDescent="0.2">
      <c r="A66" s="170" t="s">
        <v>659</v>
      </c>
      <c r="B66" s="152"/>
      <c r="C66" s="153"/>
      <c r="D66" s="153"/>
      <c r="E66" s="154"/>
      <c r="F66" s="155"/>
      <c r="G66" s="171"/>
      <c r="H66" s="172"/>
    </row>
    <row r="67" spans="1:8" s="128" customFormat="1" ht="67.5" customHeight="1" x14ac:dyDescent="0.2">
      <c r="A67" s="167">
        <f>A64+1</f>
        <v>46</v>
      </c>
      <c r="B67" s="1276" t="s">
        <v>2752</v>
      </c>
      <c r="C67" s="1277">
        <v>0</v>
      </c>
      <c r="D67" s="1277">
        <v>3050.06</v>
      </c>
      <c r="E67" s="1277">
        <v>918.03860999999995</v>
      </c>
      <c r="F67" s="1271">
        <f t="shared" ref="F67:F89" si="5">E67/D67*100</f>
        <v>30.099034445224028</v>
      </c>
      <c r="G67" s="1302" t="s">
        <v>652</v>
      </c>
      <c r="H67" s="459" t="s">
        <v>5241</v>
      </c>
    </row>
    <row r="68" spans="1:8" s="128" customFormat="1" ht="89.25" customHeight="1" x14ac:dyDescent="0.2">
      <c r="A68" s="168">
        <f t="shared" ref="A68:A88" si="6">A67+1</f>
        <v>47</v>
      </c>
      <c r="B68" s="1276" t="s">
        <v>3193</v>
      </c>
      <c r="C68" s="1277">
        <v>2500</v>
      </c>
      <c r="D68" s="1277">
        <v>3932.56</v>
      </c>
      <c r="E68" s="1277">
        <v>187.55</v>
      </c>
      <c r="F68" s="1271">
        <f t="shared" si="5"/>
        <v>4.7691580039465382</v>
      </c>
      <c r="G68" s="1302" t="s">
        <v>652</v>
      </c>
      <c r="H68" s="459" t="s">
        <v>5242</v>
      </c>
    </row>
    <row r="69" spans="1:8" s="128" customFormat="1" ht="115.5" x14ac:dyDescent="0.2">
      <c r="A69" s="168">
        <f t="shared" si="6"/>
        <v>48</v>
      </c>
      <c r="B69" s="1276" t="s">
        <v>3003</v>
      </c>
      <c r="C69" s="1277">
        <v>0</v>
      </c>
      <c r="D69" s="1277">
        <v>3453</v>
      </c>
      <c r="E69" s="1277">
        <v>1340.922</v>
      </c>
      <c r="F69" s="1271">
        <f t="shared" si="5"/>
        <v>38.833536055603822</v>
      </c>
      <c r="G69" s="1302" t="s">
        <v>652</v>
      </c>
      <c r="H69" s="459" t="s">
        <v>5243</v>
      </c>
    </row>
    <row r="70" spans="1:8" s="128" customFormat="1" ht="78" customHeight="1" x14ac:dyDescent="0.2">
      <c r="A70" s="168">
        <f t="shared" si="6"/>
        <v>49</v>
      </c>
      <c r="B70" s="1276" t="s">
        <v>3004</v>
      </c>
      <c r="C70" s="1277">
        <v>12850</v>
      </c>
      <c r="D70" s="1277">
        <v>8080</v>
      </c>
      <c r="E70" s="1277">
        <v>6840.3734400000003</v>
      </c>
      <c r="F70" s="1271">
        <f t="shared" si="5"/>
        <v>84.658087128712879</v>
      </c>
      <c r="G70" s="1302" t="s">
        <v>652</v>
      </c>
      <c r="H70" s="1284" t="s">
        <v>5244</v>
      </c>
    </row>
    <row r="71" spans="1:8" s="128" customFormat="1" ht="24" customHeight="1" x14ac:dyDescent="0.2">
      <c r="A71" s="168">
        <f t="shared" si="6"/>
        <v>50</v>
      </c>
      <c r="B71" s="1276" t="s">
        <v>4249</v>
      </c>
      <c r="C71" s="1277">
        <v>0</v>
      </c>
      <c r="D71" s="1277">
        <v>1000</v>
      </c>
      <c r="E71" s="1277">
        <v>1000</v>
      </c>
      <c r="F71" s="1271">
        <f t="shared" si="5"/>
        <v>100</v>
      </c>
      <c r="G71" s="1302" t="s">
        <v>657</v>
      </c>
      <c r="H71" s="459" t="s">
        <v>570</v>
      </c>
    </row>
    <row r="72" spans="1:8" s="128" customFormat="1" ht="57" customHeight="1" x14ac:dyDescent="0.2">
      <c r="A72" s="168">
        <f t="shared" si="6"/>
        <v>51</v>
      </c>
      <c r="B72" s="1276" t="s">
        <v>3194</v>
      </c>
      <c r="C72" s="1277">
        <v>0</v>
      </c>
      <c r="D72" s="1277">
        <v>10039.380000000001</v>
      </c>
      <c r="E72" s="1277">
        <v>4271.3773100000008</v>
      </c>
      <c r="F72" s="1271">
        <f t="shared" si="5"/>
        <v>42.546226061768763</v>
      </c>
      <c r="G72" s="1302" t="s">
        <v>652</v>
      </c>
      <c r="H72" s="463" t="s">
        <v>5245</v>
      </c>
    </row>
    <row r="73" spans="1:8" s="128" customFormat="1" ht="24" customHeight="1" x14ac:dyDescent="0.2">
      <c r="A73" s="168">
        <f t="shared" si="6"/>
        <v>52</v>
      </c>
      <c r="B73" s="1276" t="s">
        <v>4250</v>
      </c>
      <c r="C73" s="1277">
        <v>0</v>
      </c>
      <c r="D73" s="1277">
        <v>1070.8499999999999</v>
      </c>
      <c r="E73" s="1277">
        <v>1070.8499999999999</v>
      </c>
      <c r="F73" s="1271">
        <f t="shared" si="5"/>
        <v>100</v>
      </c>
      <c r="G73" s="1285" t="s">
        <v>657</v>
      </c>
      <c r="H73" s="1284" t="s">
        <v>63</v>
      </c>
    </row>
    <row r="74" spans="1:8" s="128" customFormat="1" ht="63" x14ac:dyDescent="0.2">
      <c r="A74" s="168">
        <f t="shared" si="6"/>
        <v>53</v>
      </c>
      <c r="B74" s="1276" t="s">
        <v>5246</v>
      </c>
      <c r="C74" s="1277">
        <v>0</v>
      </c>
      <c r="D74" s="1277">
        <v>13500</v>
      </c>
      <c r="E74" s="1277">
        <v>0</v>
      </c>
      <c r="F74" s="1271">
        <f t="shared" si="5"/>
        <v>0</v>
      </c>
      <c r="G74" s="1302" t="s">
        <v>652</v>
      </c>
      <c r="H74" s="1279" t="s">
        <v>5247</v>
      </c>
    </row>
    <row r="75" spans="1:8" s="128" customFormat="1" ht="45" customHeight="1" x14ac:dyDescent="0.2">
      <c r="A75" s="168">
        <f t="shared" si="6"/>
        <v>54</v>
      </c>
      <c r="B75" s="1276" t="s">
        <v>5248</v>
      </c>
      <c r="C75" s="1277">
        <v>0</v>
      </c>
      <c r="D75" s="1277">
        <v>6000</v>
      </c>
      <c r="E75" s="1277">
        <v>0</v>
      </c>
      <c r="F75" s="1271">
        <f t="shared" si="5"/>
        <v>0</v>
      </c>
      <c r="G75" s="1302" t="s">
        <v>652</v>
      </c>
      <c r="H75" s="459" t="s">
        <v>5249</v>
      </c>
    </row>
    <row r="76" spans="1:8" s="128" customFormat="1" ht="78" customHeight="1" x14ac:dyDescent="0.2">
      <c r="A76" s="168">
        <f t="shared" si="6"/>
        <v>55</v>
      </c>
      <c r="B76" s="1276" t="s">
        <v>5250</v>
      </c>
      <c r="C76" s="1277">
        <v>0</v>
      </c>
      <c r="D76" s="1277">
        <v>1000</v>
      </c>
      <c r="E76" s="1277">
        <v>0</v>
      </c>
      <c r="F76" s="1271">
        <f t="shared" si="5"/>
        <v>0</v>
      </c>
      <c r="G76" s="1302" t="s">
        <v>652</v>
      </c>
      <c r="H76" s="1272" t="s">
        <v>5251</v>
      </c>
    </row>
    <row r="77" spans="1:8" s="128" customFormat="1" ht="99" customHeight="1" x14ac:dyDescent="0.2">
      <c r="A77" s="168">
        <f t="shared" si="6"/>
        <v>56</v>
      </c>
      <c r="B77" s="1276" t="s">
        <v>555</v>
      </c>
      <c r="C77" s="1277">
        <v>1309</v>
      </c>
      <c r="D77" s="1277">
        <v>2165</v>
      </c>
      <c r="E77" s="1277">
        <v>1340.8953799999999</v>
      </c>
      <c r="F77" s="1271">
        <f t="shared" si="5"/>
        <v>61.93512147806004</v>
      </c>
      <c r="G77" s="1302" t="s">
        <v>652</v>
      </c>
      <c r="H77" s="1308" t="s">
        <v>5252</v>
      </c>
    </row>
    <row r="78" spans="1:8" s="128" customFormat="1" ht="57" customHeight="1" x14ac:dyDescent="0.2">
      <c r="A78" s="168">
        <f t="shared" si="6"/>
        <v>57</v>
      </c>
      <c r="B78" s="1276" t="s">
        <v>4251</v>
      </c>
      <c r="C78" s="1277">
        <v>50300</v>
      </c>
      <c r="D78" s="1277">
        <v>50723.42</v>
      </c>
      <c r="E78" s="1277">
        <v>18838.456860000002</v>
      </c>
      <c r="F78" s="1271">
        <f t="shared" si="5"/>
        <v>37.139563657182428</v>
      </c>
      <c r="G78" s="1302" t="s">
        <v>652</v>
      </c>
      <c r="H78" s="1284" t="s">
        <v>5253</v>
      </c>
    </row>
    <row r="79" spans="1:8" s="128" customFormat="1" ht="15" customHeight="1" x14ac:dyDescent="0.2">
      <c r="A79" s="168">
        <f t="shared" si="6"/>
        <v>58</v>
      </c>
      <c r="B79" s="1276" t="s">
        <v>4252</v>
      </c>
      <c r="C79" s="1277">
        <v>0</v>
      </c>
      <c r="D79" s="1277">
        <v>14.4</v>
      </c>
      <c r="E79" s="1277">
        <v>14.398999999999999</v>
      </c>
      <c r="F79" s="1271">
        <f t="shared" si="5"/>
        <v>99.993055555555543</v>
      </c>
      <c r="G79" s="1302" t="s">
        <v>657</v>
      </c>
      <c r="H79" s="463" t="s">
        <v>63</v>
      </c>
    </row>
    <row r="80" spans="1:8" s="128" customFormat="1" ht="99.75" customHeight="1" x14ac:dyDescent="0.2">
      <c r="A80" s="168">
        <f t="shared" si="6"/>
        <v>59</v>
      </c>
      <c r="B80" s="1276" t="s">
        <v>556</v>
      </c>
      <c r="C80" s="1277">
        <v>0</v>
      </c>
      <c r="D80" s="1277">
        <v>5937.7900000000009</v>
      </c>
      <c r="E80" s="1277">
        <v>3955.7835699999996</v>
      </c>
      <c r="F80" s="1271">
        <f t="shared" si="5"/>
        <v>66.620469400231386</v>
      </c>
      <c r="G80" s="1285" t="s">
        <v>652</v>
      </c>
      <c r="H80" s="1308" t="s">
        <v>5254</v>
      </c>
    </row>
    <row r="81" spans="1:8" s="128" customFormat="1" ht="57" customHeight="1" x14ac:dyDescent="0.2">
      <c r="A81" s="168">
        <f t="shared" si="6"/>
        <v>60</v>
      </c>
      <c r="B81" s="1276" t="s">
        <v>2753</v>
      </c>
      <c r="C81" s="1277">
        <v>0</v>
      </c>
      <c r="D81" s="1277">
        <v>20142</v>
      </c>
      <c r="E81" s="1277">
        <v>2244.2516500000002</v>
      </c>
      <c r="F81" s="1271">
        <f t="shared" si="5"/>
        <v>11.142148992155695</v>
      </c>
      <c r="G81" s="1302" t="s">
        <v>652</v>
      </c>
      <c r="H81" s="1279" t="s">
        <v>5255</v>
      </c>
    </row>
    <row r="82" spans="1:8" s="128" customFormat="1" ht="94.5" x14ac:dyDescent="0.2">
      <c r="A82" s="168">
        <f t="shared" si="6"/>
        <v>61</v>
      </c>
      <c r="B82" s="1276" t="s">
        <v>3293</v>
      </c>
      <c r="C82" s="1277">
        <v>0</v>
      </c>
      <c r="D82" s="1277">
        <v>15513.679999999998</v>
      </c>
      <c r="E82" s="1277">
        <v>5212.5264200000001</v>
      </c>
      <c r="F82" s="1271">
        <f t="shared" si="5"/>
        <v>33.599548398574683</v>
      </c>
      <c r="G82" s="1302" t="s">
        <v>652</v>
      </c>
      <c r="H82" s="1272" t="s">
        <v>5256</v>
      </c>
    </row>
    <row r="83" spans="1:8" s="128" customFormat="1" ht="120.75" customHeight="1" x14ac:dyDescent="0.2">
      <c r="A83" s="168">
        <f t="shared" si="6"/>
        <v>62</v>
      </c>
      <c r="B83" s="1276" t="s">
        <v>3294</v>
      </c>
      <c r="C83" s="1277">
        <v>6500</v>
      </c>
      <c r="D83" s="1277">
        <v>7142.02</v>
      </c>
      <c r="E83" s="1277">
        <v>100.43</v>
      </c>
      <c r="F83" s="1271">
        <f t="shared" si="5"/>
        <v>1.4061848048591294</v>
      </c>
      <c r="G83" s="1302" t="s">
        <v>652</v>
      </c>
      <c r="H83" s="1272" t="s">
        <v>5257</v>
      </c>
    </row>
    <row r="84" spans="1:8" s="128" customFormat="1" ht="24" customHeight="1" x14ac:dyDescent="0.2">
      <c r="A84" s="168">
        <f t="shared" si="6"/>
        <v>63</v>
      </c>
      <c r="B84" s="1276" t="s">
        <v>2754</v>
      </c>
      <c r="C84" s="1277">
        <v>0</v>
      </c>
      <c r="D84" s="1277">
        <v>116</v>
      </c>
      <c r="E84" s="1277">
        <v>116</v>
      </c>
      <c r="F84" s="1271">
        <f t="shared" si="5"/>
        <v>100</v>
      </c>
      <c r="G84" s="1302" t="s">
        <v>657</v>
      </c>
      <c r="H84" s="1309" t="s">
        <v>63</v>
      </c>
    </row>
    <row r="85" spans="1:8" s="128" customFormat="1" ht="15" customHeight="1" x14ac:dyDescent="0.2">
      <c r="A85" s="168">
        <f t="shared" si="6"/>
        <v>64</v>
      </c>
      <c r="B85" s="1276" t="s">
        <v>689</v>
      </c>
      <c r="C85" s="1277">
        <v>0</v>
      </c>
      <c r="D85" s="1277">
        <v>47</v>
      </c>
      <c r="E85" s="1277">
        <v>47</v>
      </c>
      <c r="F85" s="1271">
        <f t="shared" si="5"/>
        <v>100</v>
      </c>
      <c r="G85" s="1302" t="s">
        <v>657</v>
      </c>
      <c r="H85" s="1309" t="s">
        <v>63</v>
      </c>
    </row>
    <row r="86" spans="1:8" s="128" customFormat="1" ht="15" customHeight="1" x14ac:dyDescent="0.2">
      <c r="A86" s="168">
        <f t="shared" si="6"/>
        <v>65</v>
      </c>
      <c r="B86" s="1276" t="s">
        <v>3932</v>
      </c>
      <c r="C86" s="1277">
        <v>0</v>
      </c>
      <c r="D86" s="1277">
        <v>278</v>
      </c>
      <c r="E86" s="1277">
        <v>278</v>
      </c>
      <c r="F86" s="1271">
        <f t="shared" si="5"/>
        <v>100</v>
      </c>
      <c r="G86" s="1302" t="s">
        <v>657</v>
      </c>
      <c r="H86" s="1309" t="s">
        <v>63</v>
      </c>
    </row>
    <row r="87" spans="1:8" s="128" customFormat="1" ht="24" customHeight="1" x14ac:dyDescent="0.2">
      <c r="A87" s="168">
        <f t="shared" si="6"/>
        <v>66</v>
      </c>
      <c r="B87" s="1276" t="s">
        <v>5258</v>
      </c>
      <c r="C87" s="1277">
        <v>0</v>
      </c>
      <c r="D87" s="1277">
        <v>206</v>
      </c>
      <c r="E87" s="1277">
        <v>206</v>
      </c>
      <c r="F87" s="1271">
        <f t="shared" si="5"/>
        <v>100</v>
      </c>
      <c r="G87" s="1302" t="s">
        <v>657</v>
      </c>
      <c r="H87" s="1309" t="s">
        <v>63</v>
      </c>
    </row>
    <row r="88" spans="1:8" s="128" customFormat="1" ht="15" customHeight="1" x14ac:dyDescent="0.2">
      <c r="A88" s="168">
        <f t="shared" si="6"/>
        <v>67</v>
      </c>
      <c r="B88" s="1276" t="s">
        <v>5259</v>
      </c>
      <c r="C88" s="1277">
        <v>0</v>
      </c>
      <c r="D88" s="1277">
        <v>2051</v>
      </c>
      <c r="E88" s="1277">
        <v>2051</v>
      </c>
      <c r="F88" s="1271">
        <f t="shared" si="5"/>
        <v>100</v>
      </c>
      <c r="G88" s="1302" t="s">
        <v>657</v>
      </c>
      <c r="H88" s="1284" t="s">
        <v>63</v>
      </c>
    </row>
    <row r="89" spans="1:8" s="128" customFormat="1" ht="13.5" customHeight="1" thickBot="1" x14ac:dyDescent="0.25">
      <c r="A89" s="1542" t="s">
        <v>299</v>
      </c>
      <c r="B89" s="1543"/>
      <c r="C89" s="146">
        <f>SUM(C67:C88)</f>
        <v>73459</v>
      </c>
      <c r="D89" s="156">
        <f>SUM(D67:D88)</f>
        <v>155462.15999999997</v>
      </c>
      <c r="E89" s="156">
        <f>SUM(E67:E88)</f>
        <v>50033.854240000001</v>
      </c>
      <c r="F89" s="157">
        <f t="shared" si="5"/>
        <v>32.183943822728317</v>
      </c>
      <c r="G89" s="148"/>
      <c r="H89" s="158"/>
    </row>
    <row r="90" spans="1:8" ht="18" customHeight="1" thickBot="1" x14ac:dyDescent="0.2">
      <c r="A90" s="166" t="s">
        <v>644</v>
      </c>
      <c r="B90" s="140"/>
      <c r="C90" s="141"/>
      <c r="D90" s="141"/>
      <c r="E90" s="142"/>
      <c r="F90" s="143"/>
      <c r="G90" s="144"/>
      <c r="H90" s="173"/>
    </row>
    <row r="91" spans="1:8" s="128" customFormat="1" ht="67.5" customHeight="1" x14ac:dyDescent="0.2">
      <c r="A91" s="167">
        <f>A88+1</f>
        <v>68</v>
      </c>
      <c r="B91" s="1276" t="s">
        <v>3045</v>
      </c>
      <c r="C91" s="1277">
        <v>34250</v>
      </c>
      <c r="D91" s="1277">
        <v>38044.470000000016</v>
      </c>
      <c r="E91" s="1277">
        <v>12227.29718</v>
      </c>
      <c r="F91" s="1271">
        <f t="shared" ref="F91:F110" si="7">E91/D91*100</f>
        <v>32.13948618550868</v>
      </c>
      <c r="G91" s="1302" t="s">
        <v>652</v>
      </c>
      <c r="H91" s="1279" t="s">
        <v>5260</v>
      </c>
    </row>
    <row r="92" spans="1:8" s="128" customFormat="1" ht="115.5" x14ac:dyDescent="0.2">
      <c r="A92" s="168">
        <f t="shared" ref="A92:A109" si="8">A91+1</f>
        <v>69</v>
      </c>
      <c r="B92" s="1276" t="s">
        <v>3470</v>
      </c>
      <c r="C92" s="1277">
        <v>0</v>
      </c>
      <c r="D92" s="1277">
        <v>3794.57</v>
      </c>
      <c r="E92" s="1277">
        <v>498.77640000000002</v>
      </c>
      <c r="F92" s="1271">
        <f t="shared" si="7"/>
        <v>13.144477503379829</v>
      </c>
      <c r="G92" s="1302" t="s">
        <v>652</v>
      </c>
      <c r="H92" s="1279" t="s">
        <v>5261</v>
      </c>
    </row>
    <row r="93" spans="1:8" s="128" customFormat="1" ht="57" customHeight="1" x14ac:dyDescent="0.2">
      <c r="A93" s="168">
        <f t="shared" si="8"/>
        <v>70</v>
      </c>
      <c r="B93" s="1276" t="s">
        <v>2980</v>
      </c>
      <c r="C93" s="1277">
        <v>500</v>
      </c>
      <c r="D93" s="1277">
        <v>300</v>
      </c>
      <c r="E93" s="1277">
        <v>0</v>
      </c>
      <c r="F93" s="1271">
        <f t="shared" si="7"/>
        <v>0</v>
      </c>
      <c r="G93" s="1302" t="s">
        <v>652</v>
      </c>
      <c r="H93" s="1279" t="s">
        <v>5262</v>
      </c>
    </row>
    <row r="94" spans="1:8" s="128" customFormat="1" ht="97.5" customHeight="1" x14ac:dyDescent="0.2">
      <c r="A94" s="168">
        <f t="shared" si="8"/>
        <v>71</v>
      </c>
      <c r="B94" s="1276" t="s">
        <v>4036</v>
      </c>
      <c r="C94" s="1277">
        <v>28108</v>
      </c>
      <c r="D94" s="1277">
        <v>500</v>
      </c>
      <c r="E94" s="1277">
        <v>0</v>
      </c>
      <c r="F94" s="1271">
        <f t="shared" si="7"/>
        <v>0</v>
      </c>
      <c r="G94" s="1302" t="s">
        <v>652</v>
      </c>
      <c r="H94" s="1279" t="s">
        <v>5263</v>
      </c>
    </row>
    <row r="95" spans="1:8" s="128" customFormat="1" ht="107.25" customHeight="1" x14ac:dyDescent="0.2">
      <c r="A95" s="168">
        <f t="shared" si="8"/>
        <v>72</v>
      </c>
      <c r="B95" s="1276" t="s">
        <v>3933</v>
      </c>
      <c r="C95" s="1277">
        <v>3000</v>
      </c>
      <c r="D95" s="1277">
        <v>3120.79</v>
      </c>
      <c r="E95" s="1277">
        <v>112.07599999999999</v>
      </c>
      <c r="F95" s="1271">
        <f t="shared" si="7"/>
        <v>3.5912701591584182</v>
      </c>
      <c r="G95" s="1302" t="s">
        <v>652</v>
      </c>
      <c r="H95" s="1279" t="s">
        <v>5264</v>
      </c>
    </row>
    <row r="96" spans="1:8" s="128" customFormat="1" ht="87.75" customHeight="1" x14ac:dyDescent="0.2">
      <c r="A96" s="168">
        <f t="shared" si="8"/>
        <v>73</v>
      </c>
      <c r="B96" s="1276" t="s">
        <v>3468</v>
      </c>
      <c r="C96" s="1277">
        <v>500</v>
      </c>
      <c r="D96" s="1277">
        <v>100</v>
      </c>
      <c r="E96" s="1277">
        <v>0</v>
      </c>
      <c r="F96" s="1271">
        <f t="shared" si="7"/>
        <v>0</v>
      </c>
      <c r="G96" s="1285" t="s">
        <v>652</v>
      </c>
      <c r="H96" s="1287" t="s">
        <v>5265</v>
      </c>
    </row>
    <row r="97" spans="1:8" s="128" customFormat="1" ht="67.5" customHeight="1" x14ac:dyDescent="0.2">
      <c r="A97" s="168">
        <f t="shared" si="8"/>
        <v>74</v>
      </c>
      <c r="B97" s="1276" t="s">
        <v>3464</v>
      </c>
      <c r="C97" s="1277">
        <v>500</v>
      </c>
      <c r="D97" s="1277">
        <v>360</v>
      </c>
      <c r="E97" s="1277">
        <v>60.5</v>
      </c>
      <c r="F97" s="1271">
        <f t="shared" si="7"/>
        <v>16.805555555555557</v>
      </c>
      <c r="G97" s="1285" t="s">
        <v>652</v>
      </c>
      <c r="H97" s="1287" t="s">
        <v>5266</v>
      </c>
    </row>
    <row r="98" spans="1:8" s="128" customFormat="1" ht="48" customHeight="1" x14ac:dyDescent="0.2">
      <c r="A98" s="168">
        <f t="shared" si="8"/>
        <v>75</v>
      </c>
      <c r="B98" s="1276" t="s">
        <v>3466</v>
      </c>
      <c r="C98" s="1277">
        <v>0</v>
      </c>
      <c r="D98" s="1277">
        <v>200</v>
      </c>
      <c r="E98" s="1277">
        <v>0</v>
      </c>
      <c r="F98" s="1271">
        <f t="shared" si="7"/>
        <v>0</v>
      </c>
      <c r="G98" s="1302" t="s">
        <v>652</v>
      </c>
      <c r="H98" s="1279" t="s">
        <v>5267</v>
      </c>
    </row>
    <row r="99" spans="1:8" s="128" customFormat="1" ht="45" customHeight="1" x14ac:dyDescent="0.2">
      <c r="A99" s="168">
        <f t="shared" si="8"/>
        <v>76</v>
      </c>
      <c r="B99" s="1276" t="s">
        <v>3465</v>
      </c>
      <c r="C99" s="1277">
        <v>400</v>
      </c>
      <c r="D99" s="1277">
        <v>0</v>
      </c>
      <c r="E99" s="1277">
        <v>0</v>
      </c>
      <c r="F99" s="1271" t="s">
        <v>2900</v>
      </c>
      <c r="G99" s="1285" t="s">
        <v>657</v>
      </c>
      <c r="H99" s="1287" t="s">
        <v>5268</v>
      </c>
    </row>
    <row r="100" spans="1:8" s="128" customFormat="1" ht="57" customHeight="1" x14ac:dyDescent="0.2">
      <c r="A100" s="168">
        <f t="shared" si="8"/>
        <v>77</v>
      </c>
      <c r="B100" s="1276" t="s">
        <v>3469</v>
      </c>
      <c r="C100" s="1277">
        <v>0</v>
      </c>
      <c r="D100" s="1277">
        <v>100</v>
      </c>
      <c r="E100" s="1277">
        <v>0</v>
      </c>
      <c r="F100" s="1271">
        <f t="shared" si="7"/>
        <v>0</v>
      </c>
      <c r="G100" s="1302" t="s">
        <v>652</v>
      </c>
      <c r="H100" s="1279" t="s">
        <v>5269</v>
      </c>
    </row>
    <row r="101" spans="1:8" s="128" customFormat="1" ht="78" customHeight="1" x14ac:dyDescent="0.2">
      <c r="A101" s="168">
        <f t="shared" si="8"/>
        <v>78</v>
      </c>
      <c r="B101" s="1276" t="s">
        <v>3467</v>
      </c>
      <c r="C101" s="1277">
        <v>26000</v>
      </c>
      <c r="D101" s="1277">
        <v>1500</v>
      </c>
      <c r="E101" s="1277">
        <v>1055.1199999999999</v>
      </c>
      <c r="F101" s="1271">
        <f t="shared" si="7"/>
        <v>70.341333333333324</v>
      </c>
      <c r="G101" s="1302" t="s">
        <v>652</v>
      </c>
      <c r="H101" s="1279" t="s">
        <v>5270</v>
      </c>
    </row>
    <row r="102" spans="1:8" s="128" customFormat="1" ht="45" customHeight="1" x14ac:dyDescent="0.2">
      <c r="A102" s="168">
        <f t="shared" si="8"/>
        <v>79</v>
      </c>
      <c r="B102" s="1276" t="s">
        <v>3934</v>
      </c>
      <c r="C102" s="1277">
        <v>4500</v>
      </c>
      <c r="D102" s="1277">
        <v>0</v>
      </c>
      <c r="E102" s="1277">
        <v>0</v>
      </c>
      <c r="F102" s="1271" t="s">
        <v>2900</v>
      </c>
      <c r="G102" s="1302" t="s">
        <v>657</v>
      </c>
      <c r="H102" s="1279" t="s">
        <v>5271</v>
      </c>
    </row>
    <row r="103" spans="1:8" s="128" customFormat="1" ht="57" customHeight="1" x14ac:dyDescent="0.2">
      <c r="A103" s="168">
        <f t="shared" si="8"/>
        <v>80</v>
      </c>
      <c r="B103" s="1276" t="s">
        <v>4454</v>
      </c>
      <c r="C103" s="1277">
        <v>0</v>
      </c>
      <c r="D103" s="1277">
        <v>300</v>
      </c>
      <c r="E103" s="1277">
        <v>0</v>
      </c>
      <c r="F103" s="1271">
        <f t="shared" si="7"/>
        <v>0</v>
      </c>
      <c r="G103" s="1302" t="s">
        <v>652</v>
      </c>
      <c r="H103" s="1279" t="s">
        <v>5272</v>
      </c>
    </row>
    <row r="104" spans="1:8" s="128" customFormat="1" ht="57" customHeight="1" x14ac:dyDescent="0.2">
      <c r="A104" s="168">
        <f t="shared" si="8"/>
        <v>81</v>
      </c>
      <c r="B104" s="1276" t="s">
        <v>4453</v>
      </c>
      <c r="C104" s="1277">
        <v>0</v>
      </c>
      <c r="D104" s="1277">
        <v>500</v>
      </c>
      <c r="E104" s="1277">
        <v>0</v>
      </c>
      <c r="F104" s="1271">
        <f t="shared" si="7"/>
        <v>0</v>
      </c>
      <c r="G104" s="1285" t="s">
        <v>652</v>
      </c>
      <c r="H104" s="1287" t="s">
        <v>5273</v>
      </c>
    </row>
    <row r="105" spans="1:8" s="128" customFormat="1" ht="24" customHeight="1" x14ac:dyDescent="0.2">
      <c r="A105" s="168">
        <f t="shared" si="8"/>
        <v>82</v>
      </c>
      <c r="B105" s="1276" t="s">
        <v>5274</v>
      </c>
      <c r="C105" s="1277">
        <v>657</v>
      </c>
      <c r="D105" s="1277">
        <v>579.98</v>
      </c>
      <c r="E105" s="1277">
        <v>579.97059000000002</v>
      </c>
      <c r="F105" s="1271">
        <f t="shared" si="7"/>
        <v>99.99837753025966</v>
      </c>
      <c r="G105" s="1285" t="s">
        <v>657</v>
      </c>
      <c r="H105" s="1287" t="s">
        <v>63</v>
      </c>
    </row>
    <row r="106" spans="1:8" s="128" customFormat="1" ht="34.5" customHeight="1" x14ac:dyDescent="0.2">
      <c r="A106" s="168">
        <f t="shared" si="8"/>
        <v>83</v>
      </c>
      <c r="B106" s="1276" t="s">
        <v>4032</v>
      </c>
      <c r="C106" s="1277">
        <v>1050</v>
      </c>
      <c r="D106" s="1277">
        <v>5508.6900000000005</v>
      </c>
      <c r="E106" s="1277">
        <v>5134.5498900000002</v>
      </c>
      <c r="F106" s="1271">
        <f t="shared" si="7"/>
        <v>93.208183615342293</v>
      </c>
      <c r="G106" s="1302" t="s">
        <v>657</v>
      </c>
      <c r="H106" s="1279" t="s">
        <v>5275</v>
      </c>
    </row>
    <row r="107" spans="1:8" s="128" customFormat="1" ht="45" customHeight="1" x14ac:dyDescent="0.2">
      <c r="A107" s="168">
        <f t="shared" si="8"/>
        <v>84</v>
      </c>
      <c r="B107" s="1276" t="s">
        <v>5276</v>
      </c>
      <c r="C107" s="1277">
        <v>1050</v>
      </c>
      <c r="D107" s="1277">
        <v>0</v>
      </c>
      <c r="E107" s="1277">
        <v>0</v>
      </c>
      <c r="F107" s="1271" t="s">
        <v>2900</v>
      </c>
      <c r="G107" s="1285" t="s">
        <v>657</v>
      </c>
      <c r="H107" s="1287" t="s">
        <v>5277</v>
      </c>
    </row>
    <row r="108" spans="1:8" s="128" customFormat="1" ht="45" customHeight="1" x14ac:dyDescent="0.2">
      <c r="A108" s="168">
        <f t="shared" si="8"/>
        <v>85</v>
      </c>
      <c r="B108" s="1276" t="s">
        <v>5278</v>
      </c>
      <c r="C108" s="1277">
        <v>1050</v>
      </c>
      <c r="D108" s="1277">
        <v>0</v>
      </c>
      <c r="E108" s="1277">
        <v>0</v>
      </c>
      <c r="F108" s="1271" t="s">
        <v>2900</v>
      </c>
      <c r="G108" s="1302" t="s">
        <v>657</v>
      </c>
      <c r="H108" s="1279" t="s">
        <v>5277</v>
      </c>
    </row>
    <row r="109" spans="1:8" s="128" customFormat="1" ht="15" customHeight="1" x14ac:dyDescent="0.2">
      <c r="A109" s="168">
        <f t="shared" si="8"/>
        <v>86</v>
      </c>
      <c r="B109" s="1276" t="s">
        <v>3588</v>
      </c>
      <c r="C109" s="1277">
        <v>0</v>
      </c>
      <c r="D109" s="1277">
        <v>1743.2600000000002</v>
      </c>
      <c r="E109" s="1277">
        <v>1743.26289</v>
      </c>
      <c r="F109" s="1271">
        <f t="shared" si="7"/>
        <v>100.00016578135215</v>
      </c>
      <c r="G109" s="1285" t="s">
        <v>657</v>
      </c>
      <c r="H109" s="1310" t="s">
        <v>63</v>
      </c>
    </row>
    <row r="110" spans="1:8" s="128" customFormat="1" ht="13.5" customHeight="1" thickBot="1" x14ac:dyDescent="0.25">
      <c r="A110" s="1542" t="s">
        <v>299</v>
      </c>
      <c r="B110" s="1543"/>
      <c r="C110" s="146">
        <f>SUM(C91:C109)</f>
        <v>101565</v>
      </c>
      <c r="D110" s="146">
        <f>SUM(D91:D109)</f>
        <v>56651.760000000024</v>
      </c>
      <c r="E110" s="146">
        <f>SUM(E91:E109)</f>
        <v>21411.552949999998</v>
      </c>
      <c r="F110" s="157">
        <f t="shared" si="7"/>
        <v>37.795035758818415</v>
      </c>
      <c r="G110" s="148"/>
      <c r="H110" s="158"/>
    </row>
    <row r="111" spans="1:8" s="163" customFormat="1" x14ac:dyDescent="0.2">
      <c r="A111" s="129"/>
      <c r="B111" s="159"/>
      <c r="C111" s="129"/>
      <c r="D111" s="129"/>
      <c r="E111" s="129"/>
      <c r="F111" s="160"/>
      <c r="G111" s="161"/>
      <c r="H111" s="162"/>
    </row>
  </sheetData>
  <mergeCells count="12">
    <mergeCell ref="A110:B110"/>
    <mergeCell ref="A1:H1"/>
    <mergeCell ref="A4:B4"/>
    <mergeCell ref="A5:B5"/>
    <mergeCell ref="A6:B6"/>
    <mergeCell ref="A8:B8"/>
    <mergeCell ref="A9:B9"/>
    <mergeCell ref="A10:B10"/>
    <mergeCell ref="A47:B47"/>
    <mergeCell ref="A62:B62"/>
    <mergeCell ref="A65:B65"/>
    <mergeCell ref="A89:B89"/>
  </mergeCells>
  <printOptions horizontalCentered="1"/>
  <pageMargins left="0.31496062992125984" right="0.31496062992125984" top="0.51181102362204722" bottom="0.43307086614173229" header="0.31496062992125984" footer="0.23622047244094491"/>
  <pageSetup paperSize="9" scale="96" firstPageNumber="185" fitToHeight="0" orientation="landscape" useFirstPageNumber="1" r:id="rId1"/>
  <headerFooter>
    <oddHeader>&amp;L&amp;"Tahoma,Kurzíva"&amp;9Závěrečný účet Moravskoslezského kraje za rok 2023&amp;R&amp;"Tahoma,Kurzíva"&amp;9Tabulka č. 15</oddHeader>
    <oddFooter>&amp;C&amp;"Tahoma,Obyčejné"&amp;P</oddFooter>
  </headerFooter>
  <rowBreaks count="1" manualBreakCount="1">
    <brk id="47" max="7"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18A51-374C-40B6-9561-F0CCFA2012AF}">
  <sheetPr>
    <pageSetUpPr fitToPage="1"/>
  </sheetPr>
  <dimension ref="A1:I24"/>
  <sheetViews>
    <sheetView zoomScaleNormal="100" zoomScaleSheetLayoutView="100" workbookViewId="0">
      <pane ySplit="10" topLeftCell="A11" activePane="bottomLeft" state="frozen"/>
      <selection activeCell="F37" sqref="F37"/>
      <selection pane="bottomLeft" activeCell="F37" sqref="F37"/>
    </sheetView>
  </sheetViews>
  <sheetFormatPr defaultColWidth="9.140625" defaultRowHeight="10.5" x14ac:dyDescent="0.2"/>
  <cols>
    <col min="1" max="1" width="6.42578125" style="126" customWidth="1"/>
    <col min="2" max="2" width="42.7109375" style="128" customWidth="1"/>
    <col min="3" max="4" width="13.140625" style="129" customWidth="1"/>
    <col min="5" max="5" width="13.140625" style="126" customWidth="1"/>
    <col min="6" max="6" width="8" style="130" customWidth="1"/>
    <col min="7" max="7" width="10.7109375" style="127" customWidth="1"/>
    <col min="8" max="8" width="42.7109375" style="131" customWidth="1"/>
    <col min="9" max="9" width="10.140625" style="126" bestFit="1" customWidth="1"/>
    <col min="10" max="16384" width="9.140625" style="126"/>
  </cols>
  <sheetData>
    <row r="1" spans="1:8" s="119" customFormat="1" ht="18" customHeight="1" x14ac:dyDescent="0.2">
      <c r="A1" s="1546" t="s">
        <v>5279</v>
      </c>
      <c r="B1" s="1546"/>
      <c r="C1" s="1546"/>
      <c r="D1" s="1546"/>
      <c r="E1" s="1546"/>
      <c r="F1" s="1546"/>
      <c r="G1" s="1546"/>
      <c r="H1" s="1546"/>
    </row>
    <row r="2" spans="1:8" ht="12" customHeight="1" x14ac:dyDescent="0.2"/>
    <row r="3" spans="1:8" ht="12" customHeight="1" thickBot="1" x14ac:dyDescent="0.2">
      <c r="A3" s="120"/>
      <c r="F3" s="132" t="s">
        <v>640</v>
      </c>
    </row>
    <row r="4" spans="1:8" ht="24" customHeight="1" x14ac:dyDescent="0.2">
      <c r="A4" s="1547"/>
      <c r="B4" s="1548"/>
      <c r="C4" s="1249" t="s">
        <v>5102</v>
      </c>
      <c r="D4" s="1249" t="s">
        <v>5103</v>
      </c>
      <c r="E4" s="1249" t="s">
        <v>5104</v>
      </c>
      <c r="F4" s="1250" t="s">
        <v>290</v>
      </c>
      <c r="G4" s="164"/>
      <c r="H4" s="165"/>
    </row>
    <row r="5" spans="1:8" ht="12.95" customHeight="1" x14ac:dyDescent="0.2">
      <c r="A5" s="1544" t="s">
        <v>641</v>
      </c>
      <c r="B5" s="1545"/>
      <c r="C5" s="1251">
        <f>C24</f>
        <v>36000</v>
      </c>
      <c r="D5" s="1251">
        <f>D24</f>
        <v>45913.579999999994</v>
      </c>
      <c r="E5" s="1251">
        <f>E24</f>
        <v>38226.160410000004</v>
      </c>
      <c r="F5" s="1252">
        <f>E5/D5*100</f>
        <v>83.256762835744908</v>
      </c>
      <c r="G5" s="161"/>
      <c r="H5" s="162"/>
    </row>
    <row r="6" spans="1:8" s="120" customFormat="1" ht="13.5" customHeight="1" thickBot="1" x14ac:dyDescent="0.25">
      <c r="A6" s="1540" t="s">
        <v>299</v>
      </c>
      <c r="B6" s="1541"/>
      <c r="C6" s="133">
        <f>SUM(C5:C5)</f>
        <v>36000</v>
      </c>
      <c r="D6" s="133">
        <f>SUM(D5:D5)</f>
        <v>45913.579999999994</v>
      </c>
      <c r="E6" s="133">
        <f>SUM(E5:E5)</f>
        <v>38226.160410000004</v>
      </c>
      <c r="F6" s="134">
        <f>E6/D6*100</f>
        <v>83.256762835744908</v>
      </c>
      <c r="G6" s="161"/>
      <c r="H6" s="162"/>
    </row>
    <row r="7" spans="1:8" s="138" customFormat="1" ht="10.5" customHeight="1" x14ac:dyDescent="0.2">
      <c r="A7" s="120"/>
      <c r="B7" s="135"/>
      <c r="C7" s="136"/>
      <c r="D7" s="136"/>
      <c r="E7" s="136"/>
      <c r="F7" s="137"/>
      <c r="G7" s="127"/>
      <c r="H7" s="131"/>
    </row>
    <row r="8" spans="1:8" s="138" customFormat="1" ht="10.5" customHeight="1" x14ac:dyDescent="0.2">
      <c r="A8" s="120"/>
      <c r="B8" s="135"/>
      <c r="C8" s="136"/>
      <c r="D8" s="136"/>
      <c r="E8" s="136"/>
      <c r="F8" s="137"/>
      <c r="G8" s="127"/>
      <c r="H8" s="131"/>
    </row>
    <row r="9" spans="1:8" s="138" customFormat="1" ht="10.5" customHeight="1" thickBot="1" x14ac:dyDescent="0.2">
      <c r="A9" s="120"/>
      <c r="B9" s="135"/>
      <c r="C9" s="136"/>
      <c r="D9" s="136"/>
      <c r="E9" s="136"/>
      <c r="F9" s="137"/>
      <c r="G9" s="127"/>
      <c r="H9" s="132" t="s">
        <v>640</v>
      </c>
    </row>
    <row r="10" spans="1:8" ht="28.5" customHeight="1" thickBot="1" x14ac:dyDescent="0.25">
      <c r="A10" s="139" t="s">
        <v>645</v>
      </c>
      <c r="B10" s="456" t="s">
        <v>536</v>
      </c>
      <c r="C10" s="1249" t="s">
        <v>5102</v>
      </c>
      <c r="D10" s="1249" t="s">
        <v>5103</v>
      </c>
      <c r="E10" s="1249" t="s">
        <v>5104</v>
      </c>
      <c r="F10" s="457" t="s">
        <v>290</v>
      </c>
      <c r="G10" s="457" t="s">
        <v>646</v>
      </c>
      <c r="H10" s="458" t="s">
        <v>647</v>
      </c>
    </row>
    <row r="11" spans="1:8" ht="15" customHeight="1" thickBot="1" x14ac:dyDescent="0.2">
      <c r="A11" s="166" t="s">
        <v>648</v>
      </c>
      <c r="B11" s="140"/>
      <c r="C11" s="141"/>
      <c r="D11" s="141"/>
      <c r="E11" s="142"/>
      <c r="F11" s="143"/>
      <c r="G11" s="144"/>
      <c r="H11" s="145"/>
    </row>
    <row r="12" spans="1:8" s="128" customFormat="1" ht="15" customHeight="1" x14ac:dyDescent="0.2">
      <c r="A12" s="167">
        <v>1</v>
      </c>
      <c r="B12" s="1276" t="s">
        <v>692</v>
      </c>
      <c r="C12" s="1277">
        <v>920</v>
      </c>
      <c r="D12" s="1277">
        <v>514.74</v>
      </c>
      <c r="E12" s="1277">
        <v>514.72739999999999</v>
      </c>
      <c r="F12" s="1271">
        <f t="shared" ref="F12:F24" si="0">E12/D12*100</f>
        <v>99.997552162256667</v>
      </c>
      <c r="G12" s="1266" t="s">
        <v>650</v>
      </c>
      <c r="H12" s="1304" t="s">
        <v>63</v>
      </c>
    </row>
    <row r="13" spans="1:8" s="128" customFormat="1" ht="48" customHeight="1" x14ac:dyDescent="0.2">
      <c r="A13" s="168">
        <f>A12+1</f>
        <v>2</v>
      </c>
      <c r="B13" s="1269" t="s">
        <v>693</v>
      </c>
      <c r="C13" s="1270">
        <v>7615</v>
      </c>
      <c r="D13" s="1270">
        <v>11075.529999999999</v>
      </c>
      <c r="E13" s="1270">
        <v>10217.164699999999</v>
      </c>
      <c r="F13" s="1271">
        <f t="shared" si="0"/>
        <v>92.249894135991696</v>
      </c>
      <c r="G13" s="460" t="s">
        <v>650</v>
      </c>
      <c r="H13" s="1272" t="s">
        <v>5280</v>
      </c>
    </row>
    <row r="14" spans="1:8" s="128" customFormat="1" ht="48" customHeight="1" x14ac:dyDescent="0.2">
      <c r="A14" s="168">
        <f t="shared" ref="A14:A23" si="1">A13+1</f>
        <v>3</v>
      </c>
      <c r="B14" s="1269" t="s">
        <v>694</v>
      </c>
      <c r="C14" s="1270">
        <v>7013</v>
      </c>
      <c r="D14" s="1270">
        <v>10250.299999999999</v>
      </c>
      <c r="E14" s="1270">
        <v>7125.3497900000002</v>
      </c>
      <c r="F14" s="1271">
        <f t="shared" si="0"/>
        <v>69.51357316371228</v>
      </c>
      <c r="G14" s="460" t="s">
        <v>650</v>
      </c>
      <c r="H14" s="1272" t="s">
        <v>5281</v>
      </c>
    </row>
    <row r="15" spans="1:8" s="128" customFormat="1" ht="52.5" x14ac:dyDescent="0.2">
      <c r="A15" s="168">
        <f t="shared" si="1"/>
        <v>4</v>
      </c>
      <c r="B15" s="1269" t="s">
        <v>2935</v>
      </c>
      <c r="C15" s="1270">
        <v>16027</v>
      </c>
      <c r="D15" s="1270">
        <v>17328.66</v>
      </c>
      <c r="E15" s="1270">
        <v>14233.59348</v>
      </c>
      <c r="F15" s="1271">
        <f t="shared" si="0"/>
        <v>82.139031408083483</v>
      </c>
      <c r="G15" s="460" t="s">
        <v>650</v>
      </c>
      <c r="H15" s="1272" t="s">
        <v>5282</v>
      </c>
    </row>
    <row r="16" spans="1:8" s="128" customFormat="1" ht="15" customHeight="1" x14ac:dyDescent="0.2">
      <c r="A16" s="168">
        <f t="shared" si="1"/>
        <v>5</v>
      </c>
      <c r="B16" s="1269" t="s">
        <v>3935</v>
      </c>
      <c r="C16" s="1270">
        <v>500</v>
      </c>
      <c r="D16" s="1270">
        <v>260.20999999999998</v>
      </c>
      <c r="E16" s="1270">
        <v>259.36</v>
      </c>
      <c r="F16" s="1271">
        <f t="shared" si="0"/>
        <v>99.673340763229717</v>
      </c>
      <c r="G16" s="460" t="s">
        <v>650</v>
      </c>
      <c r="H16" s="459" t="s">
        <v>63</v>
      </c>
    </row>
    <row r="17" spans="1:9" s="128" customFormat="1" ht="15" customHeight="1" x14ac:dyDescent="0.2">
      <c r="A17" s="168">
        <f t="shared" si="1"/>
        <v>6</v>
      </c>
      <c r="B17" s="1275" t="s">
        <v>415</v>
      </c>
      <c r="C17" s="1270">
        <v>2200</v>
      </c>
      <c r="D17" s="1270">
        <v>4400</v>
      </c>
      <c r="E17" s="1270">
        <v>4400</v>
      </c>
      <c r="F17" s="1271">
        <f t="shared" si="0"/>
        <v>100</v>
      </c>
      <c r="G17" s="460" t="s">
        <v>650</v>
      </c>
      <c r="H17" s="459" t="s">
        <v>63</v>
      </c>
    </row>
    <row r="18" spans="1:9" s="128" customFormat="1" ht="57" customHeight="1" x14ac:dyDescent="0.2">
      <c r="A18" s="168">
        <f t="shared" si="1"/>
        <v>7</v>
      </c>
      <c r="B18" s="1275" t="s">
        <v>695</v>
      </c>
      <c r="C18" s="1270">
        <v>1725</v>
      </c>
      <c r="D18" s="1270">
        <v>1486.64</v>
      </c>
      <c r="E18" s="1270">
        <v>878.46503999999993</v>
      </c>
      <c r="F18" s="1271">
        <f t="shared" si="0"/>
        <v>59.090636603347136</v>
      </c>
      <c r="G18" s="460" t="s">
        <v>650</v>
      </c>
      <c r="H18" s="1272" t="s">
        <v>5283</v>
      </c>
    </row>
    <row r="19" spans="1:9" s="128" customFormat="1" ht="34.5" customHeight="1" x14ac:dyDescent="0.2">
      <c r="A19" s="168">
        <f t="shared" si="1"/>
        <v>8</v>
      </c>
      <c r="B19" s="1275" t="s">
        <v>5284</v>
      </c>
      <c r="C19" s="1270">
        <v>0</v>
      </c>
      <c r="D19" s="1270">
        <v>97.5</v>
      </c>
      <c r="E19" s="1270">
        <v>97.5</v>
      </c>
      <c r="F19" s="1271">
        <f t="shared" si="0"/>
        <v>100</v>
      </c>
      <c r="G19" s="460" t="s">
        <v>657</v>
      </c>
      <c r="H19" s="1272" t="s">
        <v>63</v>
      </c>
      <c r="I19" s="126"/>
    </row>
    <row r="20" spans="1:9" s="128" customFormat="1" ht="24" customHeight="1" x14ac:dyDescent="0.2">
      <c r="A20" s="168">
        <f t="shared" si="1"/>
        <v>9</v>
      </c>
      <c r="B20" s="1275" t="s">
        <v>5285</v>
      </c>
      <c r="C20" s="1270">
        <v>0</v>
      </c>
      <c r="D20" s="1270">
        <v>190</v>
      </c>
      <c r="E20" s="1270">
        <v>190</v>
      </c>
      <c r="F20" s="1271">
        <f t="shared" si="0"/>
        <v>100</v>
      </c>
      <c r="G20" s="460" t="s">
        <v>657</v>
      </c>
      <c r="H20" s="1272" t="s">
        <v>63</v>
      </c>
      <c r="I20" s="126"/>
    </row>
    <row r="21" spans="1:9" s="128" customFormat="1" ht="42" x14ac:dyDescent="0.2">
      <c r="A21" s="168">
        <f t="shared" si="1"/>
        <v>10</v>
      </c>
      <c r="B21" s="1275" t="s">
        <v>5286</v>
      </c>
      <c r="C21" s="1270">
        <v>0</v>
      </c>
      <c r="D21" s="1270">
        <v>200</v>
      </c>
      <c r="E21" s="1270">
        <v>200</v>
      </c>
      <c r="F21" s="1271">
        <f t="shared" si="0"/>
        <v>100</v>
      </c>
      <c r="G21" s="460" t="s">
        <v>657</v>
      </c>
      <c r="H21" s="1272" t="s">
        <v>63</v>
      </c>
      <c r="I21" s="126"/>
    </row>
    <row r="22" spans="1:9" s="128" customFormat="1" ht="31.5" x14ac:dyDescent="0.2">
      <c r="A22" s="168">
        <f t="shared" si="1"/>
        <v>11</v>
      </c>
      <c r="B22" s="1275" t="s">
        <v>5287</v>
      </c>
      <c r="C22" s="1270">
        <v>0</v>
      </c>
      <c r="D22" s="1270">
        <v>70</v>
      </c>
      <c r="E22" s="1270">
        <v>70</v>
      </c>
      <c r="F22" s="1271">
        <f t="shared" si="0"/>
        <v>100</v>
      </c>
      <c r="G22" s="460" t="s">
        <v>657</v>
      </c>
      <c r="H22" s="1272" t="s">
        <v>63</v>
      </c>
      <c r="I22" s="126"/>
    </row>
    <row r="23" spans="1:9" s="128" customFormat="1" ht="34.5" customHeight="1" x14ac:dyDescent="0.2">
      <c r="A23" s="168">
        <f t="shared" si="1"/>
        <v>12</v>
      </c>
      <c r="B23" s="1275" t="s">
        <v>5288</v>
      </c>
      <c r="C23" s="1270">
        <v>0</v>
      </c>
      <c r="D23" s="1270">
        <v>40</v>
      </c>
      <c r="E23" s="1270">
        <v>40</v>
      </c>
      <c r="F23" s="1271">
        <f t="shared" si="0"/>
        <v>100</v>
      </c>
      <c r="G23" s="460" t="s">
        <v>657</v>
      </c>
      <c r="H23" s="1272" t="s">
        <v>63</v>
      </c>
      <c r="I23" s="126"/>
    </row>
    <row r="24" spans="1:9" s="135" customFormat="1" ht="13.5" customHeight="1" thickBot="1" x14ac:dyDescent="0.25">
      <c r="A24" s="1542" t="s">
        <v>299</v>
      </c>
      <c r="B24" s="1543"/>
      <c r="C24" s="146">
        <f>SUM(C12:C23)</f>
        <v>36000</v>
      </c>
      <c r="D24" s="146">
        <f>SUM(D12:D23)</f>
        <v>45913.579999999994</v>
      </c>
      <c r="E24" s="146">
        <f>SUM(E12:E23)</f>
        <v>38226.160410000004</v>
      </c>
      <c r="F24" s="147">
        <f t="shared" si="0"/>
        <v>83.256762835744908</v>
      </c>
      <c r="G24" s="148"/>
      <c r="H24" s="169"/>
    </row>
  </sheetData>
  <mergeCells count="5">
    <mergeCell ref="A1:H1"/>
    <mergeCell ref="A4:B4"/>
    <mergeCell ref="A5:B5"/>
    <mergeCell ref="A6:B6"/>
    <mergeCell ref="A24:B24"/>
  </mergeCells>
  <printOptions horizontalCentered="1"/>
  <pageMargins left="0.31496062992125984" right="0.31496062992125984" top="0.51181102362204722" bottom="0.43307086614173229" header="0.31496062992125984" footer="0.23622047244094491"/>
  <pageSetup paperSize="9" scale="96" firstPageNumber="194" fitToHeight="0" orientation="landscape" useFirstPageNumber="1" r:id="rId1"/>
  <headerFooter>
    <oddHeader>&amp;L&amp;"Tahoma,Kurzíva"&amp;9Závěrečný účet Moravskoslezského kraje za rok 2023&amp;R&amp;"Tahoma,Kurzíva"&amp;9Tabulka č. 16</oddHeader>
    <oddFooter>&amp;C&amp;"Tahoma,Obyčejné"&amp;P</oddFooter>
  </headerFooter>
  <rowBreaks count="1" manualBreakCount="1">
    <brk id="22" max="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24965-F304-4EB1-AB9E-EF454349DA9F}">
  <sheetPr>
    <pageSetUpPr fitToPage="1"/>
  </sheetPr>
  <dimension ref="A1:H45"/>
  <sheetViews>
    <sheetView zoomScaleNormal="100" zoomScaleSheetLayoutView="100" workbookViewId="0">
      <pane ySplit="11" topLeftCell="A12" activePane="bottomLeft" state="frozen"/>
      <selection activeCell="F37" sqref="F37"/>
      <selection pane="bottomLeft" activeCell="F37" sqref="F37"/>
    </sheetView>
  </sheetViews>
  <sheetFormatPr defaultColWidth="9.140625" defaultRowHeight="10.5" x14ac:dyDescent="0.2"/>
  <cols>
    <col min="1" max="1" width="6.42578125" style="126" customWidth="1"/>
    <col min="2" max="2" width="42.7109375" style="128" customWidth="1"/>
    <col min="3" max="4" width="13.140625" style="129" customWidth="1"/>
    <col min="5" max="5" width="13.140625" style="126" customWidth="1"/>
    <col min="6" max="6" width="8" style="130" customWidth="1"/>
    <col min="7" max="7" width="10.7109375" style="127" customWidth="1"/>
    <col min="8" max="8" width="42.7109375" style="131" customWidth="1"/>
    <col min="9" max="9" width="10.140625" style="126" bestFit="1" customWidth="1"/>
    <col min="10" max="16384" width="9.140625" style="126"/>
  </cols>
  <sheetData>
    <row r="1" spans="1:8" s="119" customFormat="1" ht="18" customHeight="1" x14ac:dyDescent="0.2">
      <c r="A1" s="1546" t="s">
        <v>5289</v>
      </c>
      <c r="B1" s="1546"/>
      <c r="C1" s="1546"/>
      <c r="D1" s="1546"/>
      <c r="E1" s="1546"/>
      <c r="F1" s="1546"/>
      <c r="G1" s="1546"/>
      <c r="H1" s="1546"/>
    </row>
    <row r="2" spans="1:8" ht="12" customHeight="1" x14ac:dyDescent="0.2"/>
    <row r="3" spans="1:8" ht="12" customHeight="1" thickBot="1" x14ac:dyDescent="0.2">
      <c r="A3" s="120"/>
      <c r="F3" s="132" t="s">
        <v>640</v>
      </c>
    </row>
    <row r="4" spans="1:8" ht="24" customHeight="1" x14ac:dyDescent="0.2">
      <c r="A4" s="1547"/>
      <c r="B4" s="1548"/>
      <c r="C4" s="1249" t="s">
        <v>5102</v>
      </c>
      <c r="D4" s="1249" t="s">
        <v>5103</v>
      </c>
      <c r="E4" s="1249" t="s">
        <v>5104</v>
      </c>
      <c r="F4" s="1250" t="s">
        <v>290</v>
      </c>
      <c r="G4" s="164"/>
      <c r="H4" s="165"/>
    </row>
    <row r="5" spans="1:8" ht="12.95" customHeight="1" x14ac:dyDescent="0.2">
      <c r="A5" s="1544" t="s">
        <v>641</v>
      </c>
      <c r="B5" s="1545"/>
      <c r="C5" s="1251">
        <f>C35</f>
        <v>298580</v>
      </c>
      <c r="D5" s="1253">
        <f>D35</f>
        <v>353213.06</v>
      </c>
      <c r="E5" s="1251">
        <f>E35</f>
        <v>299637.28599</v>
      </c>
      <c r="F5" s="1252">
        <f>E5/D5*100</f>
        <v>84.831881921353641</v>
      </c>
      <c r="G5" s="161"/>
      <c r="H5" s="162"/>
    </row>
    <row r="6" spans="1:8" ht="12.95" customHeight="1" x14ac:dyDescent="0.2">
      <c r="A6" s="1544" t="s">
        <v>644</v>
      </c>
      <c r="B6" s="1545"/>
      <c r="C6" s="1253">
        <f>C44</f>
        <v>59948</v>
      </c>
      <c r="D6" s="1253">
        <f>D44</f>
        <v>118960.46</v>
      </c>
      <c r="E6" s="1253">
        <f>E44</f>
        <v>7642.2048300000015</v>
      </c>
      <c r="F6" s="1252">
        <f>E6/D6*100</f>
        <v>6.4241554126471954</v>
      </c>
      <c r="G6" s="161"/>
      <c r="H6" s="162"/>
    </row>
    <row r="7" spans="1:8" s="120" customFormat="1" ht="13.5" customHeight="1" thickBot="1" x14ac:dyDescent="0.25">
      <c r="A7" s="1540" t="s">
        <v>299</v>
      </c>
      <c r="B7" s="1541"/>
      <c r="C7" s="133">
        <f>SUM(C5:C6)</f>
        <v>358528</v>
      </c>
      <c r="D7" s="133">
        <f>SUM(D5:D6)</f>
        <v>472173.52</v>
      </c>
      <c r="E7" s="133">
        <f>SUM(E5:E6)</f>
        <v>307279.49082000001</v>
      </c>
      <c r="F7" s="134">
        <f>E7/D7*100</f>
        <v>65.077662724500101</v>
      </c>
      <c r="G7" s="161"/>
      <c r="H7" s="162"/>
    </row>
    <row r="8" spans="1:8" s="138" customFormat="1" ht="10.5" customHeight="1" x14ac:dyDescent="0.2">
      <c r="A8" s="120"/>
      <c r="B8" s="135"/>
      <c r="C8" s="136"/>
      <c r="D8" s="136"/>
      <c r="E8" s="136"/>
      <c r="F8" s="137"/>
      <c r="G8" s="127"/>
      <c r="H8" s="131"/>
    </row>
    <row r="9" spans="1:8" s="138" customFormat="1" ht="10.5" customHeight="1" x14ac:dyDescent="0.2">
      <c r="A9" s="120"/>
      <c r="B9" s="135"/>
      <c r="C9" s="136"/>
      <c r="D9" s="136"/>
      <c r="E9" s="136"/>
      <c r="F9" s="137"/>
      <c r="G9" s="127"/>
      <c r="H9" s="131"/>
    </row>
    <row r="10" spans="1:8" s="138" customFormat="1" ht="10.5" customHeight="1" thickBot="1" x14ac:dyDescent="0.2">
      <c r="A10" s="120"/>
      <c r="B10" s="135"/>
      <c r="C10" s="136"/>
      <c r="D10" s="136"/>
      <c r="E10" s="136"/>
      <c r="F10" s="137"/>
      <c r="G10" s="127"/>
      <c r="H10" s="132" t="s">
        <v>640</v>
      </c>
    </row>
    <row r="11" spans="1:8" ht="28.5" customHeight="1" thickBot="1" x14ac:dyDescent="0.25">
      <c r="A11" s="139" t="s">
        <v>645</v>
      </c>
      <c r="B11" s="456" t="s">
        <v>536</v>
      </c>
      <c r="C11" s="1249" t="s">
        <v>5102</v>
      </c>
      <c r="D11" s="1249" t="s">
        <v>5103</v>
      </c>
      <c r="E11" s="1249" t="s">
        <v>5104</v>
      </c>
      <c r="F11" s="457" t="s">
        <v>290</v>
      </c>
      <c r="G11" s="457" t="s">
        <v>646</v>
      </c>
      <c r="H11" s="458" t="s">
        <v>647</v>
      </c>
    </row>
    <row r="12" spans="1:8" ht="15" customHeight="1" thickBot="1" x14ac:dyDescent="0.2">
      <c r="A12" s="166" t="s">
        <v>648</v>
      </c>
      <c r="B12" s="140"/>
      <c r="C12" s="141"/>
      <c r="D12" s="141"/>
      <c r="E12" s="142"/>
      <c r="F12" s="143"/>
      <c r="G12" s="144"/>
      <c r="H12" s="145"/>
    </row>
    <row r="13" spans="1:8" s="128" customFormat="1" ht="34.5" customHeight="1" x14ac:dyDescent="0.2">
      <c r="A13" s="167">
        <v>1</v>
      </c>
      <c r="B13" s="1276" t="s">
        <v>696</v>
      </c>
      <c r="C13" s="1277">
        <v>24072</v>
      </c>
      <c r="D13" s="1277">
        <v>23780.819999999992</v>
      </c>
      <c r="E13" s="1277">
        <v>22649.723619999993</v>
      </c>
      <c r="F13" s="1271">
        <f t="shared" ref="F13:F35" si="0">E13/D13*100</f>
        <v>95.243661152138571</v>
      </c>
      <c r="G13" s="1266" t="s">
        <v>650</v>
      </c>
      <c r="H13" s="1304" t="s">
        <v>5290</v>
      </c>
    </row>
    <row r="14" spans="1:8" s="128" customFormat="1" ht="99.75" customHeight="1" x14ac:dyDescent="0.2">
      <c r="A14" s="168">
        <f>A13+1</f>
        <v>2</v>
      </c>
      <c r="B14" s="1269" t="s">
        <v>697</v>
      </c>
      <c r="C14" s="1270">
        <v>18082</v>
      </c>
      <c r="D14" s="1270">
        <v>17621.670000000002</v>
      </c>
      <c r="E14" s="1270">
        <v>13614.241620000001</v>
      </c>
      <c r="F14" s="1271">
        <f t="shared" si="0"/>
        <v>77.258521014183103</v>
      </c>
      <c r="G14" s="460" t="s">
        <v>650</v>
      </c>
      <c r="H14" s="1272" t="s">
        <v>5291</v>
      </c>
    </row>
    <row r="15" spans="1:8" s="128" customFormat="1" ht="99.75" customHeight="1" x14ac:dyDescent="0.2">
      <c r="A15" s="168">
        <f t="shared" ref="A15:A34" si="1">A14+1</f>
        <v>3</v>
      </c>
      <c r="B15" s="1269" t="s">
        <v>698</v>
      </c>
      <c r="C15" s="1270">
        <v>6915</v>
      </c>
      <c r="D15" s="1270">
        <v>10965</v>
      </c>
      <c r="E15" s="1270">
        <v>7591.8519999999999</v>
      </c>
      <c r="F15" s="1271">
        <f t="shared" si="0"/>
        <v>69.237136342909253</v>
      </c>
      <c r="G15" s="460" t="s">
        <v>650</v>
      </c>
      <c r="H15" s="1272" t="s">
        <v>5292</v>
      </c>
    </row>
    <row r="16" spans="1:8" s="128" customFormat="1" ht="57" customHeight="1" x14ac:dyDescent="0.2">
      <c r="A16" s="168">
        <f t="shared" si="1"/>
        <v>4</v>
      </c>
      <c r="B16" s="1269" t="s">
        <v>699</v>
      </c>
      <c r="C16" s="1270">
        <v>9977</v>
      </c>
      <c r="D16" s="1270">
        <v>7306.39</v>
      </c>
      <c r="E16" s="1270">
        <v>1698.0358199999998</v>
      </c>
      <c r="F16" s="1271">
        <f t="shared" si="0"/>
        <v>23.240421329822247</v>
      </c>
      <c r="G16" s="460" t="s">
        <v>657</v>
      </c>
      <c r="H16" s="1272" t="s">
        <v>5293</v>
      </c>
    </row>
    <row r="17" spans="1:8" s="128" customFormat="1" ht="57" customHeight="1" x14ac:dyDescent="0.2">
      <c r="A17" s="168">
        <f t="shared" si="1"/>
        <v>5</v>
      </c>
      <c r="B17" s="1269" t="s">
        <v>700</v>
      </c>
      <c r="C17" s="1270">
        <v>0</v>
      </c>
      <c r="D17" s="1270">
        <v>3149.5</v>
      </c>
      <c r="E17" s="1270">
        <v>1649.5</v>
      </c>
      <c r="F17" s="1271">
        <f t="shared" si="0"/>
        <v>52.373392602000315</v>
      </c>
      <c r="G17" s="460" t="s">
        <v>652</v>
      </c>
      <c r="H17" s="1272" t="s">
        <v>5294</v>
      </c>
    </row>
    <row r="18" spans="1:8" s="128" customFormat="1" ht="84" x14ac:dyDescent="0.2">
      <c r="A18" s="168">
        <f t="shared" si="1"/>
        <v>6</v>
      </c>
      <c r="B18" s="1275" t="s">
        <v>701</v>
      </c>
      <c r="C18" s="1270">
        <v>4024.9999999999995</v>
      </c>
      <c r="D18" s="1270">
        <v>3958.99</v>
      </c>
      <c r="E18" s="1270">
        <v>3470.23855</v>
      </c>
      <c r="F18" s="1271">
        <f t="shared" si="0"/>
        <v>87.654642977122961</v>
      </c>
      <c r="G18" s="460" t="s">
        <v>650</v>
      </c>
      <c r="H18" s="1272" t="s">
        <v>5295</v>
      </c>
    </row>
    <row r="19" spans="1:8" s="128" customFormat="1" ht="162.75" customHeight="1" x14ac:dyDescent="0.2">
      <c r="A19" s="168">
        <f t="shared" si="1"/>
        <v>7</v>
      </c>
      <c r="B19" s="1275" t="s">
        <v>702</v>
      </c>
      <c r="C19" s="1270">
        <v>21850</v>
      </c>
      <c r="D19" s="1270">
        <v>36143.740000000005</v>
      </c>
      <c r="E19" s="1270">
        <v>26672.86882</v>
      </c>
      <c r="F19" s="1271">
        <f t="shared" si="0"/>
        <v>73.796648658937883</v>
      </c>
      <c r="G19" s="460" t="s">
        <v>650</v>
      </c>
      <c r="H19" s="1272" t="s">
        <v>5296</v>
      </c>
    </row>
    <row r="20" spans="1:8" s="128" customFormat="1" ht="99.75" customHeight="1" x14ac:dyDescent="0.2">
      <c r="A20" s="168">
        <f t="shared" si="1"/>
        <v>8</v>
      </c>
      <c r="B20" s="1275" t="s">
        <v>3526</v>
      </c>
      <c r="C20" s="1270">
        <v>4000</v>
      </c>
      <c r="D20" s="1270">
        <v>11312.499999999998</v>
      </c>
      <c r="E20" s="1270">
        <v>5272.1241300000002</v>
      </c>
      <c r="F20" s="1271">
        <f t="shared" si="0"/>
        <v>46.604412198895034</v>
      </c>
      <c r="G20" s="460" t="s">
        <v>650</v>
      </c>
      <c r="H20" s="1272" t="s">
        <v>5297</v>
      </c>
    </row>
    <row r="21" spans="1:8" s="128" customFormat="1" ht="24" customHeight="1" x14ac:dyDescent="0.2">
      <c r="A21" s="168">
        <f t="shared" si="1"/>
        <v>9</v>
      </c>
      <c r="B21" s="1275" t="s">
        <v>703</v>
      </c>
      <c r="C21" s="1270">
        <v>800</v>
      </c>
      <c r="D21" s="1270">
        <v>758.8</v>
      </c>
      <c r="E21" s="1270">
        <v>725.64683000000002</v>
      </c>
      <c r="F21" s="1271">
        <f t="shared" si="0"/>
        <v>95.63084211913548</v>
      </c>
      <c r="G21" s="460" t="s">
        <v>657</v>
      </c>
      <c r="H21" s="1272" t="s">
        <v>63</v>
      </c>
    </row>
    <row r="22" spans="1:8" s="128" customFormat="1" ht="15" customHeight="1" x14ac:dyDescent="0.2">
      <c r="A22" s="168">
        <f t="shared" si="1"/>
        <v>10</v>
      </c>
      <c r="B22" s="1269" t="s">
        <v>704</v>
      </c>
      <c r="C22" s="1270">
        <v>0</v>
      </c>
      <c r="D22" s="1270">
        <v>76740.75</v>
      </c>
      <c r="E22" s="1270">
        <v>76740.744429999992</v>
      </c>
      <c r="F22" s="1271">
        <f t="shared" si="0"/>
        <v>99.999992741796234</v>
      </c>
      <c r="G22" s="460" t="s">
        <v>652</v>
      </c>
      <c r="H22" s="1272" t="s">
        <v>63</v>
      </c>
    </row>
    <row r="23" spans="1:8" s="128" customFormat="1" ht="67.5" customHeight="1" x14ac:dyDescent="0.2">
      <c r="A23" s="168">
        <f t="shared" si="1"/>
        <v>11</v>
      </c>
      <c r="B23" s="1269" t="s">
        <v>420</v>
      </c>
      <c r="C23" s="1270">
        <v>20051</v>
      </c>
      <c r="D23" s="1270">
        <v>29978.35</v>
      </c>
      <c r="E23" s="1270">
        <v>20915.287960000001</v>
      </c>
      <c r="F23" s="1271">
        <f t="shared" si="0"/>
        <v>69.767975755837142</v>
      </c>
      <c r="G23" s="460" t="s">
        <v>650</v>
      </c>
      <c r="H23" s="1272" t="s">
        <v>5298</v>
      </c>
    </row>
    <row r="24" spans="1:8" s="128" customFormat="1" ht="24" customHeight="1" x14ac:dyDescent="0.2">
      <c r="A24" s="168">
        <f t="shared" si="1"/>
        <v>12</v>
      </c>
      <c r="B24" s="1269" t="s">
        <v>705</v>
      </c>
      <c r="C24" s="1270">
        <v>53500</v>
      </c>
      <c r="D24" s="1270">
        <v>49777.27</v>
      </c>
      <c r="E24" s="1270">
        <v>41290.354599999999</v>
      </c>
      <c r="F24" s="1271">
        <f t="shared" si="0"/>
        <v>82.950219246656161</v>
      </c>
      <c r="G24" s="460" t="s">
        <v>650</v>
      </c>
      <c r="H24" s="1272" t="s">
        <v>5299</v>
      </c>
    </row>
    <row r="25" spans="1:8" s="128" customFormat="1" ht="15" customHeight="1" x14ac:dyDescent="0.2">
      <c r="A25" s="168">
        <f t="shared" si="1"/>
        <v>13</v>
      </c>
      <c r="B25" s="1275" t="s">
        <v>706</v>
      </c>
      <c r="C25" s="1270">
        <v>525</v>
      </c>
      <c r="D25" s="1270">
        <v>825</v>
      </c>
      <c r="E25" s="1270">
        <v>825</v>
      </c>
      <c r="F25" s="1271">
        <f t="shared" si="0"/>
        <v>100</v>
      </c>
      <c r="G25" s="460" t="s">
        <v>650</v>
      </c>
      <c r="H25" s="1272" t="s">
        <v>63</v>
      </c>
    </row>
    <row r="26" spans="1:8" s="128" customFormat="1" ht="24" customHeight="1" x14ac:dyDescent="0.2">
      <c r="A26" s="168">
        <f t="shared" si="1"/>
        <v>14</v>
      </c>
      <c r="B26" s="1275" t="s">
        <v>707</v>
      </c>
      <c r="C26" s="1270">
        <v>6500</v>
      </c>
      <c r="D26" s="1270">
        <v>6500</v>
      </c>
      <c r="E26" s="1270">
        <v>6500</v>
      </c>
      <c r="F26" s="1271">
        <f t="shared" si="0"/>
        <v>100</v>
      </c>
      <c r="G26" s="460" t="s">
        <v>650</v>
      </c>
      <c r="H26" s="1272" t="s">
        <v>63</v>
      </c>
    </row>
    <row r="27" spans="1:8" s="128" customFormat="1" ht="15" customHeight="1" x14ac:dyDescent="0.2">
      <c r="A27" s="168">
        <f t="shared" si="1"/>
        <v>15</v>
      </c>
      <c r="B27" s="1275" t="s">
        <v>708</v>
      </c>
      <c r="C27" s="1270">
        <v>4400</v>
      </c>
      <c r="D27" s="1270">
        <v>4400</v>
      </c>
      <c r="E27" s="1270">
        <v>4400</v>
      </c>
      <c r="F27" s="1271">
        <f t="shared" si="0"/>
        <v>100</v>
      </c>
      <c r="G27" s="460" t="s">
        <v>650</v>
      </c>
      <c r="H27" s="1272" t="s">
        <v>63</v>
      </c>
    </row>
    <row r="28" spans="1:8" s="128" customFormat="1" ht="24" customHeight="1" x14ac:dyDescent="0.2">
      <c r="A28" s="168">
        <f t="shared" si="1"/>
        <v>16</v>
      </c>
      <c r="B28" s="1275" t="s">
        <v>426</v>
      </c>
      <c r="C28" s="1270">
        <v>12000</v>
      </c>
      <c r="D28" s="1270">
        <v>12000</v>
      </c>
      <c r="E28" s="1270">
        <v>12000</v>
      </c>
      <c r="F28" s="1271">
        <f t="shared" si="0"/>
        <v>100</v>
      </c>
      <c r="G28" s="1278" t="s">
        <v>652</v>
      </c>
      <c r="H28" s="1272" t="s">
        <v>63</v>
      </c>
    </row>
    <row r="29" spans="1:8" s="128" customFormat="1" ht="24" customHeight="1" x14ac:dyDescent="0.2">
      <c r="A29" s="168">
        <f t="shared" si="1"/>
        <v>17</v>
      </c>
      <c r="B29" s="1275" t="s">
        <v>709</v>
      </c>
      <c r="C29" s="1270">
        <v>4200</v>
      </c>
      <c r="D29" s="1270">
        <v>2900</v>
      </c>
      <c r="E29" s="1270">
        <v>2900</v>
      </c>
      <c r="F29" s="1271">
        <f t="shared" si="0"/>
        <v>100</v>
      </c>
      <c r="G29" s="460" t="s">
        <v>650</v>
      </c>
      <c r="H29" s="1272" t="s">
        <v>63</v>
      </c>
    </row>
    <row r="30" spans="1:8" s="128" customFormat="1" ht="24" customHeight="1" x14ac:dyDescent="0.2">
      <c r="A30" s="168">
        <f t="shared" si="1"/>
        <v>18</v>
      </c>
      <c r="B30" s="1275" t="s">
        <v>5300</v>
      </c>
      <c r="C30" s="1270">
        <v>1364</v>
      </c>
      <c r="D30" s="1270">
        <v>2477.9300000000003</v>
      </c>
      <c r="E30" s="1270">
        <v>2477.9204300000001</v>
      </c>
      <c r="F30" s="1271">
        <f t="shared" si="0"/>
        <v>99.999613790542909</v>
      </c>
      <c r="G30" s="460" t="s">
        <v>650</v>
      </c>
      <c r="H30" s="1272" t="s">
        <v>63</v>
      </c>
    </row>
    <row r="31" spans="1:8" s="128" customFormat="1" ht="24" customHeight="1" x14ac:dyDescent="0.2">
      <c r="A31" s="168">
        <f t="shared" si="1"/>
        <v>19</v>
      </c>
      <c r="B31" s="1275" t="s">
        <v>418</v>
      </c>
      <c r="C31" s="1270">
        <v>17395</v>
      </c>
      <c r="D31" s="1270">
        <v>16595</v>
      </c>
      <c r="E31" s="1270">
        <v>16595</v>
      </c>
      <c r="F31" s="1271">
        <f t="shared" si="0"/>
        <v>100</v>
      </c>
      <c r="G31" s="1278" t="s">
        <v>650</v>
      </c>
      <c r="H31" s="1272" t="s">
        <v>63</v>
      </c>
    </row>
    <row r="32" spans="1:8" s="128" customFormat="1" ht="89.25" customHeight="1" x14ac:dyDescent="0.2">
      <c r="A32" s="168">
        <f t="shared" si="1"/>
        <v>20</v>
      </c>
      <c r="B32" s="1269" t="s">
        <v>3390</v>
      </c>
      <c r="C32" s="1270">
        <v>9632</v>
      </c>
      <c r="D32" s="1270">
        <f>11212</f>
        <v>11212</v>
      </c>
      <c r="E32" s="1270">
        <v>7438.1421799999998</v>
      </c>
      <c r="F32" s="1271">
        <f t="shared" si="0"/>
        <v>66.340904209775246</v>
      </c>
      <c r="G32" s="460" t="s">
        <v>652</v>
      </c>
      <c r="H32" s="1272" t="s">
        <v>5301</v>
      </c>
    </row>
    <row r="33" spans="1:8" s="128" customFormat="1" ht="78" customHeight="1" x14ac:dyDescent="0.2">
      <c r="A33" s="168">
        <f t="shared" si="1"/>
        <v>21</v>
      </c>
      <c r="B33" s="1269" t="s">
        <v>710</v>
      </c>
      <c r="C33" s="1270">
        <v>354</v>
      </c>
      <c r="D33" s="1270">
        <v>354</v>
      </c>
      <c r="E33" s="1270">
        <v>171.21100000000001</v>
      </c>
      <c r="F33" s="1271">
        <f t="shared" si="0"/>
        <v>48.364689265536725</v>
      </c>
      <c r="G33" s="460" t="s">
        <v>657</v>
      </c>
      <c r="H33" s="1272" t="s">
        <v>5302</v>
      </c>
    </row>
    <row r="34" spans="1:8" s="128" customFormat="1" ht="67.5" customHeight="1" x14ac:dyDescent="0.2">
      <c r="A34" s="168">
        <f t="shared" si="1"/>
        <v>22</v>
      </c>
      <c r="B34" s="1269" t="s">
        <v>3195</v>
      </c>
      <c r="C34" s="1270">
        <v>78938</v>
      </c>
      <c r="D34" s="1270">
        <v>24455.350000000002</v>
      </c>
      <c r="E34" s="1270">
        <v>24039.394</v>
      </c>
      <c r="F34" s="1271">
        <f t="shared" si="0"/>
        <v>98.299120642313426</v>
      </c>
      <c r="G34" s="460" t="s">
        <v>652</v>
      </c>
      <c r="H34" s="1272" t="s">
        <v>5303</v>
      </c>
    </row>
    <row r="35" spans="1:8" s="135" customFormat="1" ht="13.5" customHeight="1" thickBot="1" x14ac:dyDescent="0.25">
      <c r="A35" s="1542" t="s">
        <v>299</v>
      </c>
      <c r="B35" s="1543"/>
      <c r="C35" s="146">
        <f>SUM(C13:C34)</f>
        <v>298580</v>
      </c>
      <c r="D35" s="146">
        <f>SUM(D13:D34)</f>
        <v>353213.06</v>
      </c>
      <c r="E35" s="146">
        <f>SUM(E13:E34)</f>
        <v>299637.28599</v>
      </c>
      <c r="F35" s="147">
        <f t="shared" si="0"/>
        <v>84.831881921353641</v>
      </c>
      <c r="G35" s="148"/>
      <c r="H35" s="169"/>
    </row>
    <row r="36" spans="1:8" ht="18" customHeight="1" thickBot="1" x14ac:dyDescent="0.2">
      <c r="A36" s="166" t="s">
        <v>644</v>
      </c>
      <c r="B36" s="140"/>
      <c r="C36" s="141"/>
      <c r="D36" s="141"/>
      <c r="E36" s="142"/>
      <c r="F36" s="143"/>
      <c r="G36" s="144"/>
      <c r="H36" s="173"/>
    </row>
    <row r="37" spans="1:8" s="128" customFormat="1" ht="24" customHeight="1" x14ac:dyDescent="0.2">
      <c r="A37" s="1281">
        <f>A34+1</f>
        <v>23</v>
      </c>
      <c r="B37" s="1276" t="s">
        <v>588</v>
      </c>
      <c r="C37" s="1277">
        <v>0</v>
      </c>
      <c r="D37" s="1277">
        <v>293.02</v>
      </c>
      <c r="E37" s="1277">
        <v>249.06357999999997</v>
      </c>
      <c r="F37" s="1271">
        <f t="shared" ref="F37:F44" si="2">E37/D37*100</f>
        <v>84.998832844174459</v>
      </c>
      <c r="G37" s="460" t="s">
        <v>657</v>
      </c>
      <c r="H37" s="1272" t="s">
        <v>5304</v>
      </c>
    </row>
    <row r="38" spans="1:8" s="128" customFormat="1" ht="57" customHeight="1" x14ac:dyDescent="0.2">
      <c r="A38" s="168">
        <f t="shared" ref="A38:A43" si="3">A37+1</f>
        <v>24</v>
      </c>
      <c r="B38" s="1276" t="s">
        <v>5305</v>
      </c>
      <c r="C38" s="1277">
        <v>2300</v>
      </c>
      <c r="D38" s="1277">
        <v>989.43</v>
      </c>
      <c r="E38" s="1277">
        <v>889.30600000000004</v>
      </c>
      <c r="F38" s="1271">
        <f t="shared" si="2"/>
        <v>89.880638347331299</v>
      </c>
      <c r="G38" s="460" t="s">
        <v>652</v>
      </c>
      <c r="H38" s="1272" t="s">
        <v>5306</v>
      </c>
    </row>
    <row r="39" spans="1:8" s="128" customFormat="1" ht="57" customHeight="1" x14ac:dyDescent="0.2">
      <c r="A39" s="168">
        <f t="shared" si="3"/>
        <v>25</v>
      </c>
      <c r="B39" s="1276" t="s">
        <v>4026</v>
      </c>
      <c r="C39" s="1277">
        <v>480</v>
      </c>
      <c r="D39" s="1277">
        <v>471.5</v>
      </c>
      <c r="E39" s="1277">
        <v>394.41524999999996</v>
      </c>
      <c r="F39" s="1271">
        <f t="shared" si="2"/>
        <v>83.651166489925757</v>
      </c>
      <c r="G39" s="460" t="s">
        <v>657</v>
      </c>
      <c r="H39" s="1272" t="s">
        <v>5307</v>
      </c>
    </row>
    <row r="40" spans="1:8" s="128" customFormat="1" ht="24" customHeight="1" x14ac:dyDescent="0.2">
      <c r="A40" s="168">
        <f t="shared" si="3"/>
        <v>26</v>
      </c>
      <c r="B40" s="1276" t="s">
        <v>3473</v>
      </c>
      <c r="C40" s="1277">
        <v>6643</v>
      </c>
      <c r="D40" s="1277">
        <v>5898.2999999999993</v>
      </c>
      <c r="E40" s="1277">
        <v>5865.9075000000012</v>
      </c>
      <c r="F40" s="1271">
        <f t="shared" si="2"/>
        <v>99.450816336910663</v>
      </c>
      <c r="G40" s="460" t="s">
        <v>657</v>
      </c>
      <c r="H40" s="1272" t="s">
        <v>63</v>
      </c>
    </row>
    <row r="41" spans="1:8" s="128" customFormat="1" ht="45" customHeight="1" x14ac:dyDescent="0.2">
      <c r="A41" s="168">
        <f t="shared" si="3"/>
        <v>27</v>
      </c>
      <c r="B41" s="1276" t="s">
        <v>5308</v>
      </c>
      <c r="C41" s="1277">
        <v>525</v>
      </c>
      <c r="D41" s="1277">
        <v>0</v>
      </c>
      <c r="E41" s="1277">
        <v>0</v>
      </c>
      <c r="F41" s="1271" t="s">
        <v>2900</v>
      </c>
      <c r="G41" s="460" t="s">
        <v>652</v>
      </c>
      <c r="H41" s="1272" t="s">
        <v>5309</v>
      </c>
    </row>
    <row r="42" spans="1:8" s="128" customFormat="1" ht="57" customHeight="1" x14ac:dyDescent="0.2">
      <c r="A42" s="168">
        <f t="shared" si="3"/>
        <v>28</v>
      </c>
      <c r="B42" s="1276" t="s">
        <v>4030</v>
      </c>
      <c r="C42" s="1277">
        <v>0</v>
      </c>
      <c r="D42" s="1277">
        <f>103500</f>
        <v>103500</v>
      </c>
      <c r="E42" s="1277">
        <v>0</v>
      </c>
      <c r="F42" s="1271">
        <f t="shared" si="2"/>
        <v>0</v>
      </c>
      <c r="G42" s="460" t="s">
        <v>652</v>
      </c>
      <c r="H42" s="1272" t="s">
        <v>5310</v>
      </c>
    </row>
    <row r="43" spans="1:8" s="128" customFormat="1" ht="34.5" customHeight="1" x14ac:dyDescent="0.2">
      <c r="A43" s="168">
        <f t="shared" si="3"/>
        <v>29</v>
      </c>
      <c r="B43" s="1276" t="s">
        <v>711</v>
      </c>
      <c r="C43" s="1277">
        <v>50000</v>
      </c>
      <c r="D43" s="1277">
        <v>7808.21</v>
      </c>
      <c r="E43" s="1277">
        <v>243.51250000000002</v>
      </c>
      <c r="F43" s="1271">
        <f t="shared" si="2"/>
        <v>3.1186725254571792</v>
      </c>
      <c r="G43" s="460" t="s">
        <v>650</v>
      </c>
      <c r="H43" s="1272" t="s">
        <v>5311</v>
      </c>
    </row>
    <row r="44" spans="1:8" s="128" customFormat="1" ht="13.5" customHeight="1" thickBot="1" x14ac:dyDescent="0.25">
      <c r="A44" s="1542" t="s">
        <v>299</v>
      </c>
      <c r="B44" s="1543"/>
      <c r="C44" s="146">
        <f>SUM(C37:C43)</f>
        <v>59948</v>
      </c>
      <c r="D44" s="146">
        <f>SUM(D37:D43)</f>
        <v>118960.46</v>
      </c>
      <c r="E44" s="146">
        <f>SUM(E37:E43)</f>
        <v>7642.2048300000015</v>
      </c>
      <c r="F44" s="157">
        <f t="shared" si="2"/>
        <v>6.4241554126471954</v>
      </c>
      <c r="G44" s="148"/>
      <c r="H44" s="158"/>
    </row>
    <row r="45" spans="1:8" s="163" customFormat="1" x14ac:dyDescent="0.2">
      <c r="A45" s="129"/>
      <c r="B45" s="159"/>
      <c r="C45" s="129"/>
      <c r="D45" s="129"/>
      <c r="E45" s="129"/>
      <c r="F45" s="160"/>
      <c r="G45" s="161"/>
      <c r="H45" s="162"/>
    </row>
  </sheetData>
  <mergeCells count="7">
    <mergeCell ref="A44:B44"/>
    <mergeCell ref="A1:H1"/>
    <mergeCell ref="A4:B4"/>
    <mergeCell ref="A5:B5"/>
    <mergeCell ref="A6:B6"/>
    <mergeCell ref="A7:B7"/>
    <mergeCell ref="A35:B35"/>
  </mergeCells>
  <printOptions horizontalCentered="1"/>
  <pageMargins left="0.31496062992125984" right="0.31496062992125984" top="0.51181102362204722" bottom="0.43307086614173229" header="0.31496062992125984" footer="0.23622047244094491"/>
  <pageSetup paperSize="9" scale="96" firstPageNumber="196" fitToHeight="0" orientation="landscape" useFirstPageNumber="1" r:id="rId1"/>
  <headerFooter>
    <oddHeader>&amp;L&amp;"Tahoma,Kurzíva"&amp;9Závěrečný účet Moravskoslezského kraje za rok 2023&amp;R&amp;"Tahoma,Kurzíva"&amp;9Tabulka č. 17</oddHeader>
    <oddFooter>&amp;C&amp;"Tahoma,Obyčejné"&amp;P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1CAA7-1519-4323-A919-00B116AC3957}">
  <sheetPr>
    <pageSetUpPr fitToPage="1"/>
  </sheetPr>
  <dimension ref="A1:H41"/>
  <sheetViews>
    <sheetView zoomScaleNormal="100" zoomScaleSheetLayoutView="100" workbookViewId="0">
      <pane ySplit="12" topLeftCell="A13" activePane="bottomLeft" state="frozen"/>
      <selection activeCell="F37" sqref="F37"/>
      <selection pane="bottomLeft" activeCell="F37" sqref="F37"/>
    </sheetView>
  </sheetViews>
  <sheetFormatPr defaultColWidth="9.140625" defaultRowHeight="10.5" x14ac:dyDescent="0.2"/>
  <cols>
    <col min="1" max="1" width="6.42578125" style="126" customWidth="1"/>
    <col min="2" max="2" width="42.7109375" style="128" customWidth="1"/>
    <col min="3" max="4" width="13.140625" style="129" customWidth="1"/>
    <col min="5" max="5" width="13.140625" style="126" customWidth="1"/>
    <col min="6" max="6" width="8" style="130" customWidth="1"/>
    <col min="7" max="7" width="10.7109375" style="127" customWidth="1"/>
    <col min="8" max="8" width="42.7109375" style="131" customWidth="1"/>
    <col min="9" max="16384" width="9.140625" style="126"/>
  </cols>
  <sheetData>
    <row r="1" spans="1:8" s="119" customFormat="1" ht="18" customHeight="1" x14ac:dyDescent="0.2">
      <c r="A1" s="1546" t="s">
        <v>5312</v>
      </c>
      <c r="B1" s="1546"/>
      <c r="C1" s="1546"/>
      <c r="D1" s="1546"/>
      <c r="E1" s="1546"/>
      <c r="F1" s="1546"/>
      <c r="G1" s="1546"/>
      <c r="H1" s="1546"/>
    </row>
    <row r="2" spans="1:8" ht="12" customHeight="1" x14ac:dyDescent="0.2"/>
    <row r="3" spans="1:8" ht="12" customHeight="1" thickBot="1" x14ac:dyDescent="0.2">
      <c r="A3" s="120"/>
      <c r="F3" s="132" t="s">
        <v>640</v>
      </c>
    </row>
    <row r="4" spans="1:8" ht="24" customHeight="1" x14ac:dyDescent="0.2">
      <c r="A4" s="1547"/>
      <c r="B4" s="1548"/>
      <c r="C4" s="1249" t="s">
        <v>5102</v>
      </c>
      <c r="D4" s="1249" t="s">
        <v>5103</v>
      </c>
      <c r="E4" s="1249" t="s">
        <v>5104</v>
      </c>
      <c r="F4" s="1250" t="s">
        <v>290</v>
      </c>
      <c r="G4" s="164"/>
      <c r="H4" s="165"/>
    </row>
    <row r="5" spans="1:8" ht="12.95" customHeight="1" x14ac:dyDescent="0.2">
      <c r="A5" s="1544" t="s">
        <v>641</v>
      </c>
      <c r="B5" s="1545"/>
      <c r="C5" s="1253">
        <f>C33</f>
        <v>152170</v>
      </c>
      <c r="D5" s="1253">
        <f>D33</f>
        <v>157749.03999999995</v>
      </c>
      <c r="E5" s="1251">
        <f>E33</f>
        <v>115043.07838000001</v>
      </c>
      <c r="F5" s="1252">
        <f>E5/D5*100</f>
        <v>72.927910293463611</v>
      </c>
      <c r="G5" s="161"/>
      <c r="H5" s="162"/>
    </row>
    <row r="6" spans="1:8" ht="12.95" customHeight="1" x14ac:dyDescent="0.2">
      <c r="A6" s="1544" t="s">
        <v>642</v>
      </c>
      <c r="B6" s="1545"/>
      <c r="C6" s="1253">
        <f>C36</f>
        <v>0</v>
      </c>
      <c r="D6" s="1253">
        <f>D36</f>
        <v>428</v>
      </c>
      <c r="E6" s="1253">
        <f>E36</f>
        <v>427.88</v>
      </c>
      <c r="F6" s="1252">
        <f>E6/D6*100</f>
        <v>99.971962616822424</v>
      </c>
      <c r="G6" s="161"/>
      <c r="H6" s="162"/>
    </row>
    <row r="7" spans="1:8" ht="12.95" customHeight="1" x14ac:dyDescent="0.2">
      <c r="A7" s="1544" t="s">
        <v>643</v>
      </c>
      <c r="B7" s="1545"/>
      <c r="C7" s="1253">
        <f>C41</f>
        <v>0</v>
      </c>
      <c r="D7" s="1253">
        <f>D41</f>
        <v>704.63</v>
      </c>
      <c r="E7" s="1253">
        <f>E41</f>
        <v>423.28999999999996</v>
      </c>
      <c r="F7" s="1252">
        <f>E7/D7*100</f>
        <v>60.072662248272138</v>
      </c>
      <c r="G7" s="161"/>
      <c r="H7" s="162"/>
    </row>
    <row r="8" spans="1:8" s="120" customFormat="1" ht="13.5" customHeight="1" thickBot="1" x14ac:dyDescent="0.25">
      <c r="A8" s="1540" t="s">
        <v>299</v>
      </c>
      <c r="B8" s="1541"/>
      <c r="C8" s="133">
        <f>SUM(C5:C7)</f>
        <v>152170</v>
      </c>
      <c r="D8" s="133">
        <f>SUM(D5:D7)</f>
        <v>158881.66999999995</v>
      </c>
      <c r="E8" s="133">
        <f>SUM(E5:E7)</f>
        <v>115894.24838</v>
      </c>
      <c r="F8" s="134">
        <f>E8/D8*100</f>
        <v>72.943750138074478</v>
      </c>
      <c r="G8" s="161"/>
      <c r="H8" s="162"/>
    </row>
    <row r="9" spans="1:8" s="138" customFormat="1" ht="10.5" customHeight="1" x14ac:dyDescent="0.2">
      <c r="A9" s="120"/>
      <c r="B9" s="135"/>
      <c r="C9" s="136"/>
      <c r="D9" s="136"/>
      <c r="E9" s="136"/>
      <c r="F9" s="137"/>
      <c r="G9" s="127"/>
      <c r="H9" s="131"/>
    </row>
    <row r="10" spans="1:8" s="138" customFormat="1" ht="10.5" customHeight="1" x14ac:dyDescent="0.2">
      <c r="A10" s="120"/>
      <c r="B10" s="135"/>
      <c r="C10" s="136"/>
      <c r="D10" s="136"/>
      <c r="E10" s="136"/>
      <c r="F10" s="137"/>
      <c r="G10" s="127"/>
      <c r="H10" s="131"/>
    </row>
    <row r="11" spans="1:8" s="138" customFormat="1" ht="10.5" customHeight="1" thickBot="1" x14ac:dyDescent="0.2">
      <c r="A11" s="120"/>
      <c r="B11" s="135"/>
      <c r="C11" s="136"/>
      <c r="D11" s="136"/>
      <c r="E11" s="136"/>
      <c r="F11" s="137"/>
      <c r="G11" s="127"/>
      <c r="H11" s="132" t="s">
        <v>640</v>
      </c>
    </row>
    <row r="12" spans="1:8" ht="28.5" customHeight="1" thickBot="1" x14ac:dyDescent="0.25">
      <c r="A12" s="139" t="s">
        <v>645</v>
      </c>
      <c r="B12" s="456" t="s">
        <v>536</v>
      </c>
      <c r="C12" s="1249" t="s">
        <v>5102</v>
      </c>
      <c r="D12" s="1249" t="s">
        <v>5103</v>
      </c>
      <c r="E12" s="1249" t="s">
        <v>5104</v>
      </c>
      <c r="F12" s="457" t="s">
        <v>290</v>
      </c>
      <c r="G12" s="457" t="s">
        <v>646</v>
      </c>
      <c r="H12" s="458" t="s">
        <v>647</v>
      </c>
    </row>
    <row r="13" spans="1:8" ht="15" customHeight="1" thickBot="1" x14ac:dyDescent="0.2">
      <c r="A13" s="166" t="s">
        <v>648</v>
      </c>
      <c r="B13" s="140"/>
      <c r="C13" s="141"/>
      <c r="D13" s="141"/>
      <c r="E13" s="142"/>
      <c r="F13" s="143"/>
      <c r="G13" s="144"/>
      <c r="H13" s="145"/>
    </row>
    <row r="14" spans="1:8" s="128" customFormat="1" ht="138" customHeight="1" x14ac:dyDescent="0.2">
      <c r="A14" s="167">
        <v>1</v>
      </c>
      <c r="B14" s="1276" t="s">
        <v>5313</v>
      </c>
      <c r="C14" s="1277">
        <v>0</v>
      </c>
      <c r="D14" s="1277">
        <v>6300</v>
      </c>
      <c r="E14" s="1277">
        <v>0</v>
      </c>
      <c r="F14" s="1271">
        <f t="shared" ref="F14:F33" si="0">E14/D14*100</f>
        <v>0</v>
      </c>
      <c r="G14" s="1266" t="s">
        <v>657</v>
      </c>
      <c r="H14" s="1272" t="s">
        <v>5314</v>
      </c>
    </row>
    <row r="15" spans="1:8" s="128" customFormat="1" ht="24" customHeight="1" x14ac:dyDescent="0.2">
      <c r="A15" s="168">
        <f>A14+1</f>
        <v>2</v>
      </c>
      <c r="B15" s="1269" t="s">
        <v>712</v>
      </c>
      <c r="C15" s="1270">
        <f>2668</f>
        <v>2668</v>
      </c>
      <c r="D15" s="1270">
        <f>1643.47</f>
        <v>1643.47</v>
      </c>
      <c r="E15" s="1270">
        <v>1641.6540799999996</v>
      </c>
      <c r="F15" s="1271">
        <f t="shared" si="0"/>
        <v>99.889506957839174</v>
      </c>
      <c r="G15" s="460" t="s">
        <v>652</v>
      </c>
      <c r="H15" s="1272" t="s">
        <v>63</v>
      </c>
    </row>
    <row r="16" spans="1:8" s="128" customFormat="1" ht="89.25" customHeight="1" x14ac:dyDescent="0.2">
      <c r="A16" s="168">
        <f t="shared" ref="A16:A32" si="1">A15+1</f>
        <v>3</v>
      </c>
      <c r="B16" s="1269" t="s">
        <v>713</v>
      </c>
      <c r="C16" s="1270">
        <v>2000</v>
      </c>
      <c r="D16" s="1270">
        <v>2206.6999999999998</v>
      </c>
      <c r="E16" s="1270">
        <v>2088.4696000000004</v>
      </c>
      <c r="F16" s="1271">
        <f t="shared" si="0"/>
        <v>94.642207821634145</v>
      </c>
      <c r="G16" s="460" t="s">
        <v>650</v>
      </c>
      <c r="H16" s="1272" t="s">
        <v>5315</v>
      </c>
    </row>
    <row r="17" spans="1:8" s="128" customFormat="1" ht="24" customHeight="1" x14ac:dyDescent="0.2">
      <c r="A17" s="168">
        <f t="shared" si="1"/>
        <v>4</v>
      </c>
      <c r="B17" s="1269" t="s">
        <v>4675</v>
      </c>
      <c r="C17" s="1270">
        <v>2625</v>
      </c>
      <c r="D17" s="1270">
        <v>3500.15</v>
      </c>
      <c r="E17" s="1270">
        <v>3343.4532200000003</v>
      </c>
      <c r="F17" s="1271">
        <f t="shared" si="0"/>
        <v>95.523141008242504</v>
      </c>
      <c r="G17" s="460" t="s">
        <v>650</v>
      </c>
      <c r="H17" s="1272" t="s">
        <v>63</v>
      </c>
    </row>
    <row r="18" spans="1:8" s="128" customFormat="1" ht="89.25" customHeight="1" x14ac:dyDescent="0.2">
      <c r="A18" s="168">
        <f t="shared" si="1"/>
        <v>5</v>
      </c>
      <c r="B18" s="1269" t="s">
        <v>714</v>
      </c>
      <c r="C18" s="1270">
        <v>3000</v>
      </c>
      <c r="D18" s="1270">
        <v>2500</v>
      </c>
      <c r="E18" s="1270">
        <v>2205.6458699999998</v>
      </c>
      <c r="F18" s="1271">
        <f t="shared" si="0"/>
        <v>88.225834799999987</v>
      </c>
      <c r="G18" s="460" t="s">
        <v>650</v>
      </c>
      <c r="H18" s="1272" t="s">
        <v>5316</v>
      </c>
    </row>
    <row r="19" spans="1:8" s="128" customFormat="1" ht="78" customHeight="1" x14ac:dyDescent="0.2">
      <c r="A19" s="168">
        <f t="shared" si="1"/>
        <v>6</v>
      </c>
      <c r="B19" s="1275" t="s">
        <v>715</v>
      </c>
      <c r="C19" s="1270">
        <v>2732.0000000000005</v>
      </c>
      <c r="D19" s="1270">
        <v>4736</v>
      </c>
      <c r="E19" s="1270">
        <v>4207.58</v>
      </c>
      <c r="F19" s="1271">
        <f t="shared" si="0"/>
        <v>88.842483108108112</v>
      </c>
      <c r="G19" s="460" t="s">
        <v>650</v>
      </c>
      <c r="H19" s="1272" t="s">
        <v>5317</v>
      </c>
    </row>
    <row r="20" spans="1:8" s="128" customFormat="1" ht="89.25" customHeight="1" x14ac:dyDescent="0.2">
      <c r="A20" s="168">
        <f t="shared" si="1"/>
        <v>7</v>
      </c>
      <c r="B20" s="1275" t="s">
        <v>4677</v>
      </c>
      <c r="C20" s="1270">
        <v>16325</v>
      </c>
      <c r="D20" s="1270">
        <v>15505.11</v>
      </c>
      <c r="E20" s="1270">
        <v>7815.8212400000002</v>
      </c>
      <c r="F20" s="1271">
        <f t="shared" si="0"/>
        <v>50.40803477047244</v>
      </c>
      <c r="G20" s="460" t="s">
        <v>650</v>
      </c>
      <c r="H20" s="1272" t="s">
        <v>5318</v>
      </c>
    </row>
    <row r="21" spans="1:8" s="128" customFormat="1" ht="87" customHeight="1" x14ac:dyDescent="0.2">
      <c r="A21" s="168">
        <f t="shared" si="1"/>
        <v>8</v>
      </c>
      <c r="B21" s="1275" t="s">
        <v>2755</v>
      </c>
      <c r="C21" s="1270">
        <v>950</v>
      </c>
      <c r="D21" s="1270">
        <v>1450</v>
      </c>
      <c r="E21" s="1270">
        <v>650</v>
      </c>
      <c r="F21" s="1271">
        <f t="shared" si="0"/>
        <v>44.827586206896555</v>
      </c>
      <c r="G21" s="460" t="s">
        <v>652</v>
      </c>
      <c r="H21" s="1272" t="s">
        <v>5319</v>
      </c>
    </row>
    <row r="22" spans="1:8" s="128" customFormat="1" ht="23.25" customHeight="1" x14ac:dyDescent="0.2">
      <c r="A22" s="168">
        <f t="shared" si="1"/>
        <v>9</v>
      </c>
      <c r="B22" s="1275" t="s">
        <v>4676</v>
      </c>
      <c r="C22" s="1270">
        <v>4750</v>
      </c>
      <c r="D22" s="1270">
        <v>3371.3500000000008</v>
      </c>
      <c r="E22" s="1270">
        <v>3250.0000000000005</v>
      </c>
      <c r="F22" s="1271">
        <f t="shared" si="0"/>
        <v>96.400551707772848</v>
      </c>
      <c r="G22" s="1278" t="s">
        <v>652</v>
      </c>
      <c r="H22" s="1272" t="s">
        <v>63</v>
      </c>
    </row>
    <row r="23" spans="1:8" s="128" customFormat="1" ht="57" customHeight="1" x14ac:dyDescent="0.2">
      <c r="A23" s="168">
        <f t="shared" si="1"/>
        <v>10</v>
      </c>
      <c r="B23" s="1269" t="s">
        <v>430</v>
      </c>
      <c r="C23" s="1270">
        <v>6610</v>
      </c>
      <c r="D23" s="1270">
        <v>37241.579999999994</v>
      </c>
      <c r="E23" s="1270">
        <v>26864.570810000001</v>
      </c>
      <c r="F23" s="1271">
        <f t="shared" si="0"/>
        <v>72.13595881270345</v>
      </c>
      <c r="G23" s="460" t="s">
        <v>650</v>
      </c>
      <c r="H23" s="1272" t="s">
        <v>5320</v>
      </c>
    </row>
    <row r="24" spans="1:8" s="128" customFormat="1" ht="75" customHeight="1" x14ac:dyDescent="0.2">
      <c r="A24" s="168">
        <f t="shared" si="1"/>
        <v>11</v>
      </c>
      <c r="B24" s="1269" t="s">
        <v>716</v>
      </c>
      <c r="C24" s="1270">
        <v>25000</v>
      </c>
      <c r="D24" s="1270">
        <v>28000</v>
      </c>
      <c r="E24" s="1270">
        <v>25000</v>
      </c>
      <c r="F24" s="1271">
        <f t="shared" si="0"/>
        <v>89.285714285714292</v>
      </c>
      <c r="G24" s="460" t="s">
        <v>650</v>
      </c>
      <c r="H24" s="1272" t="s">
        <v>5321</v>
      </c>
    </row>
    <row r="25" spans="1:8" s="128" customFormat="1" ht="45.75" customHeight="1" x14ac:dyDescent="0.2">
      <c r="A25" s="168">
        <f t="shared" si="1"/>
        <v>12</v>
      </c>
      <c r="B25" s="1269" t="s">
        <v>717</v>
      </c>
      <c r="C25" s="1270">
        <v>15000</v>
      </c>
      <c r="D25" s="1270">
        <v>13599.419999999998</v>
      </c>
      <c r="E25" s="1270">
        <v>7030.1808499999988</v>
      </c>
      <c r="F25" s="1271">
        <f t="shared" si="0"/>
        <v>51.694710877375648</v>
      </c>
      <c r="G25" s="460" t="s">
        <v>650</v>
      </c>
      <c r="H25" s="1272" t="s">
        <v>5322</v>
      </c>
    </row>
    <row r="26" spans="1:8" s="128" customFormat="1" ht="15" customHeight="1" x14ac:dyDescent="0.2">
      <c r="A26" s="168">
        <f t="shared" si="1"/>
        <v>13</v>
      </c>
      <c r="B26" s="1275" t="s">
        <v>444</v>
      </c>
      <c r="C26" s="1270">
        <v>700</v>
      </c>
      <c r="D26" s="1270">
        <v>700</v>
      </c>
      <c r="E26" s="1270">
        <v>700</v>
      </c>
      <c r="F26" s="1271">
        <f t="shared" si="0"/>
        <v>100</v>
      </c>
      <c r="G26" s="460" t="s">
        <v>650</v>
      </c>
      <c r="H26" s="1272" t="s">
        <v>63</v>
      </c>
    </row>
    <row r="27" spans="1:8" s="128" customFormat="1" ht="23.25" customHeight="1" x14ac:dyDescent="0.2">
      <c r="A27" s="168">
        <f t="shared" si="1"/>
        <v>14</v>
      </c>
      <c r="B27" s="1275" t="s">
        <v>429</v>
      </c>
      <c r="C27" s="1270">
        <v>12000</v>
      </c>
      <c r="D27" s="1270">
        <v>11992</v>
      </c>
      <c r="E27" s="1270">
        <v>11992</v>
      </c>
      <c r="F27" s="1271">
        <f t="shared" si="0"/>
        <v>100</v>
      </c>
      <c r="G27" s="460" t="s">
        <v>650</v>
      </c>
      <c r="H27" s="1272" t="s">
        <v>63</v>
      </c>
    </row>
    <row r="28" spans="1:8" s="128" customFormat="1" ht="23.25" customHeight="1" x14ac:dyDescent="0.2">
      <c r="A28" s="168">
        <f t="shared" si="1"/>
        <v>15</v>
      </c>
      <c r="B28" s="1275" t="s">
        <v>443</v>
      </c>
      <c r="C28" s="1270">
        <v>500</v>
      </c>
      <c r="D28" s="1270">
        <v>500</v>
      </c>
      <c r="E28" s="1270">
        <v>500</v>
      </c>
      <c r="F28" s="1271">
        <f t="shared" si="0"/>
        <v>100</v>
      </c>
      <c r="G28" s="460" t="s">
        <v>650</v>
      </c>
      <c r="H28" s="1272" t="s">
        <v>63</v>
      </c>
    </row>
    <row r="29" spans="1:8" s="128" customFormat="1" ht="15" customHeight="1" x14ac:dyDescent="0.2">
      <c r="A29" s="168">
        <f t="shared" si="1"/>
        <v>16</v>
      </c>
      <c r="B29" s="1269" t="s">
        <v>719</v>
      </c>
      <c r="C29" s="1270">
        <v>140</v>
      </c>
      <c r="D29" s="1270">
        <v>120.58</v>
      </c>
      <c r="E29" s="1270">
        <v>120.575</v>
      </c>
      <c r="F29" s="1271">
        <f t="shared" si="0"/>
        <v>99.995853375352468</v>
      </c>
      <c r="G29" s="460" t="s">
        <v>650</v>
      </c>
      <c r="H29" s="1272" t="s">
        <v>63</v>
      </c>
    </row>
    <row r="30" spans="1:8" s="128" customFormat="1" ht="78.75" customHeight="1" x14ac:dyDescent="0.2">
      <c r="A30" s="168">
        <f t="shared" si="1"/>
        <v>17</v>
      </c>
      <c r="B30" s="1275" t="s">
        <v>5323</v>
      </c>
      <c r="C30" s="1270">
        <v>44000</v>
      </c>
      <c r="D30" s="1270">
        <v>11410</v>
      </c>
      <c r="E30" s="1270">
        <v>9830.4556400000001</v>
      </c>
      <c r="F30" s="1271">
        <f t="shared" si="0"/>
        <v>86.156491148115691</v>
      </c>
      <c r="G30" s="1278" t="s">
        <v>650</v>
      </c>
      <c r="H30" s="1272" t="s">
        <v>5324</v>
      </c>
    </row>
    <row r="31" spans="1:8" s="128" customFormat="1" ht="67.5" customHeight="1" x14ac:dyDescent="0.2">
      <c r="A31" s="168">
        <f t="shared" si="1"/>
        <v>18</v>
      </c>
      <c r="B31" s="1269" t="s">
        <v>718</v>
      </c>
      <c r="C31" s="1270">
        <v>13170</v>
      </c>
      <c r="D31" s="1270">
        <v>12922.68</v>
      </c>
      <c r="E31" s="1270">
        <v>7752.6720700000005</v>
      </c>
      <c r="F31" s="1271">
        <f t="shared" si="0"/>
        <v>59.992757462074429</v>
      </c>
      <c r="G31" s="460" t="s">
        <v>652</v>
      </c>
      <c r="H31" s="1272" t="s">
        <v>5325</v>
      </c>
    </row>
    <row r="32" spans="1:8" s="128" customFormat="1" ht="15" customHeight="1" x14ac:dyDescent="0.2">
      <c r="A32" s="168">
        <f t="shared" si="1"/>
        <v>19</v>
      </c>
      <c r="B32" s="1269" t="s">
        <v>5326</v>
      </c>
      <c r="C32" s="1270">
        <v>0</v>
      </c>
      <c r="D32" s="1270">
        <v>50</v>
      </c>
      <c r="E32" s="1270">
        <v>50</v>
      </c>
      <c r="F32" s="1271">
        <f t="shared" si="0"/>
        <v>100</v>
      </c>
      <c r="G32" s="460" t="s">
        <v>657</v>
      </c>
      <c r="H32" s="1272" t="s">
        <v>63</v>
      </c>
    </row>
    <row r="33" spans="1:8" s="135" customFormat="1" ht="13.5" customHeight="1" thickBot="1" x14ac:dyDescent="0.25">
      <c r="A33" s="1542" t="s">
        <v>299</v>
      </c>
      <c r="B33" s="1543"/>
      <c r="C33" s="146">
        <f>SUM(C14:C32)</f>
        <v>152170</v>
      </c>
      <c r="D33" s="146">
        <f>SUM(D14:D32)</f>
        <v>157749.03999999995</v>
      </c>
      <c r="E33" s="146">
        <f>SUM(E14:E32)</f>
        <v>115043.07838000001</v>
      </c>
      <c r="F33" s="147">
        <f t="shared" si="0"/>
        <v>72.927910293463611</v>
      </c>
      <c r="G33" s="148"/>
      <c r="H33" s="169"/>
    </row>
    <row r="34" spans="1:8" s="120" customFormat="1" ht="18" customHeight="1" thickBot="1" x14ac:dyDescent="0.2">
      <c r="A34" s="166" t="s">
        <v>642</v>
      </c>
      <c r="B34" s="149"/>
      <c r="C34" s="150"/>
      <c r="D34" s="150"/>
      <c r="E34" s="151"/>
      <c r="F34" s="143"/>
      <c r="G34" s="144"/>
      <c r="H34" s="461"/>
    </row>
    <row r="35" spans="1:8" s="128" customFormat="1" ht="24" customHeight="1" x14ac:dyDescent="0.2">
      <c r="A35" s="1281">
        <f>A32+1</f>
        <v>20</v>
      </c>
      <c r="B35" s="1305" t="s">
        <v>720</v>
      </c>
      <c r="C35" s="1306">
        <v>0</v>
      </c>
      <c r="D35" s="1306">
        <v>428</v>
      </c>
      <c r="E35" s="1306">
        <v>427.88</v>
      </c>
      <c r="F35" s="1271">
        <f>E35/D35*100</f>
        <v>99.971962616822424</v>
      </c>
      <c r="G35" s="1302" t="s">
        <v>650</v>
      </c>
      <c r="H35" s="459" t="s">
        <v>63</v>
      </c>
    </row>
    <row r="36" spans="1:8" s="128" customFormat="1" ht="13.5" customHeight="1" thickBot="1" x14ac:dyDescent="0.25">
      <c r="A36" s="1542" t="s">
        <v>299</v>
      </c>
      <c r="B36" s="1543"/>
      <c r="C36" s="146">
        <f>SUM(C35:C35)</f>
        <v>0</v>
      </c>
      <c r="D36" s="146">
        <f>SUM(D35:D35)</f>
        <v>428</v>
      </c>
      <c r="E36" s="146">
        <f>SUM(E35:E35)</f>
        <v>427.88</v>
      </c>
      <c r="F36" s="147">
        <f>E36/D36*100</f>
        <v>99.971962616822424</v>
      </c>
      <c r="G36" s="148"/>
      <c r="H36" s="169"/>
    </row>
    <row r="37" spans="1:8" ht="18" customHeight="1" thickBot="1" x14ac:dyDescent="0.2">
      <c r="A37" s="170" t="s">
        <v>659</v>
      </c>
      <c r="B37" s="152"/>
      <c r="C37" s="153"/>
      <c r="D37" s="153"/>
      <c r="E37" s="154"/>
      <c r="F37" s="155"/>
      <c r="G37" s="171"/>
      <c r="H37" s="172"/>
    </row>
    <row r="38" spans="1:8" s="128" customFormat="1" ht="15" customHeight="1" x14ac:dyDescent="0.2">
      <c r="A38" s="1281">
        <f>A35+1</f>
        <v>21</v>
      </c>
      <c r="B38" s="1276" t="s">
        <v>3196</v>
      </c>
      <c r="C38" s="1277">
        <v>0</v>
      </c>
      <c r="D38" s="1277">
        <v>69.98</v>
      </c>
      <c r="E38" s="1277">
        <v>69.965000000000003</v>
      </c>
      <c r="F38" s="1271">
        <f>E38/D38*100</f>
        <v>99.97856530437268</v>
      </c>
      <c r="G38" s="1302" t="s">
        <v>657</v>
      </c>
      <c r="H38" s="459" t="s">
        <v>570</v>
      </c>
    </row>
    <row r="39" spans="1:8" s="128" customFormat="1" ht="34.5" customHeight="1" x14ac:dyDescent="0.2">
      <c r="A39" s="168">
        <f t="shared" ref="A39:A40" si="2">A38+1</f>
        <v>22</v>
      </c>
      <c r="B39" s="1276" t="s">
        <v>638</v>
      </c>
      <c r="C39" s="1277">
        <v>0</v>
      </c>
      <c r="D39" s="1277">
        <v>562.65</v>
      </c>
      <c r="E39" s="1277">
        <v>281.32499999999999</v>
      </c>
      <c r="F39" s="1271">
        <f>E39/D39*100</f>
        <v>50</v>
      </c>
      <c r="G39" s="1302" t="s">
        <v>652</v>
      </c>
      <c r="H39" s="1272" t="s">
        <v>5327</v>
      </c>
    </row>
    <row r="40" spans="1:8" s="128" customFormat="1" ht="24" customHeight="1" x14ac:dyDescent="0.2">
      <c r="A40" s="168">
        <f t="shared" si="2"/>
        <v>23</v>
      </c>
      <c r="B40" s="1276" t="s">
        <v>720</v>
      </c>
      <c r="C40" s="1277">
        <v>0</v>
      </c>
      <c r="D40" s="1277">
        <v>72</v>
      </c>
      <c r="E40" s="1277">
        <v>72</v>
      </c>
      <c r="F40" s="1271">
        <f>E40/D40*100</f>
        <v>100</v>
      </c>
      <c r="G40" s="1302" t="s">
        <v>650</v>
      </c>
      <c r="H40" s="459" t="s">
        <v>63</v>
      </c>
    </row>
    <row r="41" spans="1:8" s="128" customFormat="1" ht="13.5" customHeight="1" thickBot="1" x14ac:dyDescent="0.25">
      <c r="A41" s="1542" t="s">
        <v>299</v>
      </c>
      <c r="B41" s="1543"/>
      <c r="C41" s="146">
        <f>SUM(C38:C40)</f>
        <v>0</v>
      </c>
      <c r="D41" s="156">
        <f>SUM(D38:D40)</f>
        <v>704.63</v>
      </c>
      <c r="E41" s="156">
        <f>SUM(E38:E40)</f>
        <v>423.28999999999996</v>
      </c>
      <c r="F41" s="157">
        <f>E41/D41*100</f>
        <v>60.072662248272138</v>
      </c>
      <c r="G41" s="148"/>
      <c r="H41" s="158"/>
    </row>
  </sheetData>
  <mergeCells count="9">
    <mergeCell ref="A33:B33"/>
    <mergeCell ref="A36:B36"/>
    <mergeCell ref="A41:B41"/>
    <mergeCell ref="A1:H1"/>
    <mergeCell ref="A4:B4"/>
    <mergeCell ref="A5:B5"/>
    <mergeCell ref="A6:B6"/>
    <mergeCell ref="A7:B7"/>
    <mergeCell ref="A8:B8"/>
  </mergeCells>
  <printOptions horizontalCentered="1"/>
  <pageMargins left="0.31496062992125984" right="0.31496062992125984" top="0.51181102362204722" bottom="0.43307086614173229" header="0.31496062992125984" footer="0.23622047244094491"/>
  <pageSetup paperSize="9" scale="96" firstPageNumber="200" fitToHeight="0" orientation="landscape" useFirstPageNumber="1" r:id="rId1"/>
  <headerFooter>
    <oddHeader>&amp;L&amp;"Tahoma,Kurzíva"&amp;9Závěrečný účet Moravskoslezského kraje za rok 2023&amp;R&amp;"Tahoma,Kurzíva"&amp;9Tabulka č. 18</oddHeader>
    <oddFooter>&amp;C&amp;"Tahoma,Obyčejné"&amp;P</oddFooter>
  </headerFooter>
  <rowBreaks count="1" manualBreakCount="1">
    <brk id="28"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F916A-622E-4682-A5ED-9346DC97D97E}">
  <sheetPr>
    <pageSetUpPr fitToPage="1"/>
  </sheetPr>
  <dimension ref="A1:H120"/>
  <sheetViews>
    <sheetView zoomScaleNormal="100" zoomScaleSheetLayoutView="100" workbookViewId="0">
      <pane ySplit="14" topLeftCell="A15" activePane="bottomLeft" state="frozen"/>
      <selection activeCell="F37" sqref="F37"/>
      <selection pane="bottomLeft" activeCell="F37" sqref="F37"/>
    </sheetView>
  </sheetViews>
  <sheetFormatPr defaultColWidth="9.140625" defaultRowHeight="10.5" x14ac:dyDescent="0.2"/>
  <cols>
    <col min="1" max="1" width="6.42578125" style="126" customWidth="1"/>
    <col min="2" max="2" width="42.7109375" style="128" customWidth="1"/>
    <col min="3" max="4" width="13.140625" style="129" customWidth="1"/>
    <col min="5" max="5" width="13.140625" style="126" customWidth="1"/>
    <col min="6" max="6" width="8" style="130" customWidth="1"/>
    <col min="7" max="7" width="10.7109375" style="127" customWidth="1"/>
    <col min="8" max="8" width="42.7109375" style="131" customWidth="1"/>
    <col min="9" max="16384" width="9.140625" style="126"/>
  </cols>
  <sheetData>
    <row r="1" spans="1:8" s="119" customFormat="1" ht="18" customHeight="1" x14ac:dyDescent="0.2">
      <c r="A1" s="1546" t="s">
        <v>5328</v>
      </c>
      <c r="B1" s="1546"/>
      <c r="C1" s="1546"/>
      <c r="D1" s="1546"/>
      <c r="E1" s="1546"/>
      <c r="F1" s="1546"/>
      <c r="G1" s="1546"/>
      <c r="H1" s="1546"/>
    </row>
    <row r="2" spans="1:8" ht="12" customHeight="1" x14ac:dyDescent="0.2"/>
    <row r="3" spans="1:8" ht="12" customHeight="1" thickBot="1" x14ac:dyDescent="0.2">
      <c r="A3" s="120"/>
      <c r="F3" s="132" t="s">
        <v>640</v>
      </c>
    </row>
    <row r="4" spans="1:8" ht="24" customHeight="1" x14ac:dyDescent="0.2">
      <c r="A4" s="1547"/>
      <c r="B4" s="1548"/>
      <c r="C4" s="1249" t="s">
        <v>5102</v>
      </c>
      <c r="D4" s="1249" t="s">
        <v>5103</v>
      </c>
      <c r="E4" s="1249" t="s">
        <v>5104</v>
      </c>
      <c r="F4" s="1250" t="s">
        <v>290</v>
      </c>
      <c r="G4" s="164"/>
      <c r="H4" s="165"/>
    </row>
    <row r="5" spans="1:8" ht="12.95" customHeight="1" x14ac:dyDescent="0.2">
      <c r="A5" s="1544" t="s">
        <v>641</v>
      </c>
      <c r="B5" s="1545"/>
      <c r="C5" s="1251">
        <f>C50</f>
        <v>342377</v>
      </c>
      <c r="D5" s="1251">
        <f>D50</f>
        <v>2606908.33</v>
      </c>
      <c r="E5" s="1251">
        <f>E50</f>
        <v>2596850.8248199993</v>
      </c>
      <c r="F5" s="1252">
        <f t="shared" ref="F5:F10" si="0">E5/D5*100</f>
        <v>99.614197972968199</v>
      </c>
      <c r="G5" s="161"/>
      <c r="H5" s="162"/>
    </row>
    <row r="6" spans="1:8" ht="12.95" customHeight="1" x14ac:dyDescent="0.2">
      <c r="A6" s="1544" t="s">
        <v>642</v>
      </c>
      <c r="B6" s="1545"/>
      <c r="C6" s="1253">
        <f>C60</f>
        <v>506467</v>
      </c>
      <c r="D6" s="1253">
        <f>D60</f>
        <v>1007763.1699999999</v>
      </c>
      <c r="E6" s="1253">
        <f>E60</f>
        <v>917891.5628500001</v>
      </c>
      <c r="F6" s="1252">
        <f t="shared" si="0"/>
        <v>91.082070686310175</v>
      </c>
      <c r="G6" s="161"/>
      <c r="H6" s="162"/>
    </row>
    <row r="7" spans="1:8" ht="12.95" customHeight="1" x14ac:dyDescent="0.2">
      <c r="A7" s="174" t="s">
        <v>675</v>
      </c>
      <c r="B7" s="1290"/>
      <c r="C7" s="1253">
        <f>C63</f>
        <v>180000</v>
      </c>
      <c r="D7" s="1253">
        <f>D63</f>
        <v>180000</v>
      </c>
      <c r="E7" s="1253">
        <f>E63</f>
        <v>180000</v>
      </c>
      <c r="F7" s="1252">
        <f t="shared" si="0"/>
        <v>100</v>
      </c>
      <c r="G7" s="161"/>
      <c r="H7" s="162"/>
    </row>
    <row r="8" spans="1:8" ht="12.95" customHeight="1" x14ac:dyDescent="0.2">
      <c r="A8" s="1544" t="s">
        <v>643</v>
      </c>
      <c r="B8" s="1545"/>
      <c r="C8" s="1253">
        <f>C85</f>
        <v>388013</v>
      </c>
      <c r="D8" s="1253">
        <f>D85</f>
        <v>423668.25000000006</v>
      </c>
      <c r="E8" s="1253">
        <f>E85</f>
        <v>226816.82288999998</v>
      </c>
      <c r="F8" s="1252">
        <f t="shared" si="0"/>
        <v>53.536422162859722</v>
      </c>
      <c r="G8" s="161"/>
      <c r="H8" s="162"/>
    </row>
    <row r="9" spans="1:8" ht="12.95" customHeight="1" x14ac:dyDescent="0.2">
      <c r="A9" s="1544" t="s">
        <v>644</v>
      </c>
      <c r="B9" s="1545"/>
      <c r="C9" s="1253">
        <f>C119</f>
        <v>535969</v>
      </c>
      <c r="D9" s="1253">
        <f>D119</f>
        <v>666964.39000000036</v>
      </c>
      <c r="E9" s="1253">
        <f>E119</f>
        <v>398040.11350999988</v>
      </c>
      <c r="F9" s="1252">
        <f t="shared" si="0"/>
        <v>59.679365117229068</v>
      </c>
      <c r="G9" s="161"/>
      <c r="H9" s="162"/>
    </row>
    <row r="10" spans="1:8" s="120" customFormat="1" ht="13.5" customHeight="1" thickBot="1" x14ac:dyDescent="0.25">
      <c r="A10" s="1540" t="s">
        <v>299</v>
      </c>
      <c r="B10" s="1541"/>
      <c r="C10" s="133">
        <f>SUM(C5:C9)</f>
        <v>1952826</v>
      </c>
      <c r="D10" s="133">
        <f>SUM(D5:D9)</f>
        <v>4885304.1400000006</v>
      </c>
      <c r="E10" s="133">
        <f>SUM(E5:E9)</f>
        <v>4319599.3240699992</v>
      </c>
      <c r="F10" s="134">
        <f t="shared" si="0"/>
        <v>88.420274363307058</v>
      </c>
      <c r="G10" s="161"/>
      <c r="H10" s="162"/>
    </row>
    <row r="11" spans="1:8" s="138" customFormat="1" ht="10.5" customHeight="1" x14ac:dyDescent="0.2">
      <c r="A11" s="120"/>
      <c r="B11" s="135"/>
      <c r="C11" s="136"/>
      <c r="D11" s="136"/>
      <c r="E11" s="136"/>
      <c r="F11" s="137"/>
      <c r="G11" s="127"/>
      <c r="H11" s="131"/>
    </row>
    <row r="12" spans="1:8" s="138" customFormat="1" ht="10.5" customHeight="1" x14ac:dyDescent="0.2">
      <c r="A12" s="120"/>
      <c r="B12" s="135"/>
      <c r="C12" s="136"/>
      <c r="D12" s="136"/>
      <c r="E12" s="136"/>
      <c r="F12" s="137"/>
      <c r="G12" s="127"/>
      <c r="H12" s="131"/>
    </row>
    <row r="13" spans="1:8" s="138" customFormat="1" ht="10.5" customHeight="1" thickBot="1" x14ac:dyDescent="0.2">
      <c r="A13" s="120"/>
      <c r="B13" s="135"/>
      <c r="C13" s="136"/>
      <c r="D13" s="136"/>
      <c r="E13" s="136"/>
      <c r="F13" s="137"/>
      <c r="G13" s="127"/>
      <c r="H13" s="132" t="s">
        <v>640</v>
      </c>
    </row>
    <row r="14" spans="1:8" ht="28.5" customHeight="1" thickBot="1" x14ac:dyDescent="0.25">
      <c r="A14" s="139" t="s">
        <v>645</v>
      </c>
      <c r="B14" s="456" t="s">
        <v>536</v>
      </c>
      <c r="C14" s="1249" t="s">
        <v>5102</v>
      </c>
      <c r="D14" s="1249" t="s">
        <v>5103</v>
      </c>
      <c r="E14" s="1249" t="s">
        <v>5104</v>
      </c>
      <c r="F14" s="457" t="s">
        <v>290</v>
      </c>
      <c r="G14" s="457" t="s">
        <v>646</v>
      </c>
      <c r="H14" s="458" t="s">
        <v>647</v>
      </c>
    </row>
    <row r="15" spans="1:8" ht="15" customHeight="1" thickBot="1" x14ac:dyDescent="0.2">
      <c r="A15" s="166" t="s">
        <v>648</v>
      </c>
      <c r="B15" s="140"/>
      <c r="C15" s="141"/>
      <c r="D15" s="141"/>
      <c r="E15" s="142"/>
      <c r="F15" s="143"/>
      <c r="G15" s="144"/>
      <c r="H15" s="145"/>
    </row>
    <row r="16" spans="1:8" s="128" customFormat="1" ht="24" customHeight="1" x14ac:dyDescent="0.2">
      <c r="A16" s="167">
        <v>1</v>
      </c>
      <c r="B16" s="1311" t="s">
        <v>721</v>
      </c>
      <c r="C16" s="1312">
        <v>3000</v>
      </c>
      <c r="D16" s="1312">
        <v>3018.3</v>
      </c>
      <c r="E16" s="1312">
        <v>2899.2784999999999</v>
      </c>
      <c r="F16" s="1265">
        <f t="shared" ref="F16:F50" si="1">E16/D16*100</f>
        <v>96.056670973726924</v>
      </c>
      <c r="G16" s="1266" t="s">
        <v>650</v>
      </c>
      <c r="H16" s="1313" t="s">
        <v>63</v>
      </c>
    </row>
    <row r="17" spans="1:8" s="128" customFormat="1" ht="24" customHeight="1" x14ac:dyDescent="0.2">
      <c r="A17" s="168">
        <f>A16+1</f>
        <v>2</v>
      </c>
      <c r="B17" s="1348" t="s">
        <v>3103</v>
      </c>
      <c r="C17" s="1349">
        <v>700</v>
      </c>
      <c r="D17" s="1349">
        <v>641.79999999999995</v>
      </c>
      <c r="E17" s="1349">
        <v>634.79999999999995</v>
      </c>
      <c r="F17" s="1350">
        <f t="shared" si="1"/>
        <v>98.909317544406363</v>
      </c>
      <c r="G17" s="460" t="s">
        <v>650</v>
      </c>
      <c r="H17" s="1351" t="s">
        <v>63</v>
      </c>
    </row>
    <row r="18" spans="1:8" s="128" customFormat="1" ht="34.5" customHeight="1" x14ac:dyDescent="0.2">
      <c r="A18" s="168">
        <f t="shared" ref="A18:A49" si="2">A17+1</f>
        <v>3</v>
      </c>
      <c r="B18" s="1348" t="s">
        <v>722</v>
      </c>
      <c r="C18" s="1349">
        <v>5000</v>
      </c>
      <c r="D18" s="1349">
        <v>5000</v>
      </c>
      <c r="E18" s="1349">
        <v>4997.3900000000003</v>
      </c>
      <c r="F18" s="1350">
        <f t="shared" si="1"/>
        <v>99.947800000000015</v>
      </c>
      <c r="G18" s="460" t="s">
        <v>650</v>
      </c>
      <c r="H18" s="1351" t="s">
        <v>63</v>
      </c>
    </row>
    <row r="19" spans="1:8" s="128" customFormat="1" ht="89.25" customHeight="1" x14ac:dyDescent="0.2">
      <c r="A19" s="168">
        <f t="shared" si="2"/>
        <v>4</v>
      </c>
      <c r="B19" s="1348" t="s">
        <v>723</v>
      </c>
      <c r="C19" s="1349">
        <v>40000</v>
      </c>
      <c r="D19" s="1349">
        <v>36274.200000000004</v>
      </c>
      <c r="E19" s="1349">
        <v>33717.782959999997</v>
      </c>
      <c r="F19" s="1350">
        <f t="shared" si="1"/>
        <v>92.952519862602045</v>
      </c>
      <c r="G19" s="460" t="s">
        <v>652</v>
      </c>
      <c r="H19" s="459" t="s">
        <v>5329</v>
      </c>
    </row>
    <row r="20" spans="1:8" s="128" customFormat="1" ht="34.5" customHeight="1" x14ac:dyDescent="0.2">
      <c r="A20" s="168">
        <f t="shared" si="2"/>
        <v>5</v>
      </c>
      <c r="B20" s="1348" t="s">
        <v>724</v>
      </c>
      <c r="C20" s="1349">
        <v>4500</v>
      </c>
      <c r="D20" s="1349">
        <v>4496.5</v>
      </c>
      <c r="E20" s="1349">
        <v>4496.5</v>
      </c>
      <c r="F20" s="1350">
        <f t="shared" si="1"/>
        <v>100</v>
      </c>
      <c r="G20" s="460" t="s">
        <v>650</v>
      </c>
      <c r="H20" s="459" t="s">
        <v>63</v>
      </c>
    </row>
    <row r="21" spans="1:8" s="128" customFormat="1" ht="34.5" customHeight="1" x14ac:dyDescent="0.2">
      <c r="A21" s="168">
        <f t="shared" si="2"/>
        <v>6</v>
      </c>
      <c r="B21" s="1352" t="s">
        <v>725</v>
      </c>
      <c r="C21" s="1349">
        <v>80000</v>
      </c>
      <c r="D21" s="1349">
        <v>85171.8</v>
      </c>
      <c r="E21" s="1349">
        <v>84915</v>
      </c>
      <c r="F21" s="1350">
        <f t="shared" si="1"/>
        <v>99.698491754313039</v>
      </c>
      <c r="G21" s="460" t="s">
        <v>650</v>
      </c>
      <c r="H21" s="1351" t="s">
        <v>63</v>
      </c>
    </row>
    <row r="22" spans="1:8" s="128" customFormat="1" ht="34.5" customHeight="1" x14ac:dyDescent="0.2">
      <c r="A22" s="168">
        <f t="shared" si="2"/>
        <v>7</v>
      </c>
      <c r="B22" s="1352" t="s">
        <v>2756</v>
      </c>
      <c r="C22" s="1349">
        <v>500</v>
      </c>
      <c r="D22" s="1349">
        <v>543.4</v>
      </c>
      <c r="E22" s="1349">
        <v>543.4</v>
      </c>
      <c r="F22" s="1350">
        <f t="shared" si="1"/>
        <v>100</v>
      </c>
      <c r="G22" s="460" t="s">
        <v>650</v>
      </c>
      <c r="H22" s="1351" t="s">
        <v>63</v>
      </c>
    </row>
    <row r="23" spans="1:8" s="128" customFormat="1" ht="24" customHeight="1" x14ac:dyDescent="0.2">
      <c r="A23" s="168">
        <f t="shared" si="2"/>
        <v>8</v>
      </c>
      <c r="B23" s="1352" t="s">
        <v>726</v>
      </c>
      <c r="C23" s="1349">
        <v>0</v>
      </c>
      <c r="D23" s="1349">
        <v>2234323.0300000003</v>
      </c>
      <c r="E23" s="1349">
        <v>2234323.0249999999</v>
      </c>
      <c r="F23" s="1350">
        <f t="shared" si="1"/>
        <v>99.999999776218544</v>
      </c>
      <c r="G23" s="460" t="s">
        <v>650</v>
      </c>
      <c r="H23" s="1351" t="s">
        <v>63</v>
      </c>
    </row>
    <row r="24" spans="1:8" s="128" customFormat="1" ht="24" customHeight="1" x14ac:dyDescent="0.2">
      <c r="A24" s="168">
        <f t="shared" si="2"/>
        <v>9</v>
      </c>
      <c r="B24" s="1352" t="s">
        <v>727</v>
      </c>
      <c r="C24" s="1349">
        <v>197448</v>
      </c>
      <c r="D24" s="1349">
        <v>197448</v>
      </c>
      <c r="E24" s="1349">
        <v>197448</v>
      </c>
      <c r="F24" s="1350">
        <f t="shared" si="1"/>
        <v>100</v>
      </c>
      <c r="G24" s="460" t="s">
        <v>650</v>
      </c>
      <c r="H24" s="1351" t="s">
        <v>63</v>
      </c>
    </row>
    <row r="25" spans="1:8" s="128" customFormat="1" ht="24" customHeight="1" x14ac:dyDescent="0.2">
      <c r="A25" s="168">
        <f t="shared" si="2"/>
        <v>10</v>
      </c>
      <c r="B25" s="1348" t="s">
        <v>2757</v>
      </c>
      <c r="C25" s="1349">
        <v>3000</v>
      </c>
      <c r="D25" s="1349">
        <v>1828.9999999999998</v>
      </c>
      <c r="E25" s="1349">
        <v>1828.9999999999998</v>
      </c>
      <c r="F25" s="1350">
        <f t="shared" si="1"/>
        <v>100</v>
      </c>
      <c r="G25" s="460" t="s">
        <v>650</v>
      </c>
      <c r="H25" s="1353" t="s">
        <v>63</v>
      </c>
    </row>
    <row r="26" spans="1:8" s="128" customFormat="1" ht="24" customHeight="1" x14ac:dyDescent="0.2">
      <c r="A26" s="168">
        <f t="shared" si="2"/>
        <v>11</v>
      </c>
      <c r="B26" s="1348" t="s">
        <v>728</v>
      </c>
      <c r="C26" s="1349">
        <v>1400</v>
      </c>
      <c r="D26" s="1349">
        <v>1400</v>
      </c>
      <c r="E26" s="1349">
        <v>1400</v>
      </c>
      <c r="F26" s="1350">
        <f t="shared" si="1"/>
        <v>100</v>
      </c>
      <c r="G26" s="460" t="s">
        <v>650</v>
      </c>
      <c r="H26" s="1351" t="s">
        <v>63</v>
      </c>
    </row>
    <row r="27" spans="1:8" s="128" customFormat="1" ht="57" customHeight="1" x14ac:dyDescent="0.2">
      <c r="A27" s="168">
        <f t="shared" si="2"/>
        <v>12</v>
      </c>
      <c r="B27" s="1348" t="s">
        <v>729</v>
      </c>
      <c r="C27" s="1349">
        <v>200</v>
      </c>
      <c r="D27" s="1349">
        <v>200</v>
      </c>
      <c r="E27" s="1349">
        <v>72</v>
      </c>
      <c r="F27" s="1350">
        <f t="shared" si="1"/>
        <v>36</v>
      </c>
      <c r="G27" s="460" t="s">
        <v>650</v>
      </c>
      <c r="H27" s="459" t="s">
        <v>5330</v>
      </c>
    </row>
    <row r="28" spans="1:8" s="128" customFormat="1" ht="24" customHeight="1" x14ac:dyDescent="0.2">
      <c r="A28" s="168">
        <f t="shared" si="2"/>
        <v>13</v>
      </c>
      <c r="B28" s="1352" t="s">
        <v>2758</v>
      </c>
      <c r="C28" s="1349">
        <v>40</v>
      </c>
      <c r="D28" s="1349">
        <v>40</v>
      </c>
      <c r="E28" s="1349">
        <v>2.1390000000000002</v>
      </c>
      <c r="F28" s="1350">
        <f t="shared" si="1"/>
        <v>5.347500000000001</v>
      </c>
      <c r="G28" s="460" t="s">
        <v>650</v>
      </c>
      <c r="H28" s="459" t="s">
        <v>5331</v>
      </c>
    </row>
    <row r="29" spans="1:8" s="128" customFormat="1" ht="34.5" customHeight="1" x14ac:dyDescent="0.2">
      <c r="A29" s="168">
        <f t="shared" si="2"/>
        <v>14</v>
      </c>
      <c r="B29" s="1352" t="s">
        <v>3411</v>
      </c>
      <c r="C29" s="1349">
        <v>200</v>
      </c>
      <c r="D29" s="1349">
        <v>500</v>
      </c>
      <c r="E29" s="1349">
        <v>300</v>
      </c>
      <c r="F29" s="1350">
        <f t="shared" si="1"/>
        <v>60</v>
      </c>
      <c r="G29" s="460" t="s">
        <v>650</v>
      </c>
      <c r="H29" s="459" t="s">
        <v>5332</v>
      </c>
    </row>
    <row r="30" spans="1:8" s="128" customFormat="1" ht="78" customHeight="1" x14ac:dyDescent="0.2">
      <c r="A30" s="168">
        <f t="shared" si="2"/>
        <v>15</v>
      </c>
      <c r="B30" s="1352" t="s">
        <v>460</v>
      </c>
      <c r="C30" s="1349">
        <v>800</v>
      </c>
      <c r="D30" s="1349">
        <v>7432.25</v>
      </c>
      <c r="E30" s="1349">
        <v>6219.0671199999997</v>
      </c>
      <c r="F30" s="1350">
        <f t="shared" si="1"/>
        <v>83.676775135389676</v>
      </c>
      <c r="G30" s="460" t="s">
        <v>652</v>
      </c>
      <c r="H30" s="459" t="s">
        <v>5333</v>
      </c>
    </row>
    <row r="31" spans="1:8" s="128" customFormat="1" ht="45.75" customHeight="1" x14ac:dyDescent="0.2">
      <c r="A31" s="168">
        <f t="shared" si="2"/>
        <v>16</v>
      </c>
      <c r="B31" s="1352" t="s">
        <v>452</v>
      </c>
      <c r="C31" s="1349">
        <v>2399</v>
      </c>
      <c r="D31" s="1349">
        <v>3279</v>
      </c>
      <c r="E31" s="1349">
        <v>3042.9951999999998</v>
      </c>
      <c r="F31" s="1350">
        <f t="shared" si="1"/>
        <v>92.8025373589509</v>
      </c>
      <c r="G31" s="460" t="s">
        <v>650</v>
      </c>
      <c r="H31" s="459" t="s">
        <v>5334</v>
      </c>
    </row>
    <row r="32" spans="1:8" s="128" customFormat="1" ht="99.75" customHeight="1" x14ac:dyDescent="0.2">
      <c r="A32" s="168">
        <f t="shared" si="2"/>
        <v>17</v>
      </c>
      <c r="B32" s="1352" t="s">
        <v>458</v>
      </c>
      <c r="C32" s="1349">
        <v>2500</v>
      </c>
      <c r="D32" s="1349">
        <v>3920.75</v>
      </c>
      <c r="E32" s="1349">
        <v>2326.9790199999998</v>
      </c>
      <c r="F32" s="1350">
        <f t="shared" si="1"/>
        <v>59.350354396480256</v>
      </c>
      <c r="G32" s="460" t="s">
        <v>652</v>
      </c>
      <c r="H32" s="459" t="s">
        <v>5335</v>
      </c>
    </row>
    <row r="33" spans="1:8" s="128" customFormat="1" ht="21" x14ac:dyDescent="0.2">
      <c r="A33" s="168">
        <f t="shared" si="2"/>
        <v>18</v>
      </c>
      <c r="B33" s="1352" t="s">
        <v>447</v>
      </c>
      <c r="C33" s="1349">
        <v>300</v>
      </c>
      <c r="D33" s="1349">
        <v>442</v>
      </c>
      <c r="E33" s="1349">
        <v>442</v>
      </c>
      <c r="F33" s="1350">
        <f t="shared" si="1"/>
        <v>100</v>
      </c>
      <c r="G33" s="460" t="s">
        <v>650</v>
      </c>
      <c r="H33" s="459" t="s">
        <v>63</v>
      </c>
    </row>
    <row r="34" spans="1:8" s="128" customFormat="1" ht="34.5" customHeight="1" x14ac:dyDescent="0.2">
      <c r="A34" s="168">
        <f t="shared" si="2"/>
        <v>19</v>
      </c>
      <c r="B34" s="1352" t="s">
        <v>4139</v>
      </c>
      <c r="C34" s="1349">
        <v>0</v>
      </c>
      <c r="D34" s="1349">
        <v>2374.4</v>
      </c>
      <c r="E34" s="1349">
        <v>670</v>
      </c>
      <c r="F34" s="1350">
        <f t="shared" si="1"/>
        <v>28.217654986522909</v>
      </c>
      <c r="G34" s="460" t="s">
        <v>650</v>
      </c>
      <c r="H34" s="459" t="s">
        <v>5336</v>
      </c>
    </row>
    <row r="35" spans="1:8" s="128" customFormat="1" ht="15" customHeight="1" x14ac:dyDescent="0.2">
      <c r="A35" s="168">
        <f t="shared" si="2"/>
        <v>20</v>
      </c>
      <c r="B35" s="1352" t="s">
        <v>4025</v>
      </c>
      <c r="C35" s="1349">
        <v>0</v>
      </c>
      <c r="D35" s="1349">
        <v>390</v>
      </c>
      <c r="E35" s="1349">
        <v>390.00000000000006</v>
      </c>
      <c r="F35" s="1350">
        <f t="shared" si="1"/>
        <v>100.00000000000003</v>
      </c>
      <c r="G35" s="460" t="s">
        <v>650</v>
      </c>
      <c r="H35" s="459" t="s">
        <v>63</v>
      </c>
    </row>
    <row r="36" spans="1:8" s="128" customFormat="1" ht="34.5" customHeight="1" x14ac:dyDescent="0.2">
      <c r="A36" s="168">
        <f t="shared" si="2"/>
        <v>21</v>
      </c>
      <c r="B36" s="1348" t="s">
        <v>730</v>
      </c>
      <c r="C36" s="1349">
        <v>390</v>
      </c>
      <c r="D36" s="1349">
        <v>390</v>
      </c>
      <c r="E36" s="1349">
        <v>249.62201999999999</v>
      </c>
      <c r="F36" s="1350">
        <f t="shared" si="1"/>
        <v>64.005646153846158</v>
      </c>
      <c r="G36" s="460" t="s">
        <v>650</v>
      </c>
      <c r="H36" s="459" t="s">
        <v>5337</v>
      </c>
    </row>
    <row r="37" spans="1:8" s="128" customFormat="1" ht="57" customHeight="1" x14ac:dyDescent="0.2">
      <c r="A37" s="168">
        <f t="shared" si="2"/>
        <v>22</v>
      </c>
      <c r="B37" s="1348" t="s">
        <v>731</v>
      </c>
      <c r="C37" s="1349">
        <v>0</v>
      </c>
      <c r="D37" s="1349">
        <v>499.99999999999994</v>
      </c>
      <c r="E37" s="1349">
        <v>330</v>
      </c>
      <c r="F37" s="1350">
        <f t="shared" si="1"/>
        <v>66</v>
      </c>
      <c r="G37" s="460" t="s">
        <v>650</v>
      </c>
      <c r="H37" s="459" t="s">
        <v>5338</v>
      </c>
    </row>
    <row r="38" spans="1:8" s="128" customFormat="1" ht="24" customHeight="1" x14ac:dyDescent="0.2">
      <c r="A38" s="168">
        <f t="shared" si="2"/>
        <v>23</v>
      </c>
      <c r="B38" s="1352" t="s">
        <v>3936</v>
      </c>
      <c r="C38" s="1349">
        <v>0</v>
      </c>
      <c r="D38" s="1349">
        <v>1763.3</v>
      </c>
      <c r="E38" s="1349">
        <v>1763.2860000000003</v>
      </c>
      <c r="F38" s="1350">
        <f t="shared" si="1"/>
        <v>99.999206034140556</v>
      </c>
      <c r="G38" s="460" t="s">
        <v>650</v>
      </c>
      <c r="H38" s="459" t="s">
        <v>63</v>
      </c>
    </row>
    <row r="39" spans="1:8" s="128" customFormat="1" ht="78" customHeight="1" x14ac:dyDescent="0.2">
      <c r="A39" s="168">
        <f t="shared" si="2"/>
        <v>24</v>
      </c>
      <c r="B39" s="1352" t="s">
        <v>732</v>
      </c>
      <c r="C39" s="1349">
        <v>0</v>
      </c>
      <c r="D39" s="1349">
        <v>14410</v>
      </c>
      <c r="E39" s="1349">
        <v>12741.96</v>
      </c>
      <c r="F39" s="1350">
        <f t="shared" si="1"/>
        <v>88.424427480916023</v>
      </c>
      <c r="G39" s="460" t="s">
        <v>650</v>
      </c>
      <c r="H39" s="459" t="s">
        <v>5339</v>
      </c>
    </row>
    <row r="40" spans="1:8" s="128" customFormat="1" ht="31.5" x14ac:dyDescent="0.2">
      <c r="A40" s="168">
        <f t="shared" si="2"/>
        <v>25</v>
      </c>
      <c r="B40" s="1352" t="s">
        <v>463</v>
      </c>
      <c r="C40" s="1349">
        <v>0</v>
      </c>
      <c r="D40" s="1349">
        <v>24</v>
      </c>
      <c r="E40" s="1349">
        <v>0</v>
      </c>
      <c r="F40" s="1350">
        <f t="shared" si="1"/>
        <v>0</v>
      </c>
      <c r="G40" s="460" t="s">
        <v>650</v>
      </c>
      <c r="H40" s="1351" t="s">
        <v>5116</v>
      </c>
    </row>
    <row r="41" spans="1:8" s="128" customFormat="1" ht="24" customHeight="1" x14ac:dyDescent="0.2">
      <c r="A41" s="168">
        <f t="shared" si="2"/>
        <v>26</v>
      </c>
      <c r="B41" s="1352" t="s">
        <v>5340</v>
      </c>
      <c r="C41" s="1349">
        <v>0</v>
      </c>
      <c r="D41" s="1349">
        <v>200</v>
      </c>
      <c r="E41" s="1349">
        <v>200</v>
      </c>
      <c r="F41" s="1350">
        <f t="shared" si="1"/>
        <v>100</v>
      </c>
      <c r="G41" s="460" t="s">
        <v>657</v>
      </c>
      <c r="H41" s="459" t="s">
        <v>63</v>
      </c>
    </row>
    <row r="42" spans="1:8" s="128" customFormat="1" ht="45" customHeight="1" x14ac:dyDescent="0.2">
      <c r="A42" s="168">
        <f t="shared" si="2"/>
        <v>27</v>
      </c>
      <c r="B42" s="1352" t="s">
        <v>5341</v>
      </c>
      <c r="C42" s="1349">
        <v>0</v>
      </c>
      <c r="D42" s="1349">
        <v>100</v>
      </c>
      <c r="E42" s="1349">
        <v>100</v>
      </c>
      <c r="F42" s="1350">
        <f t="shared" si="1"/>
        <v>100</v>
      </c>
      <c r="G42" s="460" t="s">
        <v>657</v>
      </c>
      <c r="H42" s="459" t="s">
        <v>63</v>
      </c>
    </row>
    <row r="43" spans="1:8" s="128" customFormat="1" ht="24" customHeight="1" x14ac:dyDescent="0.2">
      <c r="A43" s="168">
        <f t="shared" si="2"/>
        <v>28</v>
      </c>
      <c r="B43" s="1352" t="s">
        <v>5342</v>
      </c>
      <c r="C43" s="1349">
        <v>0</v>
      </c>
      <c r="D43" s="1349">
        <v>160</v>
      </c>
      <c r="E43" s="1349">
        <v>160</v>
      </c>
      <c r="F43" s="1350">
        <f t="shared" si="1"/>
        <v>100</v>
      </c>
      <c r="G43" s="460" t="s">
        <v>657</v>
      </c>
      <c r="H43" s="459" t="s">
        <v>63</v>
      </c>
    </row>
    <row r="44" spans="1:8" s="128" customFormat="1" ht="34.5" customHeight="1" x14ac:dyDescent="0.2">
      <c r="A44" s="168">
        <f t="shared" si="2"/>
        <v>29</v>
      </c>
      <c r="B44" s="1352" t="s">
        <v>5343</v>
      </c>
      <c r="C44" s="1349">
        <v>0</v>
      </c>
      <c r="D44" s="1349">
        <v>76.599999999999994</v>
      </c>
      <c r="E44" s="1349">
        <v>76.599999999999994</v>
      </c>
      <c r="F44" s="1350">
        <f t="shared" si="1"/>
        <v>100</v>
      </c>
      <c r="G44" s="460" t="s">
        <v>657</v>
      </c>
      <c r="H44" s="459" t="s">
        <v>63</v>
      </c>
    </row>
    <row r="45" spans="1:8" s="128" customFormat="1" ht="15" customHeight="1" x14ac:dyDescent="0.2">
      <c r="A45" s="168">
        <f t="shared" si="2"/>
        <v>30</v>
      </c>
      <c r="B45" s="1352" t="s">
        <v>5344</v>
      </c>
      <c r="C45" s="1349">
        <v>0</v>
      </c>
      <c r="D45" s="1349">
        <v>100</v>
      </c>
      <c r="E45" s="1349">
        <v>100</v>
      </c>
      <c r="F45" s="1350">
        <f t="shared" si="1"/>
        <v>100</v>
      </c>
      <c r="G45" s="460" t="s">
        <v>657</v>
      </c>
      <c r="H45" s="459" t="s">
        <v>63</v>
      </c>
    </row>
    <row r="46" spans="1:8" s="128" customFormat="1" ht="24" customHeight="1" x14ac:dyDescent="0.2">
      <c r="A46" s="168">
        <f t="shared" si="2"/>
        <v>31</v>
      </c>
      <c r="B46" s="1352" t="s">
        <v>5345</v>
      </c>
      <c r="C46" s="1349">
        <v>0</v>
      </c>
      <c r="D46" s="1349">
        <v>50</v>
      </c>
      <c r="E46" s="1349">
        <v>50</v>
      </c>
      <c r="F46" s="1350">
        <f t="shared" si="1"/>
        <v>100</v>
      </c>
      <c r="G46" s="460" t="s">
        <v>657</v>
      </c>
      <c r="H46" s="459" t="s">
        <v>63</v>
      </c>
    </row>
    <row r="47" spans="1:8" s="128" customFormat="1" ht="24" customHeight="1" x14ac:dyDescent="0.2">
      <c r="A47" s="168">
        <f t="shared" si="2"/>
        <v>32</v>
      </c>
      <c r="B47" s="1352" t="s">
        <v>5346</v>
      </c>
      <c r="C47" s="1349">
        <v>0</v>
      </c>
      <c r="D47" s="1349">
        <v>120</v>
      </c>
      <c r="E47" s="1349">
        <v>120</v>
      </c>
      <c r="F47" s="1350">
        <f t="shared" si="1"/>
        <v>100</v>
      </c>
      <c r="G47" s="460" t="s">
        <v>657</v>
      </c>
      <c r="H47" s="459" t="s">
        <v>63</v>
      </c>
    </row>
    <row r="48" spans="1:8" s="128" customFormat="1" ht="24" customHeight="1" x14ac:dyDescent="0.2">
      <c r="A48" s="168">
        <f t="shared" si="2"/>
        <v>33</v>
      </c>
      <c r="B48" s="1352" t="s">
        <v>5347</v>
      </c>
      <c r="C48" s="1349">
        <v>0</v>
      </c>
      <c r="D48" s="1349">
        <v>190</v>
      </c>
      <c r="E48" s="1349">
        <v>190</v>
      </c>
      <c r="F48" s="1350">
        <f t="shared" si="1"/>
        <v>100</v>
      </c>
      <c r="G48" s="460" t="s">
        <v>657</v>
      </c>
      <c r="H48" s="459" t="s">
        <v>63</v>
      </c>
    </row>
    <row r="49" spans="1:8" s="128" customFormat="1" ht="24" customHeight="1" x14ac:dyDescent="0.2">
      <c r="A49" s="168">
        <f t="shared" si="2"/>
        <v>34</v>
      </c>
      <c r="B49" s="1352" t="s">
        <v>5348</v>
      </c>
      <c r="C49" s="1349">
        <v>0</v>
      </c>
      <c r="D49" s="1349">
        <v>100</v>
      </c>
      <c r="E49" s="1349">
        <v>100</v>
      </c>
      <c r="F49" s="1350">
        <f t="shared" si="1"/>
        <v>100</v>
      </c>
      <c r="G49" s="460" t="s">
        <v>657</v>
      </c>
      <c r="H49" s="459" t="s">
        <v>63</v>
      </c>
    </row>
    <row r="50" spans="1:8" s="135" customFormat="1" ht="13.5" customHeight="1" thickBot="1" x14ac:dyDescent="0.25">
      <c r="A50" s="1542" t="s">
        <v>299</v>
      </c>
      <c r="B50" s="1543"/>
      <c r="C50" s="146">
        <f>SUM(C16:C49)</f>
        <v>342377</v>
      </c>
      <c r="D50" s="146">
        <f>SUM(D16:D49)</f>
        <v>2606908.33</v>
      </c>
      <c r="E50" s="146">
        <f>SUM(E16:E49)</f>
        <v>2596850.8248199993</v>
      </c>
      <c r="F50" s="147">
        <f t="shared" si="1"/>
        <v>99.614197972968199</v>
      </c>
      <c r="G50" s="148"/>
      <c r="H50" s="1317"/>
    </row>
    <row r="51" spans="1:8" s="120" customFormat="1" ht="18" customHeight="1" thickBot="1" x14ac:dyDescent="0.2">
      <c r="A51" s="166" t="s">
        <v>642</v>
      </c>
      <c r="B51" s="1315"/>
      <c r="C51" s="150"/>
      <c r="D51" s="150"/>
      <c r="E51" s="151"/>
      <c r="F51" s="143"/>
      <c r="G51" s="144"/>
      <c r="H51" s="461"/>
    </row>
    <row r="52" spans="1:8" s="128" customFormat="1" ht="126" x14ac:dyDescent="0.2">
      <c r="A52" s="1281">
        <f>A49+1</f>
        <v>35</v>
      </c>
      <c r="B52" s="1305" t="s">
        <v>733</v>
      </c>
      <c r="C52" s="1306">
        <v>344267</v>
      </c>
      <c r="D52" s="1306">
        <v>175560</v>
      </c>
      <c r="E52" s="1306">
        <v>132436</v>
      </c>
      <c r="F52" s="1316">
        <f t="shared" ref="F52:F60" si="3">E52/D52*100</f>
        <v>75.43631806789702</v>
      </c>
      <c r="G52" s="460" t="s">
        <v>650</v>
      </c>
      <c r="H52" s="459" t="s">
        <v>5349</v>
      </c>
    </row>
    <row r="53" spans="1:8" s="128" customFormat="1" ht="24" customHeight="1" x14ac:dyDescent="0.2">
      <c r="A53" s="168">
        <f t="shared" ref="A53:A59" si="4">A52+1</f>
        <v>36</v>
      </c>
      <c r="B53" s="1305" t="s">
        <v>1788</v>
      </c>
      <c r="C53" s="1277">
        <v>26200</v>
      </c>
      <c r="D53" s="1277">
        <v>26619</v>
      </c>
      <c r="E53" s="1277">
        <v>26544</v>
      </c>
      <c r="F53" s="1271">
        <f t="shared" si="3"/>
        <v>99.718246365378121</v>
      </c>
      <c r="G53" s="460" t="s">
        <v>650</v>
      </c>
      <c r="H53" s="459" t="s">
        <v>63</v>
      </c>
    </row>
    <row r="54" spans="1:8" s="128" customFormat="1" ht="24" customHeight="1" x14ac:dyDescent="0.2">
      <c r="A54" s="168">
        <f t="shared" si="4"/>
        <v>37</v>
      </c>
      <c r="B54" s="1276" t="s">
        <v>2759</v>
      </c>
      <c r="C54" s="1277">
        <v>12000</v>
      </c>
      <c r="D54" s="1277">
        <v>0</v>
      </c>
      <c r="E54" s="1277">
        <v>0</v>
      </c>
      <c r="F54" s="1271" t="s">
        <v>2900</v>
      </c>
      <c r="G54" s="460" t="s">
        <v>650</v>
      </c>
      <c r="H54" s="459" t="s">
        <v>5350</v>
      </c>
    </row>
    <row r="55" spans="1:8" s="128" customFormat="1" ht="120.75" customHeight="1" x14ac:dyDescent="0.2">
      <c r="A55" s="168">
        <f t="shared" si="4"/>
        <v>38</v>
      </c>
      <c r="B55" s="1276" t="s">
        <v>734</v>
      </c>
      <c r="C55" s="1277">
        <v>124000</v>
      </c>
      <c r="D55" s="1277">
        <v>44000</v>
      </c>
      <c r="E55" s="1277">
        <v>0</v>
      </c>
      <c r="F55" s="1271">
        <f t="shared" si="3"/>
        <v>0</v>
      </c>
      <c r="G55" s="460" t="s">
        <v>650</v>
      </c>
      <c r="H55" s="459" t="s">
        <v>5351</v>
      </c>
    </row>
    <row r="56" spans="1:8" s="128" customFormat="1" ht="24" customHeight="1" x14ac:dyDescent="0.2">
      <c r="A56" s="168">
        <f t="shared" si="4"/>
        <v>39</v>
      </c>
      <c r="B56" s="1276" t="s">
        <v>735</v>
      </c>
      <c r="C56" s="1277">
        <v>0</v>
      </c>
      <c r="D56" s="1277">
        <v>743095.71</v>
      </c>
      <c r="E56" s="1277">
        <v>743095.70900000003</v>
      </c>
      <c r="F56" s="1271">
        <f t="shared" si="3"/>
        <v>99.999999865427853</v>
      </c>
      <c r="G56" s="460" t="s">
        <v>650</v>
      </c>
      <c r="H56" s="459" t="s">
        <v>63</v>
      </c>
    </row>
    <row r="57" spans="1:8" s="128" customFormat="1" ht="24" customHeight="1" x14ac:dyDescent="0.2">
      <c r="A57" s="168">
        <f t="shared" si="4"/>
        <v>40</v>
      </c>
      <c r="B57" s="1276" t="s">
        <v>3595</v>
      </c>
      <c r="C57" s="1277">
        <v>0</v>
      </c>
      <c r="D57" s="1277">
        <v>90</v>
      </c>
      <c r="E57" s="1277">
        <v>90</v>
      </c>
      <c r="F57" s="1271">
        <f t="shared" si="3"/>
        <v>100</v>
      </c>
      <c r="G57" s="460" t="s">
        <v>650</v>
      </c>
      <c r="H57" s="459" t="s">
        <v>63</v>
      </c>
    </row>
    <row r="58" spans="1:8" s="128" customFormat="1" ht="24" customHeight="1" x14ac:dyDescent="0.2">
      <c r="A58" s="168">
        <f t="shared" si="4"/>
        <v>41</v>
      </c>
      <c r="B58" s="1305" t="s">
        <v>5352</v>
      </c>
      <c r="C58" s="1306">
        <v>0</v>
      </c>
      <c r="D58" s="1306">
        <v>7008.46</v>
      </c>
      <c r="E58" s="1306">
        <v>7008.4538499999999</v>
      </c>
      <c r="F58" s="1271">
        <f t="shared" si="3"/>
        <v>99.999912248910604</v>
      </c>
      <c r="G58" s="460" t="s">
        <v>650</v>
      </c>
      <c r="H58" s="459" t="s">
        <v>5353</v>
      </c>
    </row>
    <row r="59" spans="1:8" s="128" customFormat="1" ht="78" customHeight="1" x14ac:dyDescent="0.2">
      <c r="A59" s="168">
        <f t="shared" si="4"/>
        <v>42</v>
      </c>
      <c r="B59" s="1305" t="s">
        <v>732</v>
      </c>
      <c r="C59" s="1306">
        <v>0</v>
      </c>
      <c r="D59" s="1306">
        <v>11390</v>
      </c>
      <c r="E59" s="1306">
        <v>8717.4</v>
      </c>
      <c r="F59" s="1271">
        <f t="shared" si="3"/>
        <v>76.535557506584723</v>
      </c>
      <c r="G59" s="460" t="s">
        <v>650</v>
      </c>
      <c r="H59" s="459" t="s">
        <v>5354</v>
      </c>
    </row>
    <row r="60" spans="1:8" s="128" customFormat="1" ht="13.5" customHeight="1" thickBot="1" x14ac:dyDescent="0.25">
      <c r="A60" s="1542" t="s">
        <v>299</v>
      </c>
      <c r="B60" s="1543"/>
      <c r="C60" s="146">
        <f>SUM(C52:C59)</f>
        <v>506467</v>
      </c>
      <c r="D60" s="146">
        <f>SUM(D52:D59)</f>
        <v>1007763.1699999999</v>
      </c>
      <c r="E60" s="146">
        <f>SUM(E52:E59)</f>
        <v>917891.5628500001</v>
      </c>
      <c r="F60" s="147">
        <f t="shared" si="3"/>
        <v>91.082070686310175</v>
      </c>
      <c r="G60" s="148"/>
      <c r="H60" s="1317"/>
    </row>
    <row r="61" spans="1:8" s="120" customFormat="1" ht="18" customHeight="1" thickBot="1" x14ac:dyDescent="0.2">
      <c r="A61" s="1318" t="s">
        <v>675</v>
      </c>
      <c r="B61" s="135"/>
      <c r="F61" s="1319"/>
      <c r="G61" s="127"/>
      <c r="H61" s="1314"/>
    </row>
    <row r="62" spans="1:8" s="128" customFormat="1" ht="24" customHeight="1" x14ac:dyDescent="0.2">
      <c r="A62" s="167">
        <f>A59+1</f>
        <v>43</v>
      </c>
      <c r="B62" s="1320" t="s">
        <v>736</v>
      </c>
      <c r="C62" s="1264">
        <v>180000</v>
      </c>
      <c r="D62" s="1264">
        <v>180000</v>
      </c>
      <c r="E62" s="1264">
        <v>180000</v>
      </c>
      <c r="F62" s="1265">
        <f>E62/D62*100</f>
        <v>100</v>
      </c>
      <c r="G62" s="1266" t="s">
        <v>650</v>
      </c>
      <c r="H62" s="1267" t="s">
        <v>63</v>
      </c>
    </row>
    <row r="63" spans="1:8" s="128" customFormat="1" ht="13.5" customHeight="1" thickBot="1" x14ac:dyDescent="0.25">
      <c r="A63" s="1542" t="s">
        <v>299</v>
      </c>
      <c r="B63" s="1543"/>
      <c r="C63" s="146">
        <f>SUM(C62:C62)</f>
        <v>180000</v>
      </c>
      <c r="D63" s="146">
        <f>SUM(D62:D62)</f>
        <v>180000</v>
      </c>
      <c r="E63" s="146">
        <f>SUM(E62:E62)</f>
        <v>180000</v>
      </c>
      <c r="F63" s="157">
        <f>E63/D63*100</f>
        <v>100</v>
      </c>
      <c r="G63" s="148"/>
      <c r="H63" s="1317"/>
    </row>
    <row r="64" spans="1:8" ht="18" customHeight="1" thickBot="1" x14ac:dyDescent="0.2">
      <c r="A64" s="1318" t="s">
        <v>659</v>
      </c>
      <c r="B64" s="1321"/>
      <c r="C64" s="136"/>
      <c r="D64" s="136"/>
      <c r="E64" s="120"/>
      <c r="F64" s="1319"/>
      <c r="H64" s="1314"/>
    </row>
    <row r="65" spans="1:8" s="128" customFormat="1" ht="24" customHeight="1" x14ac:dyDescent="0.2">
      <c r="A65" s="167">
        <f>A62+1</f>
        <v>44</v>
      </c>
      <c r="B65" s="1311" t="s">
        <v>3038</v>
      </c>
      <c r="C65" s="1312">
        <v>0</v>
      </c>
      <c r="D65" s="1312">
        <v>2850</v>
      </c>
      <c r="E65" s="1312">
        <v>2850</v>
      </c>
      <c r="F65" s="1265">
        <f t="shared" ref="F65:F85" si="5">E65/D65*100</f>
        <v>100</v>
      </c>
      <c r="G65" s="1266" t="s">
        <v>657</v>
      </c>
      <c r="H65" s="1267" t="s">
        <v>5353</v>
      </c>
    </row>
    <row r="66" spans="1:8" s="128" customFormat="1" ht="94.5" x14ac:dyDescent="0.2">
      <c r="A66" s="168">
        <f t="shared" ref="A66:A84" si="6">A65+1</f>
        <v>45</v>
      </c>
      <c r="B66" s="1276" t="s">
        <v>4255</v>
      </c>
      <c r="C66" s="1277">
        <v>0</v>
      </c>
      <c r="D66" s="1277">
        <v>960.95</v>
      </c>
      <c r="E66" s="1277">
        <v>487.02499999999998</v>
      </c>
      <c r="F66" s="1271">
        <f t="shared" si="5"/>
        <v>50.681617149695612</v>
      </c>
      <c r="G66" s="1302" t="s">
        <v>652</v>
      </c>
      <c r="H66" s="459" t="s">
        <v>5355</v>
      </c>
    </row>
    <row r="67" spans="1:8" s="128" customFormat="1" ht="73.5" x14ac:dyDescent="0.2">
      <c r="A67" s="168">
        <f t="shared" si="6"/>
        <v>46</v>
      </c>
      <c r="B67" s="1276" t="s">
        <v>5356</v>
      </c>
      <c r="C67" s="1277">
        <v>0</v>
      </c>
      <c r="D67" s="1277">
        <v>3500</v>
      </c>
      <c r="E67" s="1277">
        <v>0</v>
      </c>
      <c r="F67" s="1271">
        <f t="shared" si="5"/>
        <v>0</v>
      </c>
      <c r="G67" s="1302" t="s">
        <v>652</v>
      </c>
      <c r="H67" s="459" t="s">
        <v>5357</v>
      </c>
    </row>
    <row r="68" spans="1:8" s="128" customFormat="1" ht="24" customHeight="1" x14ac:dyDescent="0.2">
      <c r="A68" s="168">
        <f t="shared" si="6"/>
        <v>47</v>
      </c>
      <c r="B68" s="1276" t="s">
        <v>3937</v>
      </c>
      <c r="C68" s="1277">
        <v>0</v>
      </c>
      <c r="D68" s="1277">
        <v>2900</v>
      </c>
      <c r="E68" s="1277">
        <v>2900</v>
      </c>
      <c r="F68" s="1271">
        <f t="shared" si="5"/>
        <v>100</v>
      </c>
      <c r="G68" s="460" t="s">
        <v>657</v>
      </c>
      <c r="H68" s="459" t="s">
        <v>5353</v>
      </c>
    </row>
    <row r="69" spans="1:8" s="128" customFormat="1" ht="94.5" x14ac:dyDescent="0.2">
      <c r="A69" s="168">
        <f t="shared" si="6"/>
        <v>48</v>
      </c>
      <c r="B69" s="1276" t="s">
        <v>3938</v>
      </c>
      <c r="C69" s="1277">
        <v>0</v>
      </c>
      <c r="D69" s="1277">
        <v>500</v>
      </c>
      <c r="E69" s="1277">
        <v>0</v>
      </c>
      <c r="F69" s="1271">
        <f t="shared" si="5"/>
        <v>0</v>
      </c>
      <c r="G69" s="1302" t="s">
        <v>652</v>
      </c>
      <c r="H69" s="459" t="s">
        <v>5358</v>
      </c>
    </row>
    <row r="70" spans="1:8" s="128" customFormat="1" ht="105" x14ac:dyDescent="0.2">
      <c r="A70" s="168">
        <f t="shared" si="6"/>
        <v>49</v>
      </c>
      <c r="B70" s="1276" t="s">
        <v>3939</v>
      </c>
      <c r="C70" s="1277">
        <v>0</v>
      </c>
      <c r="D70" s="1277">
        <v>3000</v>
      </c>
      <c r="E70" s="1277">
        <v>509.54309999999998</v>
      </c>
      <c r="F70" s="1271">
        <f t="shared" si="5"/>
        <v>16.984769999999997</v>
      </c>
      <c r="G70" s="1302" t="s">
        <v>652</v>
      </c>
      <c r="H70" s="459" t="s">
        <v>5359</v>
      </c>
    </row>
    <row r="71" spans="1:8" s="128" customFormat="1" ht="89.25" customHeight="1" x14ac:dyDescent="0.2">
      <c r="A71" s="168">
        <f t="shared" si="6"/>
        <v>50</v>
      </c>
      <c r="B71" s="1276" t="s">
        <v>3295</v>
      </c>
      <c r="C71" s="1277">
        <v>0</v>
      </c>
      <c r="D71" s="1277">
        <v>4433.4500000000007</v>
      </c>
      <c r="E71" s="1277">
        <v>3333.02</v>
      </c>
      <c r="F71" s="1271">
        <f t="shared" si="5"/>
        <v>75.178923862905862</v>
      </c>
      <c r="G71" s="1302" t="s">
        <v>652</v>
      </c>
      <c r="H71" s="459" t="s">
        <v>5360</v>
      </c>
    </row>
    <row r="72" spans="1:8" s="128" customFormat="1" ht="99" customHeight="1" x14ac:dyDescent="0.2">
      <c r="A72" s="168">
        <f t="shared" si="6"/>
        <v>51</v>
      </c>
      <c r="B72" s="1276" t="s">
        <v>3940</v>
      </c>
      <c r="C72" s="1277">
        <v>0</v>
      </c>
      <c r="D72" s="1277">
        <v>15700</v>
      </c>
      <c r="E72" s="1277">
        <v>0</v>
      </c>
      <c r="F72" s="1271">
        <f t="shared" si="5"/>
        <v>0</v>
      </c>
      <c r="G72" s="1302" t="s">
        <v>652</v>
      </c>
      <c r="H72" s="459" t="s">
        <v>5361</v>
      </c>
    </row>
    <row r="73" spans="1:8" s="128" customFormat="1" ht="157.5" x14ac:dyDescent="0.2">
      <c r="A73" s="168">
        <f t="shared" si="6"/>
        <v>52</v>
      </c>
      <c r="B73" s="1276" t="s">
        <v>3941</v>
      </c>
      <c r="C73" s="1277">
        <v>0</v>
      </c>
      <c r="D73" s="1277">
        <v>10063</v>
      </c>
      <c r="E73" s="1277">
        <v>0</v>
      </c>
      <c r="F73" s="1271">
        <f t="shared" si="5"/>
        <v>0</v>
      </c>
      <c r="G73" s="1302" t="s">
        <v>652</v>
      </c>
      <c r="H73" s="459" t="s">
        <v>5362</v>
      </c>
    </row>
    <row r="74" spans="1:8" s="128" customFormat="1" ht="157.5" x14ac:dyDescent="0.2">
      <c r="A74" s="168">
        <f t="shared" si="6"/>
        <v>53</v>
      </c>
      <c r="B74" s="1276" t="s">
        <v>3942</v>
      </c>
      <c r="C74" s="1277">
        <v>0</v>
      </c>
      <c r="D74" s="1277">
        <v>4000</v>
      </c>
      <c r="E74" s="1277">
        <v>0</v>
      </c>
      <c r="F74" s="1271">
        <f t="shared" si="5"/>
        <v>0</v>
      </c>
      <c r="G74" s="1302" t="s">
        <v>652</v>
      </c>
      <c r="H74" s="459" t="s">
        <v>5362</v>
      </c>
    </row>
    <row r="75" spans="1:8" s="128" customFormat="1" ht="24" customHeight="1" x14ac:dyDescent="0.2">
      <c r="A75" s="168">
        <f t="shared" si="6"/>
        <v>54</v>
      </c>
      <c r="B75" s="1276" t="s">
        <v>4256</v>
      </c>
      <c r="C75" s="1277">
        <v>0</v>
      </c>
      <c r="D75" s="1277">
        <v>232.31</v>
      </c>
      <c r="E75" s="1277">
        <v>232.30298000000002</v>
      </c>
      <c r="F75" s="1271">
        <f t="shared" si="5"/>
        <v>99.996978175713494</v>
      </c>
      <c r="G75" s="460" t="s">
        <v>657</v>
      </c>
      <c r="H75" s="459" t="s">
        <v>63</v>
      </c>
    </row>
    <row r="76" spans="1:8" s="128" customFormat="1" ht="24" customHeight="1" x14ac:dyDescent="0.2">
      <c r="A76" s="168">
        <f t="shared" si="6"/>
        <v>55</v>
      </c>
      <c r="B76" s="1276" t="s">
        <v>4257</v>
      </c>
      <c r="C76" s="1277">
        <v>0</v>
      </c>
      <c r="D76" s="1277">
        <v>250</v>
      </c>
      <c r="E76" s="1277">
        <v>250</v>
      </c>
      <c r="F76" s="1271">
        <f t="shared" si="5"/>
        <v>100</v>
      </c>
      <c r="G76" s="460" t="s">
        <v>657</v>
      </c>
      <c r="H76" s="459" t="s">
        <v>63</v>
      </c>
    </row>
    <row r="77" spans="1:8" s="128" customFormat="1" ht="89.25" customHeight="1" x14ac:dyDescent="0.2">
      <c r="A77" s="168">
        <f t="shared" si="6"/>
        <v>56</v>
      </c>
      <c r="B77" s="1276" t="s">
        <v>4258</v>
      </c>
      <c r="C77" s="1277">
        <v>0</v>
      </c>
      <c r="D77" s="1277">
        <v>8650</v>
      </c>
      <c r="E77" s="1277">
        <v>4400</v>
      </c>
      <c r="F77" s="1271">
        <f t="shared" si="5"/>
        <v>50.867052023121381</v>
      </c>
      <c r="G77" s="1302" t="s">
        <v>652</v>
      </c>
      <c r="H77" s="459" t="s">
        <v>5363</v>
      </c>
    </row>
    <row r="78" spans="1:8" s="128" customFormat="1" ht="63" x14ac:dyDescent="0.2">
      <c r="A78" s="168">
        <f t="shared" si="6"/>
        <v>57</v>
      </c>
      <c r="B78" s="1276" t="s">
        <v>5364</v>
      </c>
      <c r="C78" s="1277">
        <v>0</v>
      </c>
      <c r="D78" s="1277">
        <v>4000</v>
      </c>
      <c r="E78" s="1277">
        <v>0</v>
      </c>
      <c r="F78" s="1271">
        <f t="shared" si="5"/>
        <v>0</v>
      </c>
      <c r="G78" s="1302" t="s">
        <v>652</v>
      </c>
      <c r="H78" s="459" t="s">
        <v>5365</v>
      </c>
    </row>
    <row r="79" spans="1:8" s="128" customFormat="1" ht="24" customHeight="1" x14ac:dyDescent="0.2">
      <c r="A79" s="168">
        <f t="shared" si="6"/>
        <v>58</v>
      </c>
      <c r="B79" s="1276" t="s">
        <v>561</v>
      </c>
      <c r="C79" s="1277">
        <v>0</v>
      </c>
      <c r="D79" s="1277">
        <v>71.39</v>
      </c>
      <c r="E79" s="1277">
        <v>71.39</v>
      </c>
      <c r="F79" s="1271">
        <f t="shared" si="5"/>
        <v>100</v>
      </c>
      <c r="G79" s="460" t="s">
        <v>657</v>
      </c>
      <c r="H79" s="459" t="s">
        <v>63</v>
      </c>
    </row>
    <row r="80" spans="1:8" s="128" customFormat="1" ht="24" customHeight="1" x14ac:dyDescent="0.2">
      <c r="A80" s="168">
        <f t="shared" si="6"/>
        <v>59</v>
      </c>
      <c r="B80" s="1276" t="s">
        <v>4259</v>
      </c>
      <c r="C80" s="1277">
        <v>0</v>
      </c>
      <c r="D80" s="1277">
        <v>1000</v>
      </c>
      <c r="E80" s="1277">
        <v>1000</v>
      </c>
      <c r="F80" s="1271">
        <f t="shared" si="5"/>
        <v>100</v>
      </c>
      <c r="G80" s="460" t="s">
        <v>657</v>
      </c>
      <c r="H80" s="459" t="s">
        <v>63</v>
      </c>
    </row>
    <row r="81" spans="1:8" s="128" customFormat="1" ht="24" customHeight="1" x14ac:dyDescent="0.2">
      <c r="A81" s="168">
        <f t="shared" si="6"/>
        <v>60</v>
      </c>
      <c r="B81" s="1276" t="s">
        <v>562</v>
      </c>
      <c r="C81" s="1277">
        <v>0</v>
      </c>
      <c r="D81" s="1277">
        <v>3960</v>
      </c>
      <c r="E81" s="1277">
        <v>3960</v>
      </c>
      <c r="F81" s="1271">
        <f t="shared" si="5"/>
        <v>100</v>
      </c>
      <c r="G81" s="460" t="s">
        <v>657</v>
      </c>
      <c r="H81" s="459" t="s">
        <v>63</v>
      </c>
    </row>
    <row r="82" spans="1:8" s="128" customFormat="1" ht="110.25" customHeight="1" x14ac:dyDescent="0.2">
      <c r="A82" s="168">
        <f t="shared" si="6"/>
        <v>61</v>
      </c>
      <c r="B82" s="1276" t="s">
        <v>563</v>
      </c>
      <c r="C82" s="1277">
        <v>204013</v>
      </c>
      <c r="D82" s="1277">
        <v>260493.2</v>
      </c>
      <c r="E82" s="1277">
        <v>159928.72388000001</v>
      </c>
      <c r="F82" s="1271">
        <f t="shared" si="5"/>
        <v>61.394586837583475</v>
      </c>
      <c r="G82" s="1302" t="s">
        <v>652</v>
      </c>
      <c r="H82" s="459" t="s">
        <v>5366</v>
      </c>
    </row>
    <row r="83" spans="1:8" s="128" customFormat="1" ht="110.25" customHeight="1" x14ac:dyDescent="0.2">
      <c r="A83" s="168">
        <f t="shared" si="6"/>
        <v>62</v>
      </c>
      <c r="B83" s="1276" t="s">
        <v>564</v>
      </c>
      <c r="C83" s="1277">
        <v>184000</v>
      </c>
      <c r="D83" s="1277">
        <v>93803.95</v>
      </c>
      <c r="E83" s="1277">
        <v>46894.817929999997</v>
      </c>
      <c r="F83" s="1271">
        <f t="shared" si="5"/>
        <v>49.992370182705528</v>
      </c>
      <c r="G83" s="1302" t="s">
        <v>652</v>
      </c>
      <c r="H83" s="459" t="s">
        <v>5367</v>
      </c>
    </row>
    <row r="84" spans="1:8" s="128" customFormat="1" ht="67.5" customHeight="1" x14ac:dyDescent="0.2">
      <c r="A84" s="168">
        <f t="shared" si="6"/>
        <v>63</v>
      </c>
      <c r="B84" s="1276" t="s">
        <v>3943</v>
      </c>
      <c r="C84" s="1277">
        <v>0</v>
      </c>
      <c r="D84" s="1277">
        <v>3300</v>
      </c>
      <c r="E84" s="1277">
        <v>0</v>
      </c>
      <c r="F84" s="1271">
        <f t="shared" si="5"/>
        <v>0</v>
      </c>
      <c r="G84" s="1302" t="s">
        <v>652</v>
      </c>
      <c r="H84" s="459" t="s">
        <v>5368</v>
      </c>
    </row>
    <row r="85" spans="1:8" s="128" customFormat="1" ht="13.5" customHeight="1" thickBot="1" x14ac:dyDescent="0.25">
      <c r="A85" s="1542" t="s">
        <v>299</v>
      </c>
      <c r="B85" s="1543"/>
      <c r="C85" s="146">
        <f>SUM(C65:C84)</f>
        <v>388013</v>
      </c>
      <c r="D85" s="156">
        <f>SUM(D65:D84)</f>
        <v>423668.25000000006</v>
      </c>
      <c r="E85" s="156">
        <f>SUM(E65:E84)</f>
        <v>226816.82288999998</v>
      </c>
      <c r="F85" s="157">
        <f t="shared" si="5"/>
        <v>53.536422162859722</v>
      </c>
      <c r="G85" s="148"/>
      <c r="H85" s="1317"/>
    </row>
    <row r="86" spans="1:8" ht="18" customHeight="1" thickBot="1" x14ac:dyDescent="0.2">
      <c r="A86" s="1318" t="s">
        <v>644</v>
      </c>
      <c r="F86" s="1319"/>
      <c r="H86" s="1314"/>
    </row>
    <row r="87" spans="1:8" s="128" customFormat="1" ht="24" customHeight="1" x14ac:dyDescent="0.2">
      <c r="A87" s="167">
        <f>A84+1</f>
        <v>64</v>
      </c>
      <c r="B87" s="1311" t="s">
        <v>589</v>
      </c>
      <c r="C87" s="1312">
        <v>18085</v>
      </c>
      <c r="D87" s="1312">
        <v>26416.9</v>
      </c>
      <c r="E87" s="1312">
        <v>24676.861810000009</v>
      </c>
      <c r="F87" s="1265">
        <f t="shared" ref="F87:F119" si="7">E87/D87*100</f>
        <v>93.41316282379843</v>
      </c>
      <c r="G87" s="1266" t="s">
        <v>657</v>
      </c>
      <c r="H87" s="1267" t="s">
        <v>5369</v>
      </c>
    </row>
    <row r="88" spans="1:8" s="128" customFormat="1" ht="24" customHeight="1" x14ac:dyDescent="0.2">
      <c r="A88" s="168">
        <f t="shared" ref="A88:A118" si="8">A87+1</f>
        <v>65</v>
      </c>
      <c r="B88" s="1276" t="s">
        <v>590</v>
      </c>
      <c r="C88" s="1277">
        <v>15960</v>
      </c>
      <c r="D88" s="1277">
        <v>20442.349999999999</v>
      </c>
      <c r="E88" s="1277">
        <v>18177.135109999996</v>
      </c>
      <c r="F88" s="1271">
        <f t="shared" si="7"/>
        <v>88.919009360469786</v>
      </c>
      <c r="G88" s="460" t="s">
        <v>657</v>
      </c>
      <c r="H88" s="459" t="s">
        <v>5369</v>
      </c>
    </row>
    <row r="89" spans="1:8" s="128" customFormat="1" ht="120.75" customHeight="1" x14ac:dyDescent="0.2">
      <c r="A89" s="168">
        <f t="shared" si="8"/>
        <v>66</v>
      </c>
      <c r="B89" s="1276" t="s">
        <v>591</v>
      </c>
      <c r="C89" s="1277">
        <v>162741</v>
      </c>
      <c r="D89" s="1277">
        <v>103239.6</v>
      </c>
      <c r="E89" s="1277">
        <v>48770.533880000003</v>
      </c>
      <c r="F89" s="1271">
        <f t="shared" si="7"/>
        <v>47.240142232244217</v>
      </c>
      <c r="G89" s="1302" t="s">
        <v>652</v>
      </c>
      <c r="H89" s="459" t="s">
        <v>5370</v>
      </c>
    </row>
    <row r="90" spans="1:8" s="128" customFormat="1" ht="15" customHeight="1" x14ac:dyDescent="0.2">
      <c r="A90" s="168">
        <f t="shared" si="8"/>
        <v>67</v>
      </c>
      <c r="B90" s="1276" t="s">
        <v>592</v>
      </c>
      <c r="C90" s="1277">
        <v>0</v>
      </c>
      <c r="D90" s="1277">
        <v>5.4</v>
      </c>
      <c r="E90" s="1277">
        <v>5.4</v>
      </c>
      <c r="F90" s="1271">
        <f t="shared" si="7"/>
        <v>100</v>
      </c>
      <c r="G90" s="460" t="s">
        <v>657</v>
      </c>
      <c r="H90" s="459" t="s">
        <v>5371</v>
      </c>
    </row>
    <row r="91" spans="1:8" s="128" customFormat="1" ht="120.75" customHeight="1" x14ac:dyDescent="0.2">
      <c r="A91" s="168">
        <f t="shared" si="8"/>
        <v>68</v>
      </c>
      <c r="B91" s="1276" t="s">
        <v>2760</v>
      </c>
      <c r="C91" s="1277">
        <v>33520</v>
      </c>
      <c r="D91" s="1277">
        <v>48085.490000000005</v>
      </c>
      <c r="E91" s="1277">
        <v>20803.231300000003</v>
      </c>
      <c r="F91" s="1271">
        <f t="shared" si="7"/>
        <v>43.263011981369019</v>
      </c>
      <c r="G91" s="1302" t="s">
        <v>652</v>
      </c>
      <c r="H91" s="459" t="s">
        <v>5372</v>
      </c>
    </row>
    <row r="92" spans="1:8" s="128" customFormat="1" ht="15" customHeight="1" x14ac:dyDescent="0.2">
      <c r="A92" s="168">
        <f t="shared" si="8"/>
        <v>69</v>
      </c>
      <c r="B92" s="1276" t="s">
        <v>737</v>
      </c>
      <c r="C92" s="1277">
        <v>0</v>
      </c>
      <c r="D92" s="1277">
        <v>31</v>
      </c>
      <c r="E92" s="1277">
        <v>30.029630000000001</v>
      </c>
      <c r="F92" s="1271">
        <f t="shared" si="7"/>
        <v>96.86977419354838</v>
      </c>
      <c r="G92" s="460" t="s">
        <v>657</v>
      </c>
      <c r="H92" s="459" t="s">
        <v>5371</v>
      </c>
    </row>
    <row r="93" spans="1:8" s="128" customFormat="1" ht="24" customHeight="1" x14ac:dyDescent="0.2">
      <c r="A93" s="168">
        <f t="shared" si="8"/>
        <v>70</v>
      </c>
      <c r="B93" s="1276" t="s">
        <v>738</v>
      </c>
      <c r="C93" s="1277">
        <v>0</v>
      </c>
      <c r="D93" s="1277">
        <v>124.38</v>
      </c>
      <c r="E93" s="1277">
        <v>0</v>
      </c>
      <c r="F93" s="1271">
        <f t="shared" si="7"/>
        <v>0</v>
      </c>
      <c r="G93" s="460" t="s">
        <v>657</v>
      </c>
      <c r="H93" s="459" t="s">
        <v>5369</v>
      </c>
    </row>
    <row r="94" spans="1:8" s="128" customFormat="1" ht="89.25" customHeight="1" x14ac:dyDescent="0.2">
      <c r="A94" s="168">
        <f t="shared" si="8"/>
        <v>71</v>
      </c>
      <c r="B94" s="1276" t="s">
        <v>3478</v>
      </c>
      <c r="C94" s="1277">
        <v>500</v>
      </c>
      <c r="D94" s="1277">
        <v>3696.6100000000006</v>
      </c>
      <c r="E94" s="1277">
        <v>609.19664</v>
      </c>
      <c r="F94" s="1271">
        <f t="shared" si="7"/>
        <v>16.479873181103766</v>
      </c>
      <c r="G94" s="1302" t="s">
        <v>652</v>
      </c>
      <c r="H94" s="459" t="s">
        <v>5373</v>
      </c>
    </row>
    <row r="95" spans="1:8" s="128" customFormat="1" ht="78" customHeight="1" x14ac:dyDescent="0.2">
      <c r="A95" s="168">
        <f t="shared" si="8"/>
        <v>72</v>
      </c>
      <c r="B95" s="1276" t="s">
        <v>3476</v>
      </c>
      <c r="C95" s="1277">
        <v>700</v>
      </c>
      <c r="D95" s="1277">
        <v>10111.4</v>
      </c>
      <c r="E95" s="1277">
        <v>11.399999999999999</v>
      </c>
      <c r="F95" s="1271">
        <f t="shared" si="7"/>
        <v>0.11274403148921019</v>
      </c>
      <c r="G95" s="1285" t="s">
        <v>652</v>
      </c>
      <c r="H95" s="459" t="s">
        <v>5374</v>
      </c>
    </row>
    <row r="96" spans="1:8" s="128" customFormat="1" ht="45" customHeight="1" x14ac:dyDescent="0.2">
      <c r="A96" s="168">
        <f t="shared" si="8"/>
        <v>73</v>
      </c>
      <c r="B96" s="1276" t="s">
        <v>3480</v>
      </c>
      <c r="C96" s="1277">
        <v>600</v>
      </c>
      <c r="D96" s="1277">
        <v>0</v>
      </c>
      <c r="E96" s="1277">
        <v>0</v>
      </c>
      <c r="F96" s="1271" t="s">
        <v>2900</v>
      </c>
      <c r="G96" s="1302" t="s">
        <v>652</v>
      </c>
      <c r="H96" s="459" t="s">
        <v>5375</v>
      </c>
    </row>
    <row r="97" spans="1:8" s="128" customFormat="1" ht="89.25" customHeight="1" x14ac:dyDescent="0.2">
      <c r="A97" s="168">
        <f t="shared" si="8"/>
        <v>74</v>
      </c>
      <c r="B97" s="1276" t="s">
        <v>3532</v>
      </c>
      <c r="C97" s="1277">
        <v>400</v>
      </c>
      <c r="D97" s="1277">
        <v>8761.2199999999975</v>
      </c>
      <c r="E97" s="1277">
        <v>5236.4879200000005</v>
      </c>
      <c r="F97" s="1271">
        <f t="shared" si="7"/>
        <v>59.768935376580004</v>
      </c>
      <c r="G97" s="1302" t="s">
        <v>652</v>
      </c>
      <c r="H97" s="459" t="s">
        <v>5376</v>
      </c>
    </row>
    <row r="98" spans="1:8" s="128" customFormat="1" ht="99.75" customHeight="1" x14ac:dyDescent="0.2">
      <c r="A98" s="168">
        <f t="shared" si="8"/>
        <v>75</v>
      </c>
      <c r="B98" s="1276" t="s">
        <v>3487</v>
      </c>
      <c r="C98" s="1277">
        <v>550</v>
      </c>
      <c r="D98" s="1277">
        <v>4627.83</v>
      </c>
      <c r="E98" s="1277">
        <v>89.429999999999978</v>
      </c>
      <c r="F98" s="1271">
        <f t="shared" si="7"/>
        <v>1.9324391777571774</v>
      </c>
      <c r="G98" s="1302" t="s">
        <v>652</v>
      </c>
      <c r="H98" s="459" t="s">
        <v>5377</v>
      </c>
    </row>
    <row r="99" spans="1:8" s="128" customFormat="1" ht="84" x14ac:dyDescent="0.2">
      <c r="A99" s="168">
        <f t="shared" si="8"/>
        <v>76</v>
      </c>
      <c r="B99" s="1276" t="s">
        <v>3479</v>
      </c>
      <c r="C99" s="1277">
        <v>700</v>
      </c>
      <c r="D99" s="1277">
        <v>9551.3500000000022</v>
      </c>
      <c r="E99" s="1277">
        <v>5257.3289099999993</v>
      </c>
      <c r="F99" s="1271">
        <f t="shared" si="7"/>
        <v>55.042783585566411</v>
      </c>
      <c r="G99" s="1302" t="s">
        <v>652</v>
      </c>
      <c r="H99" s="459" t="s">
        <v>5378</v>
      </c>
    </row>
    <row r="100" spans="1:8" s="128" customFormat="1" ht="78" customHeight="1" x14ac:dyDescent="0.2">
      <c r="A100" s="168">
        <f t="shared" si="8"/>
        <v>77</v>
      </c>
      <c r="B100" s="1276" t="s">
        <v>3475</v>
      </c>
      <c r="C100" s="1277">
        <v>8500</v>
      </c>
      <c r="D100" s="1277">
        <v>200</v>
      </c>
      <c r="E100" s="1277">
        <v>25.41</v>
      </c>
      <c r="F100" s="1271">
        <f t="shared" si="7"/>
        <v>12.705</v>
      </c>
      <c r="G100" s="1302" t="s">
        <v>652</v>
      </c>
      <c r="H100" s="459" t="s">
        <v>5379</v>
      </c>
    </row>
    <row r="101" spans="1:8" s="128" customFormat="1" ht="67.5" customHeight="1" x14ac:dyDescent="0.2">
      <c r="A101" s="168">
        <f t="shared" si="8"/>
        <v>78</v>
      </c>
      <c r="B101" s="1276" t="s">
        <v>3481</v>
      </c>
      <c r="C101" s="1277">
        <v>253418</v>
      </c>
      <c r="D101" s="1277">
        <v>382204.65000000037</v>
      </c>
      <c r="E101" s="1277">
        <v>261781.36780999997</v>
      </c>
      <c r="F101" s="1271">
        <f t="shared" si="7"/>
        <v>68.492460206855071</v>
      </c>
      <c r="G101" s="1302" t="s">
        <v>652</v>
      </c>
      <c r="H101" s="459" t="s">
        <v>5380</v>
      </c>
    </row>
    <row r="102" spans="1:8" s="128" customFormat="1" ht="67.5" customHeight="1" x14ac:dyDescent="0.2">
      <c r="A102" s="168">
        <f t="shared" si="8"/>
        <v>79</v>
      </c>
      <c r="B102" s="1276" t="s">
        <v>3477</v>
      </c>
      <c r="C102" s="1277">
        <v>750</v>
      </c>
      <c r="D102" s="1277">
        <v>9914.130000000001</v>
      </c>
      <c r="E102" s="1277">
        <v>9.734</v>
      </c>
      <c r="F102" s="1271">
        <f t="shared" si="7"/>
        <v>9.8183098264799831E-2</v>
      </c>
      <c r="G102" s="1302" t="s">
        <v>652</v>
      </c>
      <c r="H102" s="459" t="s">
        <v>5381</v>
      </c>
    </row>
    <row r="103" spans="1:8" s="128" customFormat="1" ht="67.5" customHeight="1" x14ac:dyDescent="0.2">
      <c r="A103" s="168">
        <f t="shared" si="8"/>
        <v>80</v>
      </c>
      <c r="B103" s="1276" t="s">
        <v>4027</v>
      </c>
      <c r="C103" s="1277">
        <v>300</v>
      </c>
      <c r="D103" s="1277">
        <v>3326.22</v>
      </c>
      <c r="E103" s="1277">
        <v>1118.4946900000002</v>
      </c>
      <c r="F103" s="1271">
        <f t="shared" si="7"/>
        <v>33.62659986411002</v>
      </c>
      <c r="G103" s="1302" t="s">
        <v>652</v>
      </c>
      <c r="H103" s="459" t="s">
        <v>5382</v>
      </c>
    </row>
    <row r="104" spans="1:8" s="128" customFormat="1" ht="78" customHeight="1" x14ac:dyDescent="0.2">
      <c r="A104" s="168">
        <f t="shared" si="8"/>
        <v>81</v>
      </c>
      <c r="B104" s="1276" t="s">
        <v>3485</v>
      </c>
      <c r="C104" s="1277">
        <v>15000</v>
      </c>
      <c r="D104" s="1277">
        <v>0</v>
      </c>
      <c r="E104" s="1277">
        <v>0</v>
      </c>
      <c r="F104" s="1271" t="s">
        <v>2900</v>
      </c>
      <c r="G104" s="460" t="s">
        <v>657</v>
      </c>
      <c r="H104" s="459" t="s">
        <v>5383</v>
      </c>
    </row>
    <row r="105" spans="1:8" s="128" customFormat="1" ht="45" customHeight="1" x14ac:dyDescent="0.2">
      <c r="A105" s="168">
        <f t="shared" si="8"/>
        <v>82</v>
      </c>
      <c r="B105" s="1276" t="s">
        <v>5384</v>
      </c>
      <c r="C105" s="1277">
        <v>5445</v>
      </c>
      <c r="D105" s="1277">
        <v>0</v>
      </c>
      <c r="E105" s="1277">
        <v>0</v>
      </c>
      <c r="F105" s="1271" t="s">
        <v>2900</v>
      </c>
      <c r="G105" s="460" t="s">
        <v>657</v>
      </c>
      <c r="H105" s="459" t="s">
        <v>5385</v>
      </c>
    </row>
    <row r="106" spans="1:8" s="128" customFormat="1" ht="110.25" customHeight="1" x14ac:dyDescent="0.2">
      <c r="A106" s="168">
        <f t="shared" si="8"/>
        <v>83</v>
      </c>
      <c r="B106" s="1276" t="s">
        <v>3486</v>
      </c>
      <c r="C106" s="1277">
        <v>0</v>
      </c>
      <c r="D106" s="1277">
        <v>3630</v>
      </c>
      <c r="E106" s="1277">
        <v>1819.84</v>
      </c>
      <c r="F106" s="1271">
        <f t="shared" si="7"/>
        <v>50.133333333333333</v>
      </c>
      <c r="G106" s="1302" t="s">
        <v>652</v>
      </c>
      <c r="H106" s="459" t="s">
        <v>5386</v>
      </c>
    </row>
    <row r="107" spans="1:8" s="128" customFormat="1" ht="89.25" customHeight="1" x14ac:dyDescent="0.2">
      <c r="A107" s="168">
        <f t="shared" si="8"/>
        <v>84</v>
      </c>
      <c r="B107" s="1276" t="s">
        <v>4466</v>
      </c>
      <c r="C107" s="1277">
        <v>0</v>
      </c>
      <c r="D107" s="1277">
        <v>200</v>
      </c>
      <c r="E107" s="1277">
        <v>0</v>
      </c>
      <c r="F107" s="1271">
        <f t="shared" si="7"/>
        <v>0</v>
      </c>
      <c r="G107" s="1302" t="s">
        <v>652</v>
      </c>
      <c r="H107" s="459" t="s">
        <v>5387</v>
      </c>
    </row>
    <row r="108" spans="1:8" s="128" customFormat="1" ht="57" customHeight="1" x14ac:dyDescent="0.2">
      <c r="A108" s="168">
        <f t="shared" si="8"/>
        <v>85</v>
      </c>
      <c r="B108" s="1276" t="s">
        <v>3474</v>
      </c>
      <c r="C108" s="1277">
        <v>11800</v>
      </c>
      <c r="D108" s="1277">
        <v>5700</v>
      </c>
      <c r="E108" s="1277">
        <v>0</v>
      </c>
      <c r="F108" s="1271">
        <f t="shared" si="7"/>
        <v>0</v>
      </c>
      <c r="G108" s="1302" t="s">
        <v>652</v>
      </c>
      <c r="H108" s="459" t="s">
        <v>5388</v>
      </c>
    </row>
    <row r="109" spans="1:8" s="128" customFormat="1" ht="120.75" customHeight="1" x14ac:dyDescent="0.2">
      <c r="A109" s="168">
        <f t="shared" si="8"/>
        <v>86</v>
      </c>
      <c r="B109" s="1276" t="s">
        <v>3483</v>
      </c>
      <c r="C109" s="1277">
        <v>0</v>
      </c>
      <c r="D109" s="1277">
        <v>2993.11</v>
      </c>
      <c r="E109" s="1277">
        <v>1813.9385</v>
      </c>
      <c r="F109" s="1271">
        <f t="shared" si="7"/>
        <v>60.603803401812826</v>
      </c>
      <c r="G109" s="1302" t="s">
        <v>652</v>
      </c>
      <c r="H109" s="459" t="s">
        <v>5389</v>
      </c>
    </row>
    <row r="110" spans="1:8" s="128" customFormat="1" ht="67.5" customHeight="1" x14ac:dyDescent="0.2">
      <c r="A110" s="168">
        <f t="shared" si="8"/>
        <v>87</v>
      </c>
      <c r="B110" s="1276" t="s">
        <v>3484</v>
      </c>
      <c r="C110" s="1277">
        <v>7000</v>
      </c>
      <c r="D110" s="1277">
        <v>473.95</v>
      </c>
      <c r="E110" s="1277">
        <v>382.59500000000003</v>
      </c>
      <c r="F110" s="1271">
        <f t="shared" si="7"/>
        <v>80.724759995780147</v>
      </c>
      <c r="G110" s="1302" t="s">
        <v>652</v>
      </c>
      <c r="H110" s="459" t="s">
        <v>5390</v>
      </c>
    </row>
    <row r="111" spans="1:8" s="128" customFormat="1" ht="99.75" customHeight="1" x14ac:dyDescent="0.2">
      <c r="A111" s="168">
        <f t="shared" si="8"/>
        <v>88</v>
      </c>
      <c r="B111" s="1276" t="s">
        <v>5391</v>
      </c>
      <c r="C111" s="1277">
        <v>0</v>
      </c>
      <c r="D111" s="1277">
        <v>2500</v>
      </c>
      <c r="E111" s="1277">
        <v>114.345</v>
      </c>
      <c r="F111" s="1271">
        <f t="shared" si="7"/>
        <v>4.5738000000000003</v>
      </c>
      <c r="G111" s="1302" t="s">
        <v>652</v>
      </c>
      <c r="H111" s="459" t="s">
        <v>5392</v>
      </c>
    </row>
    <row r="112" spans="1:8" s="128" customFormat="1" ht="99.75" customHeight="1" x14ac:dyDescent="0.2">
      <c r="A112" s="168">
        <f t="shared" si="8"/>
        <v>89</v>
      </c>
      <c r="B112" s="1276" t="s">
        <v>5393</v>
      </c>
      <c r="C112" s="1277">
        <v>0</v>
      </c>
      <c r="D112" s="1277">
        <v>2500</v>
      </c>
      <c r="E112" s="1277">
        <v>100.43</v>
      </c>
      <c r="F112" s="1271">
        <f t="shared" si="7"/>
        <v>4.0171999999999999</v>
      </c>
      <c r="G112" s="1302" t="s">
        <v>652</v>
      </c>
      <c r="H112" s="459" t="s">
        <v>5394</v>
      </c>
    </row>
    <row r="113" spans="1:8" s="128" customFormat="1" ht="115.5" x14ac:dyDescent="0.2">
      <c r="A113" s="168">
        <f t="shared" si="8"/>
        <v>90</v>
      </c>
      <c r="B113" s="1276" t="s">
        <v>5395</v>
      </c>
      <c r="C113" s="1277">
        <v>0</v>
      </c>
      <c r="D113" s="1277">
        <v>2500</v>
      </c>
      <c r="E113" s="1277">
        <v>0</v>
      </c>
      <c r="F113" s="1271">
        <f t="shared" si="7"/>
        <v>0</v>
      </c>
      <c r="G113" s="1302" t="s">
        <v>652</v>
      </c>
      <c r="H113" s="459" t="s">
        <v>5396</v>
      </c>
    </row>
    <row r="114" spans="1:8" s="128" customFormat="1" ht="99.75" customHeight="1" x14ac:dyDescent="0.2">
      <c r="A114" s="168">
        <f t="shared" si="8"/>
        <v>91</v>
      </c>
      <c r="B114" s="1276" t="s">
        <v>5397</v>
      </c>
      <c r="C114" s="1277">
        <v>0</v>
      </c>
      <c r="D114" s="1277">
        <v>2500</v>
      </c>
      <c r="E114" s="1277">
        <v>378.125</v>
      </c>
      <c r="F114" s="1271">
        <f t="shared" si="7"/>
        <v>15.125</v>
      </c>
      <c r="G114" s="1302" t="s">
        <v>652</v>
      </c>
      <c r="H114" s="459" t="s">
        <v>5394</v>
      </c>
    </row>
    <row r="115" spans="1:8" s="128" customFormat="1" ht="45" customHeight="1" x14ac:dyDescent="0.2">
      <c r="A115" s="168">
        <f t="shared" si="8"/>
        <v>92</v>
      </c>
      <c r="B115" s="1276" t="s">
        <v>5398</v>
      </c>
      <c r="C115" s="1277">
        <v>0</v>
      </c>
      <c r="D115" s="1277">
        <v>2400</v>
      </c>
      <c r="E115" s="1277">
        <v>0</v>
      </c>
      <c r="F115" s="1271">
        <f t="shared" si="7"/>
        <v>0</v>
      </c>
      <c r="G115" s="1302" t="s">
        <v>652</v>
      </c>
      <c r="H115" s="459" t="s">
        <v>5399</v>
      </c>
    </row>
    <row r="116" spans="1:8" s="128" customFormat="1" ht="45" customHeight="1" x14ac:dyDescent="0.2">
      <c r="A116" s="168">
        <f t="shared" si="8"/>
        <v>93</v>
      </c>
      <c r="B116" s="1276" t="s">
        <v>5400</v>
      </c>
      <c r="C116" s="1277">
        <v>0</v>
      </c>
      <c r="D116" s="1277">
        <v>4000</v>
      </c>
      <c r="E116" s="1277">
        <v>0</v>
      </c>
      <c r="F116" s="1271">
        <f t="shared" si="7"/>
        <v>0</v>
      </c>
      <c r="G116" s="1302" t="s">
        <v>652</v>
      </c>
      <c r="H116" s="459" t="s">
        <v>5401</v>
      </c>
    </row>
    <row r="117" spans="1:8" s="128" customFormat="1" ht="24" customHeight="1" x14ac:dyDescent="0.2">
      <c r="A117" s="168">
        <f t="shared" si="8"/>
        <v>94</v>
      </c>
      <c r="B117" s="1276" t="s">
        <v>5719</v>
      </c>
      <c r="C117" s="1277">
        <v>0</v>
      </c>
      <c r="D117" s="1277">
        <v>2511.9300000000003</v>
      </c>
      <c r="E117" s="1277">
        <v>2511.9305300000005</v>
      </c>
      <c r="F117" s="1271">
        <f t="shared" si="7"/>
        <v>100.00002109931407</v>
      </c>
      <c r="G117" s="460" t="s">
        <v>657</v>
      </c>
      <c r="H117" s="459" t="s">
        <v>63</v>
      </c>
    </row>
    <row r="118" spans="1:8" s="128" customFormat="1" ht="24" customHeight="1" x14ac:dyDescent="0.2">
      <c r="A118" s="168">
        <f t="shared" si="8"/>
        <v>95</v>
      </c>
      <c r="B118" s="1276" t="s">
        <v>5402</v>
      </c>
      <c r="C118" s="1277">
        <v>0</v>
      </c>
      <c r="D118" s="1277">
        <v>4316.87</v>
      </c>
      <c r="E118" s="1277">
        <v>4316.8677799999996</v>
      </c>
      <c r="F118" s="1271">
        <f t="shared" si="7"/>
        <v>99.999948573850943</v>
      </c>
      <c r="G118" s="460" t="s">
        <v>657</v>
      </c>
      <c r="H118" s="459" t="s">
        <v>5353</v>
      </c>
    </row>
    <row r="119" spans="1:8" s="128" customFormat="1" ht="13.5" customHeight="1" thickBot="1" x14ac:dyDescent="0.25">
      <c r="A119" s="1542" t="s">
        <v>299</v>
      </c>
      <c r="B119" s="1543"/>
      <c r="C119" s="146">
        <f>SUM(C87:C118)</f>
        <v>535969</v>
      </c>
      <c r="D119" s="146">
        <f>SUM(D87:D118)</f>
        <v>666964.39000000036</v>
      </c>
      <c r="E119" s="146">
        <f>SUM(E87:E118)</f>
        <v>398040.11350999988</v>
      </c>
      <c r="F119" s="157">
        <f t="shared" si="7"/>
        <v>59.679365117229068</v>
      </c>
      <c r="G119" s="148"/>
      <c r="H119" s="1317"/>
    </row>
    <row r="120" spans="1:8" s="163" customFormat="1" x14ac:dyDescent="0.2">
      <c r="A120" s="129"/>
      <c r="B120" s="159"/>
      <c r="C120" s="129"/>
      <c r="D120" s="129"/>
      <c r="E120" s="129"/>
      <c r="F120" s="160"/>
      <c r="G120" s="161"/>
      <c r="H120" s="162"/>
    </row>
  </sheetData>
  <mergeCells count="12">
    <mergeCell ref="A119:B119"/>
    <mergeCell ref="A1:H1"/>
    <mergeCell ref="A4:B4"/>
    <mergeCell ref="A5:B5"/>
    <mergeCell ref="A6:B6"/>
    <mergeCell ref="A8:B8"/>
    <mergeCell ref="A9:B9"/>
    <mergeCell ref="A10:B10"/>
    <mergeCell ref="A50:B50"/>
    <mergeCell ref="A60:B60"/>
    <mergeCell ref="A63:B63"/>
    <mergeCell ref="A85:B85"/>
  </mergeCells>
  <printOptions horizontalCentered="1"/>
  <pageMargins left="0.31496062992125984" right="0.31496062992125984" top="0.51181102362204722" bottom="0.43307086614173229" header="0.31496062992125984" footer="0.23622047244094491"/>
  <pageSetup paperSize="9" scale="96" firstPageNumber="203" fitToHeight="0" orientation="landscape" useFirstPageNumber="1" r:id="rId1"/>
  <headerFooter>
    <oddHeader>&amp;L&amp;"Tahoma,Kurzíva"&amp;9Závěrečný účet Moravskoslezského kraje za rok 2023&amp;R&amp;"Tahoma,Kurzíva"&amp;9Tabulka č. 19</oddHeader>
    <oddFooter>&amp;C&amp;"Tahoma,Obyčejné"&amp;P</oddFooter>
  </headerFooter>
  <rowBreaks count="3" manualBreakCount="3">
    <brk id="24" max="7" man="1"/>
    <brk id="50" max="7" man="1"/>
    <brk id="60" max="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3BBAA-FD1E-40E1-B244-159A151D5290}">
  <sheetPr>
    <pageSetUpPr fitToPage="1"/>
  </sheetPr>
  <dimension ref="A1:H255"/>
  <sheetViews>
    <sheetView zoomScaleNormal="100" zoomScaleSheetLayoutView="100" workbookViewId="0">
      <pane ySplit="14" topLeftCell="A15" activePane="bottomLeft" state="frozen"/>
      <selection activeCell="F37" sqref="F37"/>
      <selection pane="bottomLeft" activeCell="F37" sqref="F37"/>
    </sheetView>
  </sheetViews>
  <sheetFormatPr defaultColWidth="9.140625" defaultRowHeight="10.5" x14ac:dyDescent="0.2"/>
  <cols>
    <col min="1" max="1" width="6.42578125" style="126" customWidth="1"/>
    <col min="2" max="2" width="42.7109375" style="128" customWidth="1"/>
    <col min="3" max="4" width="13.140625" style="129" customWidth="1"/>
    <col min="5" max="5" width="13.140625" style="126" customWidth="1"/>
    <col min="6" max="6" width="8" style="130" customWidth="1"/>
    <col min="7" max="7" width="10.7109375" style="127" customWidth="1"/>
    <col min="8" max="8" width="42.7109375" style="131" customWidth="1"/>
    <col min="9" max="16384" width="9.140625" style="126"/>
  </cols>
  <sheetData>
    <row r="1" spans="1:8" s="119" customFormat="1" ht="18" customHeight="1" x14ac:dyDescent="0.2">
      <c r="A1" s="1546" t="s">
        <v>5403</v>
      </c>
      <c r="B1" s="1546"/>
      <c r="C1" s="1546"/>
      <c r="D1" s="1546"/>
      <c r="E1" s="1546"/>
      <c r="F1" s="1546"/>
      <c r="G1" s="1546"/>
      <c r="H1" s="1546"/>
    </row>
    <row r="2" spans="1:8" ht="12" customHeight="1" x14ac:dyDescent="0.2"/>
    <row r="3" spans="1:8" ht="12" customHeight="1" thickBot="1" x14ac:dyDescent="0.2">
      <c r="A3" s="120"/>
      <c r="F3" s="132" t="s">
        <v>640</v>
      </c>
    </row>
    <row r="4" spans="1:8" ht="24" customHeight="1" x14ac:dyDescent="0.2">
      <c r="A4" s="1547"/>
      <c r="B4" s="1547"/>
      <c r="C4" s="1249" t="s">
        <v>5102</v>
      </c>
      <c r="D4" s="1249" t="s">
        <v>5103</v>
      </c>
      <c r="E4" s="1249" t="s">
        <v>5104</v>
      </c>
      <c r="F4" s="1250" t="s">
        <v>290</v>
      </c>
      <c r="G4" s="164"/>
      <c r="H4" s="165"/>
    </row>
    <row r="5" spans="1:8" ht="12.95" customHeight="1" x14ac:dyDescent="0.2">
      <c r="A5" s="1544" t="s">
        <v>641</v>
      </c>
      <c r="B5" s="1544"/>
      <c r="C5" s="1251">
        <f>C43</f>
        <v>153149</v>
      </c>
      <c r="D5" s="1251">
        <f>D43</f>
        <v>14867316.109999999</v>
      </c>
      <c r="E5" s="1251">
        <f>E43</f>
        <v>14839884.371489994</v>
      </c>
      <c r="F5" s="1252">
        <f t="shared" ref="F5:F10" si="0">E5/D5*100</f>
        <v>99.815489639777326</v>
      </c>
      <c r="G5" s="161"/>
      <c r="H5" s="162"/>
    </row>
    <row r="6" spans="1:8" ht="12.95" customHeight="1" x14ac:dyDescent="0.2">
      <c r="A6" s="1544" t="s">
        <v>642</v>
      </c>
      <c r="B6" s="1544"/>
      <c r="C6" s="1253">
        <f>C65</f>
        <v>1222907</v>
      </c>
      <c r="D6" s="1253">
        <f>D65</f>
        <v>7488310.1600000001</v>
      </c>
      <c r="E6" s="1253">
        <f>E65</f>
        <v>7488310.151949998</v>
      </c>
      <c r="F6" s="1252">
        <f t="shared" si="0"/>
        <v>99.999999892499076</v>
      </c>
      <c r="G6" s="161"/>
      <c r="H6" s="162"/>
    </row>
    <row r="7" spans="1:8" ht="12.95" customHeight="1" x14ac:dyDescent="0.2">
      <c r="A7" s="174" t="s">
        <v>675</v>
      </c>
      <c r="B7" s="1290"/>
      <c r="C7" s="1253">
        <f>C69</f>
        <v>0</v>
      </c>
      <c r="D7" s="1253">
        <f>D69</f>
        <v>106593.68</v>
      </c>
      <c r="E7" s="1253">
        <f>E69</f>
        <v>44609.946680000001</v>
      </c>
      <c r="F7" s="1252">
        <f t="shared" si="0"/>
        <v>41.850461190569646</v>
      </c>
      <c r="G7" s="161"/>
      <c r="H7" s="162"/>
    </row>
    <row r="8" spans="1:8" ht="12.95" customHeight="1" x14ac:dyDescent="0.2">
      <c r="A8" s="1544" t="s">
        <v>643</v>
      </c>
      <c r="B8" s="1544"/>
      <c r="C8" s="1253">
        <f>C205</f>
        <v>663265</v>
      </c>
      <c r="D8" s="1253">
        <f>D205</f>
        <v>1111413.79</v>
      </c>
      <c r="E8" s="1253">
        <f>E205</f>
        <v>730189.36792000011</v>
      </c>
      <c r="F8" s="1252">
        <f t="shared" si="0"/>
        <v>65.699145942754598</v>
      </c>
      <c r="G8" s="161"/>
      <c r="H8" s="162"/>
    </row>
    <row r="9" spans="1:8" ht="12.95" customHeight="1" x14ac:dyDescent="0.2">
      <c r="A9" s="1544" t="s">
        <v>644</v>
      </c>
      <c r="B9" s="1544"/>
      <c r="C9" s="1253">
        <f>C254</f>
        <v>344705</v>
      </c>
      <c r="D9" s="1253">
        <f>D254</f>
        <v>810894.18</v>
      </c>
      <c r="E9" s="1253">
        <f>E254</f>
        <v>723287.07421999983</v>
      </c>
      <c r="F9" s="1252">
        <f t="shared" si="0"/>
        <v>89.196234485244403</v>
      </c>
      <c r="G9" s="161"/>
      <c r="H9" s="162"/>
    </row>
    <row r="10" spans="1:8" s="120" customFormat="1" ht="13.5" customHeight="1" thickBot="1" x14ac:dyDescent="0.25">
      <c r="A10" s="1540" t="s">
        <v>299</v>
      </c>
      <c r="B10" s="1540"/>
      <c r="C10" s="133">
        <f>SUM(C5:C9)</f>
        <v>2384026</v>
      </c>
      <c r="D10" s="133">
        <f>SUM(D5:D9)</f>
        <v>24384527.919999998</v>
      </c>
      <c r="E10" s="133">
        <f>SUM(E5:E9)</f>
        <v>23826280.912259988</v>
      </c>
      <c r="F10" s="134">
        <f t="shared" si="0"/>
        <v>97.710650747180793</v>
      </c>
      <c r="G10" s="161"/>
      <c r="H10" s="162"/>
    </row>
    <row r="11" spans="1:8" s="138" customFormat="1" ht="10.5" customHeight="1" x14ac:dyDescent="0.2">
      <c r="A11" s="120"/>
      <c r="B11" s="135"/>
      <c r="C11" s="136"/>
      <c r="D11" s="136"/>
      <c r="E11" s="136"/>
      <c r="F11" s="137"/>
      <c r="G11" s="127"/>
      <c r="H11" s="131"/>
    </row>
    <row r="12" spans="1:8" s="138" customFormat="1" ht="10.5" customHeight="1" x14ac:dyDescent="0.2">
      <c r="A12" s="120"/>
      <c r="B12" s="135"/>
      <c r="C12" s="136"/>
      <c r="D12" s="136"/>
      <c r="E12" s="136"/>
      <c r="F12" s="137"/>
      <c r="G12" s="127"/>
      <c r="H12" s="131"/>
    </row>
    <row r="13" spans="1:8" s="138" customFormat="1" ht="10.5" customHeight="1" thickBot="1" x14ac:dyDescent="0.2">
      <c r="A13" s="120"/>
      <c r="B13" s="135"/>
      <c r="C13" s="136"/>
      <c r="D13" s="136"/>
      <c r="E13" s="136"/>
      <c r="F13" s="137"/>
      <c r="G13" s="127"/>
      <c r="H13" s="132" t="s">
        <v>640</v>
      </c>
    </row>
    <row r="14" spans="1:8" ht="28.5" customHeight="1" thickBot="1" x14ac:dyDescent="0.25">
      <c r="A14" s="139" t="s">
        <v>645</v>
      </c>
      <c r="B14" s="456" t="s">
        <v>536</v>
      </c>
      <c r="C14" s="1249" t="s">
        <v>5102</v>
      </c>
      <c r="D14" s="1249" t="s">
        <v>5103</v>
      </c>
      <c r="E14" s="1249" t="s">
        <v>5104</v>
      </c>
      <c r="F14" s="457" t="s">
        <v>290</v>
      </c>
      <c r="G14" s="457" t="s">
        <v>646</v>
      </c>
      <c r="H14" s="458" t="s">
        <v>647</v>
      </c>
    </row>
    <row r="15" spans="1:8" ht="15" customHeight="1" thickBot="1" x14ac:dyDescent="0.2">
      <c r="A15" s="166" t="s">
        <v>648</v>
      </c>
      <c r="B15" s="140"/>
      <c r="C15" s="141"/>
      <c r="D15" s="141"/>
      <c r="E15" s="142"/>
      <c r="F15" s="143"/>
      <c r="G15" s="144"/>
      <c r="H15" s="145"/>
    </row>
    <row r="16" spans="1:8" s="128" customFormat="1" ht="24" customHeight="1" x14ac:dyDescent="0.2">
      <c r="A16" s="167">
        <v>1</v>
      </c>
      <c r="B16" s="1276" t="s">
        <v>4673</v>
      </c>
      <c r="C16" s="1277">
        <v>3000</v>
      </c>
      <c r="D16" s="1277">
        <v>2302.2000000000003</v>
      </c>
      <c r="E16" s="1277">
        <v>2302.2000000000003</v>
      </c>
      <c r="F16" s="1271">
        <f t="shared" ref="F16:F43" si="1">E16/D16*100</f>
        <v>100</v>
      </c>
      <c r="G16" s="1266" t="s">
        <v>650</v>
      </c>
      <c r="H16" s="1304" t="s">
        <v>63</v>
      </c>
    </row>
    <row r="17" spans="1:8" s="128" customFormat="1" ht="24" customHeight="1" x14ac:dyDescent="0.2">
      <c r="A17" s="168">
        <f>A16+1</f>
        <v>2</v>
      </c>
      <c r="B17" s="1269" t="s">
        <v>3682</v>
      </c>
      <c r="C17" s="1270">
        <v>7600</v>
      </c>
      <c r="D17" s="1270">
        <v>7538.1</v>
      </c>
      <c r="E17" s="1270">
        <v>7538.0856999999996</v>
      </c>
      <c r="F17" s="1271">
        <f t="shared" si="1"/>
        <v>99.999810297024439</v>
      </c>
      <c r="G17" s="460" t="s">
        <v>650</v>
      </c>
      <c r="H17" s="1272" t="s">
        <v>63</v>
      </c>
    </row>
    <row r="18" spans="1:8" s="128" customFormat="1" ht="21" x14ac:dyDescent="0.2">
      <c r="A18" s="168">
        <f t="shared" ref="A18:A42" si="2">A17+1</f>
        <v>3</v>
      </c>
      <c r="B18" s="1269" t="s">
        <v>2761</v>
      </c>
      <c r="C18" s="1270">
        <v>3000</v>
      </c>
      <c r="D18" s="1270">
        <v>2978.17</v>
      </c>
      <c r="E18" s="1270">
        <v>2978.1640000000002</v>
      </c>
      <c r="F18" s="1271">
        <f t="shared" si="1"/>
        <v>99.999798533999069</v>
      </c>
      <c r="G18" s="460" t="s">
        <v>650</v>
      </c>
      <c r="H18" s="1272" t="s">
        <v>63</v>
      </c>
    </row>
    <row r="19" spans="1:8" s="128" customFormat="1" ht="24" customHeight="1" x14ac:dyDescent="0.2">
      <c r="A19" s="168">
        <f t="shared" si="2"/>
        <v>4</v>
      </c>
      <c r="B19" s="1269" t="s">
        <v>739</v>
      </c>
      <c r="C19" s="1270">
        <v>35300</v>
      </c>
      <c r="D19" s="1270">
        <v>35300</v>
      </c>
      <c r="E19" s="1270">
        <v>35300</v>
      </c>
      <c r="F19" s="1271">
        <f t="shared" si="1"/>
        <v>100</v>
      </c>
      <c r="G19" s="460" t="s">
        <v>650</v>
      </c>
      <c r="H19" s="1272" t="s">
        <v>63</v>
      </c>
    </row>
    <row r="20" spans="1:8" s="128" customFormat="1" ht="15" customHeight="1" x14ac:dyDescent="0.2">
      <c r="A20" s="168">
        <f t="shared" si="2"/>
        <v>5</v>
      </c>
      <c r="B20" s="1269" t="s">
        <v>503</v>
      </c>
      <c r="C20" s="1270">
        <v>0</v>
      </c>
      <c r="D20" s="1270">
        <v>225</v>
      </c>
      <c r="E20" s="1270">
        <v>223.5</v>
      </c>
      <c r="F20" s="1271">
        <f t="shared" si="1"/>
        <v>99.333333333333329</v>
      </c>
      <c r="G20" s="460" t="s">
        <v>650</v>
      </c>
      <c r="H20" s="459" t="s">
        <v>63</v>
      </c>
    </row>
    <row r="21" spans="1:8" s="128" customFormat="1" ht="24" customHeight="1" x14ac:dyDescent="0.2">
      <c r="A21" s="168">
        <f t="shared" si="2"/>
        <v>6</v>
      </c>
      <c r="B21" s="1275" t="s">
        <v>740</v>
      </c>
      <c r="C21" s="1270">
        <v>160</v>
      </c>
      <c r="D21" s="1270">
        <v>210</v>
      </c>
      <c r="E21" s="1270">
        <v>201.89</v>
      </c>
      <c r="F21" s="1271">
        <f t="shared" si="1"/>
        <v>96.138095238095232</v>
      </c>
      <c r="G21" s="460" t="s">
        <v>650</v>
      </c>
      <c r="H21" s="1272" t="s">
        <v>63</v>
      </c>
    </row>
    <row r="22" spans="1:8" s="128" customFormat="1" ht="15" customHeight="1" x14ac:dyDescent="0.2">
      <c r="A22" s="168">
        <f t="shared" si="2"/>
        <v>7</v>
      </c>
      <c r="B22" s="1275" t="s">
        <v>741</v>
      </c>
      <c r="C22" s="1270">
        <v>770</v>
      </c>
      <c r="D22" s="1270">
        <v>502.96999999999997</v>
      </c>
      <c r="E22" s="1270">
        <v>483.73970000000003</v>
      </c>
      <c r="F22" s="1271">
        <f t="shared" si="1"/>
        <v>96.176650694872464</v>
      </c>
      <c r="G22" s="460" t="s">
        <v>650</v>
      </c>
      <c r="H22" s="1272" t="s">
        <v>63</v>
      </c>
    </row>
    <row r="23" spans="1:8" s="128" customFormat="1" ht="67.5" customHeight="1" x14ac:dyDescent="0.2">
      <c r="A23" s="168">
        <f t="shared" si="2"/>
        <v>8</v>
      </c>
      <c r="B23" s="1275" t="s">
        <v>471</v>
      </c>
      <c r="C23" s="1270">
        <v>2000</v>
      </c>
      <c r="D23" s="1270">
        <v>4831.7199999999993</v>
      </c>
      <c r="E23" s="1270">
        <v>3306.8189999999995</v>
      </c>
      <c r="F23" s="1271">
        <f t="shared" si="1"/>
        <v>68.439789557341896</v>
      </c>
      <c r="G23" s="1278" t="s">
        <v>652</v>
      </c>
      <c r="H23" s="1272" t="s">
        <v>5404</v>
      </c>
    </row>
    <row r="24" spans="1:8" s="128" customFormat="1" ht="15" customHeight="1" x14ac:dyDescent="0.2">
      <c r="A24" s="168">
        <f t="shared" si="2"/>
        <v>9</v>
      </c>
      <c r="B24" s="1269" t="s">
        <v>3414</v>
      </c>
      <c r="C24" s="1270">
        <v>10000</v>
      </c>
      <c r="D24" s="1270">
        <v>10000</v>
      </c>
      <c r="E24" s="1270">
        <v>10000</v>
      </c>
      <c r="F24" s="1271">
        <f t="shared" si="1"/>
        <v>100</v>
      </c>
      <c r="G24" s="460" t="s">
        <v>652</v>
      </c>
      <c r="H24" s="1272" t="s">
        <v>63</v>
      </c>
    </row>
    <row r="25" spans="1:8" s="128" customFormat="1" ht="157.5" x14ac:dyDescent="0.2">
      <c r="A25" s="168">
        <f t="shared" si="2"/>
        <v>10</v>
      </c>
      <c r="B25" s="1275" t="s">
        <v>2963</v>
      </c>
      <c r="C25" s="1270">
        <v>700</v>
      </c>
      <c r="D25" s="1270">
        <v>1456.47</v>
      </c>
      <c r="E25" s="1270">
        <v>1321.4632000000001</v>
      </c>
      <c r="F25" s="1271">
        <f t="shared" si="1"/>
        <v>90.730547144809037</v>
      </c>
      <c r="G25" s="460" t="s">
        <v>652</v>
      </c>
      <c r="H25" s="1272" t="s">
        <v>5405</v>
      </c>
    </row>
    <row r="26" spans="1:8" s="128" customFormat="1" ht="57" customHeight="1" x14ac:dyDescent="0.2">
      <c r="A26" s="168">
        <f t="shared" si="2"/>
        <v>11</v>
      </c>
      <c r="B26" s="1275" t="s">
        <v>500</v>
      </c>
      <c r="C26" s="1270">
        <v>733</v>
      </c>
      <c r="D26" s="1270">
        <v>586.5</v>
      </c>
      <c r="E26" s="1270">
        <v>546.476</v>
      </c>
      <c r="F26" s="1271">
        <f t="shared" si="1"/>
        <v>93.175788576300093</v>
      </c>
      <c r="G26" s="460" t="s">
        <v>652</v>
      </c>
      <c r="H26" s="1272" t="s">
        <v>5406</v>
      </c>
    </row>
    <row r="27" spans="1:8" s="128" customFormat="1" ht="15" customHeight="1" x14ac:dyDescent="0.2">
      <c r="A27" s="168">
        <f t="shared" si="2"/>
        <v>12</v>
      </c>
      <c r="B27" s="1275" t="s">
        <v>468</v>
      </c>
      <c r="C27" s="1270">
        <v>1000</v>
      </c>
      <c r="D27" s="1270">
        <v>1465.93</v>
      </c>
      <c r="E27" s="1270">
        <v>1465.9238</v>
      </c>
      <c r="F27" s="1271">
        <f t="shared" si="1"/>
        <v>99.99957706029619</v>
      </c>
      <c r="G27" s="460" t="s">
        <v>650</v>
      </c>
      <c r="H27" s="1272" t="s">
        <v>63</v>
      </c>
    </row>
    <row r="28" spans="1:8" s="128" customFormat="1" ht="152.25" customHeight="1" x14ac:dyDescent="0.2">
      <c r="A28" s="168">
        <f t="shared" si="2"/>
        <v>13</v>
      </c>
      <c r="B28" s="1275" t="s">
        <v>470</v>
      </c>
      <c r="C28" s="1270">
        <v>0</v>
      </c>
      <c r="D28" s="1270">
        <v>3901.85</v>
      </c>
      <c r="E28" s="1270">
        <v>1648.46228</v>
      </c>
      <c r="F28" s="1271">
        <f t="shared" si="1"/>
        <v>42.24822276612376</v>
      </c>
      <c r="G28" s="1278" t="s">
        <v>652</v>
      </c>
      <c r="H28" s="1272" t="s">
        <v>5407</v>
      </c>
    </row>
    <row r="29" spans="1:8" s="128" customFormat="1" ht="67.5" customHeight="1" x14ac:dyDescent="0.2">
      <c r="A29" s="168">
        <f t="shared" si="2"/>
        <v>14</v>
      </c>
      <c r="B29" s="1269" t="s">
        <v>5408</v>
      </c>
      <c r="C29" s="1270">
        <v>130</v>
      </c>
      <c r="D29" s="1270">
        <v>764.1</v>
      </c>
      <c r="E29" s="1270">
        <v>719.98400000000004</v>
      </c>
      <c r="F29" s="1271">
        <f t="shared" si="1"/>
        <v>94.226410155738776</v>
      </c>
      <c r="G29" s="460" t="s">
        <v>650</v>
      </c>
      <c r="H29" s="459" t="s">
        <v>5409</v>
      </c>
    </row>
    <row r="30" spans="1:8" s="128" customFormat="1" ht="78.75" customHeight="1" x14ac:dyDescent="0.2">
      <c r="A30" s="168">
        <f t="shared" si="2"/>
        <v>15</v>
      </c>
      <c r="B30" s="1275" t="s">
        <v>472</v>
      </c>
      <c r="C30" s="1270">
        <v>40000</v>
      </c>
      <c r="D30" s="1270">
        <v>82923.009999999995</v>
      </c>
      <c r="E30" s="1270">
        <v>60038.998549999997</v>
      </c>
      <c r="F30" s="1271">
        <f t="shared" si="1"/>
        <v>72.403303437730969</v>
      </c>
      <c r="G30" s="460" t="s">
        <v>652</v>
      </c>
      <c r="H30" s="1272" t="s">
        <v>5410</v>
      </c>
    </row>
    <row r="31" spans="1:8" s="128" customFormat="1" ht="24" customHeight="1" x14ac:dyDescent="0.2">
      <c r="A31" s="168">
        <f t="shared" si="2"/>
        <v>16</v>
      </c>
      <c r="B31" s="1275" t="s">
        <v>3322</v>
      </c>
      <c r="C31" s="1270">
        <v>2000</v>
      </c>
      <c r="D31" s="1270">
        <v>2000</v>
      </c>
      <c r="E31" s="1270">
        <v>2000</v>
      </c>
      <c r="F31" s="1271">
        <f t="shared" si="1"/>
        <v>100</v>
      </c>
      <c r="G31" s="460" t="s">
        <v>650</v>
      </c>
      <c r="H31" s="1272" t="s">
        <v>63</v>
      </c>
    </row>
    <row r="32" spans="1:8" s="128" customFormat="1" ht="34.5" customHeight="1" x14ac:dyDescent="0.2">
      <c r="A32" s="168">
        <f t="shared" si="2"/>
        <v>17</v>
      </c>
      <c r="B32" s="1275" t="s">
        <v>3080</v>
      </c>
      <c r="C32" s="1270">
        <v>1500</v>
      </c>
      <c r="D32" s="1270">
        <v>1500</v>
      </c>
      <c r="E32" s="1270">
        <v>1500</v>
      </c>
      <c r="F32" s="1271">
        <f t="shared" si="1"/>
        <v>100</v>
      </c>
      <c r="G32" s="460" t="s">
        <v>652</v>
      </c>
      <c r="H32" s="1272" t="s">
        <v>63</v>
      </c>
    </row>
    <row r="33" spans="1:8" s="128" customFormat="1" ht="15" customHeight="1" x14ac:dyDescent="0.2">
      <c r="A33" s="168">
        <f t="shared" si="2"/>
        <v>18</v>
      </c>
      <c r="B33" s="1275" t="s">
        <v>499</v>
      </c>
      <c r="C33" s="1270">
        <v>35000</v>
      </c>
      <c r="D33" s="1270">
        <v>35452.400000000001</v>
      </c>
      <c r="E33" s="1270">
        <v>35452.400000000001</v>
      </c>
      <c r="F33" s="1271">
        <f t="shared" si="1"/>
        <v>100</v>
      </c>
      <c r="G33" s="1278" t="s">
        <v>650</v>
      </c>
      <c r="H33" s="1272" t="s">
        <v>63</v>
      </c>
    </row>
    <row r="34" spans="1:8" s="128" customFormat="1" ht="24" customHeight="1" x14ac:dyDescent="0.2">
      <c r="A34" s="168">
        <f t="shared" si="2"/>
        <v>19</v>
      </c>
      <c r="B34" s="1275" t="s">
        <v>742</v>
      </c>
      <c r="C34" s="1270">
        <v>10256</v>
      </c>
      <c r="D34" s="1270">
        <v>8605</v>
      </c>
      <c r="E34" s="1270">
        <v>8083.5691400000005</v>
      </c>
      <c r="F34" s="1271">
        <f t="shared" si="1"/>
        <v>93.940373503776868</v>
      </c>
      <c r="G34" s="460" t="s">
        <v>650</v>
      </c>
      <c r="H34" s="1272" t="s">
        <v>5411</v>
      </c>
    </row>
    <row r="35" spans="1:8" s="128" customFormat="1" ht="15" customHeight="1" x14ac:dyDescent="0.2">
      <c r="A35" s="168">
        <f t="shared" si="2"/>
        <v>20</v>
      </c>
      <c r="B35" s="1269" t="s">
        <v>743</v>
      </c>
      <c r="C35" s="1270">
        <v>0</v>
      </c>
      <c r="D35" s="1270">
        <v>1452747.56</v>
      </c>
      <c r="E35" s="1270">
        <v>1452747.5600000003</v>
      </c>
      <c r="F35" s="1271">
        <f t="shared" si="1"/>
        <v>100.00000000000003</v>
      </c>
      <c r="G35" s="460" t="s">
        <v>650</v>
      </c>
      <c r="H35" s="1272" t="s">
        <v>63</v>
      </c>
    </row>
    <row r="36" spans="1:8" s="128" customFormat="1" ht="15" customHeight="1" x14ac:dyDescent="0.2">
      <c r="A36" s="168">
        <f t="shared" si="2"/>
        <v>21</v>
      </c>
      <c r="B36" s="1269" t="s">
        <v>5412</v>
      </c>
      <c r="C36" s="1270">
        <v>0</v>
      </c>
      <c r="D36" s="1270">
        <v>423.68</v>
      </c>
      <c r="E36" s="1270">
        <v>423.68400000000014</v>
      </c>
      <c r="F36" s="1271">
        <f t="shared" si="1"/>
        <v>100.00094410876137</v>
      </c>
      <c r="G36" s="460" t="s">
        <v>650</v>
      </c>
      <c r="H36" s="459" t="s">
        <v>63</v>
      </c>
    </row>
    <row r="37" spans="1:8" s="128" customFormat="1" ht="15" customHeight="1" x14ac:dyDescent="0.2">
      <c r="A37" s="168">
        <f t="shared" si="2"/>
        <v>22</v>
      </c>
      <c r="B37" s="1269" t="s">
        <v>744</v>
      </c>
      <c r="C37" s="1270">
        <v>0</v>
      </c>
      <c r="D37" s="1270">
        <v>13191082.17</v>
      </c>
      <c r="E37" s="1270">
        <v>13191082.173999995</v>
      </c>
      <c r="F37" s="1271">
        <f t="shared" si="1"/>
        <v>100.00000003032348</v>
      </c>
      <c r="G37" s="460" t="s">
        <v>650</v>
      </c>
      <c r="H37" s="459" t="s">
        <v>63</v>
      </c>
    </row>
    <row r="38" spans="1:8" s="128" customFormat="1" ht="15" customHeight="1" x14ac:dyDescent="0.2">
      <c r="A38" s="168">
        <f t="shared" si="2"/>
        <v>23</v>
      </c>
      <c r="B38" s="1275" t="s">
        <v>5413</v>
      </c>
      <c r="C38" s="1270">
        <v>0</v>
      </c>
      <c r="D38" s="1270">
        <v>19999.28</v>
      </c>
      <c r="E38" s="1270">
        <v>19999.278120000006</v>
      </c>
      <c r="F38" s="1271">
        <f t="shared" si="1"/>
        <v>99.999990599661629</v>
      </c>
      <c r="G38" s="460" t="s">
        <v>650</v>
      </c>
      <c r="H38" s="1272" t="s">
        <v>63</v>
      </c>
    </row>
    <row r="39" spans="1:8" s="128" customFormat="1" ht="24" customHeight="1" x14ac:dyDescent="0.2">
      <c r="A39" s="168">
        <f t="shared" si="2"/>
        <v>24</v>
      </c>
      <c r="B39" s="1275" t="s">
        <v>5414</v>
      </c>
      <c r="C39" s="1270">
        <v>0</v>
      </c>
      <c r="D39" s="1270">
        <v>60</v>
      </c>
      <c r="E39" s="1270">
        <v>60</v>
      </c>
      <c r="F39" s="1271">
        <f t="shared" si="1"/>
        <v>100</v>
      </c>
      <c r="G39" s="460" t="s">
        <v>657</v>
      </c>
      <c r="H39" s="1272" t="s">
        <v>63</v>
      </c>
    </row>
    <row r="40" spans="1:8" s="128" customFormat="1" ht="24" customHeight="1" x14ac:dyDescent="0.2">
      <c r="A40" s="168">
        <f t="shared" si="2"/>
        <v>25</v>
      </c>
      <c r="B40" s="1275" t="s">
        <v>5415</v>
      </c>
      <c r="C40" s="1270">
        <v>0</v>
      </c>
      <c r="D40" s="1270">
        <v>200</v>
      </c>
      <c r="E40" s="1270">
        <v>200</v>
      </c>
      <c r="F40" s="1271">
        <f t="shared" si="1"/>
        <v>100</v>
      </c>
      <c r="G40" s="460" t="s">
        <v>657</v>
      </c>
      <c r="H40" s="1272" t="s">
        <v>63</v>
      </c>
    </row>
    <row r="41" spans="1:8" s="128" customFormat="1" ht="24" customHeight="1" x14ac:dyDescent="0.2">
      <c r="A41" s="168">
        <f t="shared" si="2"/>
        <v>26</v>
      </c>
      <c r="B41" s="1275" t="s">
        <v>5416</v>
      </c>
      <c r="C41" s="1270">
        <v>0</v>
      </c>
      <c r="D41" s="1270">
        <v>200</v>
      </c>
      <c r="E41" s="1270">
        <v>200</v>
      </c>
      <c r="F41" s="1271">
        <f t="shared" si="1"/>
        <v>100</v>
      </c>
      <c r="G41" s="460" t="s">
        <v>657</v>
      </c>
      <c r="H41" s="1272" t="s">
        <v>63</v>
      </c>
    </row>
    <row r="42" spans="1:8" s="128" customFormat="1" ht="24" customHeight="1" x14ac:dyDescent="0.2">
      <c r="A42" s="168">
        <f t="shared" si="2"/>
        <v>27</v>
      </c>
      <c r="B42" s="1275" t="s">
        <v>5417</v>
      </c>
      <c r="C42" s="1270">
        <v>0</v>
      </c>
      <c r="D42" s="1270">
        <v>60</v>
      </c>
      <c r="E42" s="1270">
        <v>60</v>
      </c>
      <c r="F42" s="1271">
        <f t="shared" si="1"/>
        <v>100</v>
      </c>
      <c r="G42" s="460" t="s">
        <v>657</v>
      </c>
      <c r="H42" s="1272" t="s">
        <v>63</v>
      </c>
    </row>
    <row r="43" spans="1:8" s="135" customFormat="1" ht="13.5" customHeight="1" thickBot="1" x14ac:dyDescent="0.25">
      <c r="A43" s="1542" t="s">
        <v>299</v>
      </c>
      <c r="B43" s="1543"/>
      <c r="C43" s="146">
        <f>SUM(C16:C42)</f>
        <v>153149</v>
      </c>
      <c r="D43" s="146">
        <f>SUM(D16:D42)</f>
        <v>14867316.109999999</v>
      </c>
      <c r="E43" s="146">
        <f>SUM(E16:E42)</f>
        <v>14839884.371489994</v>
      </c>
      <c r="F43" s="147">
        <f t="shared" si="1"/>
        <v>99.815489639777326</v>
      </c>
      <c r="G43" s="148"/>
      <c r="H43" s="169"/>
    </row>
    <row r="44" spans="1:8" s="120" customFormat="1" ht="18" customHeight="1" thickBot="1" x14ac:dyDescent="0.2">
      <c r="A44" s="166" t="s">
        <v>642</v>
      </c>
      <c r="B44" s="149"/>
      <c r="C44" s="150"/>
      <c r="D44" s="150"/>
      <c r="E44" s="151"/>
      <c r="F44" s="143"/>
      <c r="G44" s="144"/>
      <c r="H44" s="461"/>
    </row>
    <row r="45" spans="1:8" s="128" customFormat="1" ht="24" customHeight="1" x14ac:dyDescent="0.2">
      <c r="A45" s="1281">
        <f>A42+1</f>
        <v>28</v>
      </c>
      <c r="B45" s="1305" t="s">
        <v>745</v>
      </c>
      <c r="C45" s="1306">
        <v>1035766</v>
      </c>
      <c r="D45" s="1306">
        <v>961419.67</v>
      </c>
      <c r="E45" s="1306">
        <v>961419.67</v>
      </c>
      <c r="F45" s="1271">
        <f t="shared" ref="F45:F65" si="3">E45/D45*100</f>
        <v>100</v>
      </c>
      <c r="G45" s="1302" t="s">
        <v>650</v>
      </c>
      <c r="H45" s="459" t="s">
        <v>63</v>
      </c>
    </row>
    <row r="46" spans="1:8" s="128" customFormat="1" ht="24" customHeight="1" x14ac:dyDescent="0.2">
      <c r="A46" s="168">
        <f t="shared" ref="A46:A64" si="4">A45+1</f>
        <v>29</v>
      </c>
      <c r="B46" s="1305" t="s">
        <v>746</v>
      </c>
      <c r="C46" s="1306">
        <v>110974</v>
      </c>
      <c r="D46" s="1306">
        <v>134715</v>
      </c>
      <c r="E46" s="1306">
        <v>134715</v>
      </c>
      <c r="F46" s="1271">
        <f t="shared" si="3"/>
        <v>100</v>
      </c>
      <c r="G46" s="1302" t="s">
        <v>650</v>
      </c>
      <c r="H46" s="459" t="s">
        <v>63</v>
      </c>
    </row>
    <row r="47" spans="1:8" s="128" customFormat="1" ht="24" customHeight="1" x14ac:dyDescent="0.2">
      <c r="A47" s="168">
        <f t="shared" si="4"/>
        <v>30</v>
      </c>
      <c r="B47" s="1305" t="s">
        <v>753</v>
      </c>
      <c r="C47" s="1306">
        <v>9000</v>
      </c>
      <c r="D47" s="1306">
        <v>13927.499999999998</v>
      </c>
      <c r="E47" s="1306">
        <v>13927.499999999998</v>
      </c>
      <c r="F47" s="1271">
        <f t="shared" si="3"/>
        <v>100</v>
      </c>
      <c r="G47" s="1302" t="s">
        <v>650</v>
      </c>
      <c r="H47" s="459" t="s">
        <v>63</v>
      </c>
    </row>
    <row r="48" spans="1:8" s="128" customFormat="1" ht="57" customHeight="1" x14ac:dyDescent="0.2">
      <c r="A48" s="168">
        <f t="shared" si="4"/>
        <v>31</v>
      </c>
      <c r="B48" s="1276" t="s">
        <v>2762</v>
      </c>
      <c r="C48" s="1277">
        <v>16891</v>
      </c>
      <c r="D48" s="1277">
        <v>7356.5</v>
      </c>
      <c r="E48" s="1277">
        <v>7356.49</v>
      </c>
      <c r="F48" s="1271">
        <f t="shared" si="3"/>
        <v>99.999864065792153</v>
      </c>
      <c r="G48" s="1285" t="s">
        <v>650</v>
      </c>
      <c r="H48" s="1272" t="s">
        <v>5418</v>
      </c>
    </row>
    <row r="49" spans="1:8" s="128" customFormat="1" ht="15" customHeight="1" x14ac:dyDescent="0.2">
      <c r="A49" s="168">
        <f t="shared" si="4"/>
        <v>32</v>
      </c>
      <c r="B49" s="1276" t="s">
        <v>747</v>
      </c>
      <c r="C49" s="1277">
        <v>13056</v>
      </c>
      <c r="D49" s="1277">
        <v>12326.899999999998</v>
      </c>
      <c r="E49" s="1277">
        <v>12326.899999999998</v>
      </c>
      <c r="F49" s="1271">
        <f t="shared" si="3"/>
        <v>100</v>
      </c>
      <c r="G49" s="1302" t="s">
        <v>650</v>
      </c>
      <c r="H49" s="1272" t="s">
        <v>63</v>
      </c>
    </row>
    <row r="50" spans="1:8" s="128" customFormat="1" ht="24" customHeight="1" x14ac:dyDescent="0.2">
      <c r="A50" s="168">
        <f t="shared" si="4"/>
        <v>33</v>
      </c>
      <c r="B50" s="1276" t="s">
        <v>748</v>
      </c>
      <c r="C50" s="1277">
        <v>0</v>
      </c>
      <c r="D50" s="1277">
        <v>88.33</v>
      </c>
      <c r="E50" s="1277">
        <v>88.331950000000006</v>
      </c>
      <c r="F50" s="1271">
        <f t="shared" si="3"/>
        <v>100.00220763047662</v>
      </c>
      <c r="G50" s="1285" t="s">
        <v>650</v>
      </c>
      <c r="H50" s="1287" t="s">
        <v>63</v>
      </c>
    </row>
    <row r="51" spans="1:8" s="128" customFormat="1" ht="34.5" customHeight="1" x14ac:dyDescent="0.2">
      <c r="A51" s="168">
        <f t="shared" si="4"/>
        <v>34</v>
      </c>
      <c r="B51" s="1276" t="s">
        <v>749</v>
      </c>
      <c r="C51" s="1277">
        <v>400</v>
      </c>
      <c r="D51" s="1277">
        <v>160.38999999999999</v>
      </c>
      <c r="E51" s="1277">
        <v>160.38999999999999</v>
      </c>
      <c r="F51" s="1271">
        <f t="shared" si="3"/>
        <v>100</v>
      </c>
      <c r="G51" s="1302" t="s">
        <v>650</v>
      </c>
      <c r="H51" s="459" t="s">
        <v>5419</v>
      </c>
    </row>
    <row r="52" spans="1:8" s="128" customFormat="1" ht="24" customHeight="1" x14ac:dyDescent="0.2">
      <c r="A52" s="168">
        <f t="shared" si="4"/>
        <v>35</v>
      </c>
      <c r="B52" s="1305" t="s">
        <v>3056</v>
      </c>
      <c r="C52" s="1306">
        <v>0</v>
      </c>
      <c r="D52" s="1306">
        <v>115</v>
      </c>
      <c r="E52" s="1306">
        <v>115</v>
      </c>
      <c r="F52" s="1271">
        <f t="shared" si="3"/>
        <v>100</v>
      </c>
      <c r="G52" s="1302" t="s">
        <v>650</v>
      </c>
      <c r="H52" s="459" t="s">
        <v>63</v>
      </c>
    </row>
    <row r="53" spans="1:8" s="128" customFormat="1" ht="15" customHeight="1" x14ac:dyDescent="0.2">
      <c r="A53" s="168">
        <f t="shared" si="4"/>
        <v>36</v>
      </c>
      <c r="B53" s="1305" t="s">
        <v>750</v>
      </c>
      <c r="C53" s="1306">
        <v>900</v>
      </c>
      <c r="D53" s="1306">
        <v>815.56999999999994</v>
      </c>
      <c r="E53" s="1306">
        <v>815.56600000000003</v>
      </c>
      <c r="F53" s="1271">
        <f t="shared" si="3"/>
        <v>99.999509545471284</v>
      </c>
      <c r="G53" s="1302" t="s">
        <v>650</v>
      </c>
      <c r="H53" s="459" t="s">
        <v>63</v>
      </c>
    </row>
    <row r="54" spans="1:8" s="128" customFormat="1" ht="24" customHeight="1" x14ac:dyDescent="0.2">
      <c r="A54" s="168">
        <f t="shared" si="4"/>
        <v>37</v>
      </c>
      <c r="B54" s="1276" t="s">
        <v>4630</v>
      </c>
      <c r="C54" s="1277">
        <v>0</v>
      </c>
      <c r="D54" s="1277">
        <v>5.65</v>
      </c>
      <c r="E54" s="1277">
        <v>5.65</v>
      </c>
      <c r="F54" s="1271">
        <f t="shared" si="3"/>
        <v>100</v>
      </c>
      <c r="G54" s="1302" t="s">
        <v>650</v>
      </c>
      <c r="H54" s="1272" t="s">
        <v>63</v>
      </c>
    </row>
    <row r="55" spans="1:8" s="128" customFormat="1" ht="24" customHeight="1" x14ac:dyDescent="0.2">
      <c r="A55" s="168">
        <f t="shared" si="4"/>
        <v>38</v>
      </c>
      <c r="B55" s="1276" t="s">
        <v>4603</v>
      </c>
      <c r="C55" s="1277">
        <v>0</v>
      </c>
      <c r="D55" s="1277">
        <v>697.80000000000007</v>
      </c>
      <c r="E55" s="1277">
        <v>697.80000000000007</v>
      </c>
      <c r="F55" s="1271">
        <f t="shared" si="3"/>
        <v>100</v>
      </c>
      <c r="G55" s="1285" t="s">
        <v>650</v>
      </c>
      <c r="H55" s="1287" t="s">
        <v>63</v>
      </c>
    </row>
    <row r="56" spans="1:8" s="128" customFormat="1" ht="55.5" customHeight="1" x14ac:dyDescent="0.2">
      <c r="A56" s="168">
        <f t="shared" si="4"/>
        <v>39</v>
      </c>
      <c r="B56" s="1305" t="s">
        <v>3615</v>
      </c>
      <c r="C56" s="1306">
        <v>10500</v>
      </c>
      <c r="D56" s="1306">
        <v>0</v>
      </c>
      <c r="E56" s="1306">
        <v>0</v>
      </c>
      <c r="F56" s="1271" t="s">
        <v>2900</v>
      </c>
      <c r="G56" s="1302" t="s">
        <v>650</v>
      </c>
      <c r="H56" s="459" t="s">
        <v>3944</v>
      </c>
    </row>
    <row r="57" spans="1:8" s="128" customFormat="1" ht="24" customHeight="1" x14ac:dyDescent="0.2">
      <c r="A57" s="168">
        <f t="shared" si="4"/>
        <v>40</v>
      </c>
      <c r="B57" s="1305" t="s">
        <v>751</v>
      </c>
      <c r="C57" s="1306">
        <v>25420</v>
      </c>
      <c r="D57" s="1306">
        <v>27436.829999999998</v>
      </c>
      <c r="E57" s="1306">
        <v>27436.829999999998</v>
      </c>
      <c r="F57" s="1271">
        <f t="shared" si="3"/>
        <v>100</v>
      </c>
      <c r="G57" s="1302" t="s">
        <v>650</v>
      </c>
      <c r="H57" s="459" t="s">
        <v>63</v>
      </c>
    </row>
    <row r="58" spans="1:8" s="128" customFormat="1" ht="24" customHeight="1" x14ac:dyDescent="0.2">
      <c r="A58" s="168">
        <f t="shared" si="4"/>
        <v>41</v>
      </c>
      <c r="B58" s="1276" t="s">
        <v>752</v>
      </c>
      <c r="C58" s="1277">
        <v>0</v>
      </c>
      <c r="D58" s="1277">
        <v>141.36000000000001</v>
      </c>
      <c r="E58" s="1277">
        <v>141.36000000000001</v>
      </c>
      <c r="F58" s="1271">
        <f t="shared" si="3"/>
        <v>100</v>
      </c>
      <c r="G58" s="1285" t="s">
        <v>650</v>
      </c>
      <c r="H58" s="1272" t="s">
        <v>63</v>
      </c>
    </row>
    <row r="59" spans="1:8" s="128" customFormat="1" ht="24" customHeight="1" x14ac:dyDescent="0.2">
      <c r="A59" s="168">
        <f t="shared" si="4"/>
        <v>42</v>
      </c>
      <c r="B59" s="1276" t="s">
        <v>3607</v>
      </c>
      <c r="C59" s="1277">
        <v>0</v>
      </c>
      <c r="D59" s="1277">
        <v>180</v>
      </c>
      <c r="E59" s="1277">
        <v>180</v>
      </c>
      <c r="F59" s="1271">
        <f t="shared" si="3"/>
        <v>100</v>
      </c>
      <c r="G59" s="1302" t="s">
        <v>650</v>
      </c>
      <c r="H59" s="1272" t="s">
        <v>63</v>
      </c>
    </row>
    <row r="60" spans="1:8" s="128" customFormat="1" ht="15" customHeight="1" x14ac:dyDescent="0.2">
      <c r="A60" s="168">
        <f t="shared" si="4"/>
        <v>43</v>
      </c>
      <c r="B60" s="1276" t="s">
        <v>754</v>
      </c>
      <c r="C60" s="1277">
        <v>0</v>
      </c>
      <c r="D60" s="1277">
        <v>171.25</v>
      </c>
      <c r="E60" s="1277">
        <v>171.25</v>
      </c>
      <c r="F60" s="1271">
        <f t="shared" si="3"/>
        <v>100</v>
      </c>
      <c r="G60" s="1302" t="s">
        <v>650</v>
      </c>
      <c r="H60" s="1272" t="s">
        <v>63</v>
      </c>
    </row>
    <row r="61" spans="1:8" s="128" customFormat="1" ht="24" customHeight="1" x14ac:dyDescent="0.2">
      <c r="A61" s="168">
        <f t="shared" si="4"/>
        <v>44</v>
      </c>
      <c r="B61" s="1276" t="s">
        <v>5420</v>
      </c>
      <c r="C61" s="1277">
        <v>0</v>
      </c>
      <c r="D61" s="1277">
        <v>144</v>
      </c>
      <c r="E61" s="1277">
        <v>144</v>
      </c>
      <c r="F61" s="1271">
        <f t="shared" si="3"/>
        <v>100</v>
      </c>
      <c r="G61" s="1285" t="s">
        <v>650</v>
      </c>
      <c r="H61" s="1287" t="s">
        <v>63</v>
      </c>
    </row>
    <row r="62" spans="1:8" s="128" customFormat="1" ht="15" customHeight="1" x14ac:dyDescent="0.2">
      <c r="A62" s="168">
        <f t="shared" si="4"/>
        <v>45</v>
      </c>
      <c r="B62" s="1276" t="s">
        <v>5412</v>
      </c>
      <c r="C62" s="1277">
        <v>0</v>
      </c>
      <c r="D62" s="1277">
        <v>353.07</v>
      </c>
      <c r="E62" s="1277">
        <v>353.07000000000005</v>
      </c>
      <c r="F62" s="1271">
        <f t="shared" si="3"/>
        <v>100.00000000000003</v>
      </c>
      <c r="G62" s="1302" t="s">
        <v>650</v>
      </c>
      <c r="H62" s="1272" t="s">
        <v>63</v>
      </c>
    </row>
    <row r="63" spans="1:8" s="128" customFormat="1" ht="15" customHeight="1" x14ac:dyDescent="0.2">
      <c r="A63" s="168">
        <f t="shared" si="4"/>
        <v>46</v>
      </c>
      <c r="B63" s="1276" t="s">
        <v>744</v>
      </c>
      <c r="C63" s="1306">
        <v>0</v>
      </c>
      <c r="D63" s="1306">
        <v>6325096.3700000001</v>
      </c>
      <c r="E63" s="1306">
        <v>6325096.3699999973</v>
      </c>
      <c r="F63" s="1271">
        <f t="shared" si="3"/>
        <v>99.999999999999957</v>
      </c>
      <c r="G63" s="1302" t="s">
        <v>650</v>
      </c>
      <c r="H63" s="459" t="s">
        <v>63</v>
      </c>
    </row>
    <row r="64" spans="1:8" s="128" customFormat="1" ht="15" customHeight="1" x14ac:dyDescent="0.2">
      <c r="A64" s="168">
        <f t="shared" si="4"/>
        <v>47</v>
      </c>
      <c r="B64" s="1276" t="s">
        <v>3945</v>
      </c>
      <c r="C64" s="1277">
        <v>0</v>
      </c>
      <c r="D64" s="1277">
        <v>3158.97</v>
      </c>
      <c r="E64" s="1277">
        <v>3158.9740000000002</v>
      </c>
      <c r="F64" s="1271">
        <f t="shared" si="3"/>
        <v>100.00012662355135</v>
      </c>
      <c r="G64" s="1302" t="s">
        <v>650</v>
      </c>
      <c r="H64" s="1272" t="s">
        <v>63</v>
      </c>
    </row>
    <row r="65" spans="1:8" s="128" customFormat="1" ht="13.5" customHeight="1" thickBot="1" x14ac:dyDescent="0.25">
      <c r="A65" s="1542" t="s">
        <v>299</v>
      </c>
      <c r="B65" s="1543"/>
      <c r="C65" s="146">
        <f>SUM(C45:C64)</f>
        <v>1222907</v>
      </c>
      <c r="D65" s="146">
        <f>SUM(D45:D64)</f>
        <v>7488310.1600000001</v>
      </c>
      <c r="E65" s="146">
        <f>SUM(E45:E64)</f>
        <v>7488310.151949998</v>
      </c>
      <c r="F65" s="147">
        <f t="shared" si="3"/>
        <v>99.999999892499076</v>
      </c>
      <c r="G65" s="148"/>
      <c r="H65" s="169"/>
    </row>
    <row r="66" spans="1:8" s="120" customFormat="1" ht="18" customHeight="1" thickBot="1" x14ac:dyDescent="0.2">
      <c r="A66" s="166" t="s">
        <v>675</v>
      </c>
      <c r="B66" s="149"/>
      <c r="C66" s="151"/>
      <c r="D66" s="151"/>
      <c r="E66" s="151"/>
      <c r="F66" s="143"/>
      <c r="G66" s="144"/>
      <c r="H66" s="461"/>
    </row>
    <row r="67" spans="1:8" s="128" customFormat="1" ht="119.25" customHeight="1" x14ac:dyDescent="0.2">
      <c r="A67" s="1281">
        <f>A64+1</f>
        <v>48</v>
      </c>
      <c r="B67" s="1300" t="s">
        <v>755</v>
      </c>
      <c r="C67" s="1301">
        <v>0</v>
      </c>
      <c r="D67" s="1301">
        <v>18383.68</v>
      </c>
      <c r="E67" s="1301">
        <v>7683.6807499999995</v>
      </c>
      <c r="F67" s="1271">
        <f>E67/D67*100</f>
        <v>41.796205928301625</v>
      </c>
      <c r="G67" s="1302" t="s">
        <v>652</v>
      </c>
      <c r="H67" s="459" t="s">
        <v>5421</v>
      </c>
    </row>
    <row r="68" spans="1:8" s="128" customFormat="1" ht="110.25" customHeight="1" x14ac:dyDescent="0.2">
      <c r="A68" s="168">
        <f t="shared" ref="A68" si="5">A67+1</f>
        <v>49</v>
      </c>
      <c r="B68" s="1300" t="s">
        <v>5422</v>
      </c>
      <c r="C68" s="1301">
        <v>0</v>
      </c>
      <c r="D68" s="1301">
        <v>88210</v>
      </c>
      <c r="E68" s="1301">
        <v>36926.265930000001</v>
      </c>
      <c r="F68" s="1271">
        <f>E68/D68*100</f>
        <v>41.861768427615921</v>
      </c>
      <c r="G68" s="1302" t="s">
        <v>652</v>
      </c>
      <c r="H68" s="459" t="s">
        <v>5423</v>
      </c>
    </row>
    <row r="69" spans="1:8" s="128" customFormat="1" ht="13.5" customHeight="1" thickBot="1" x14ac:dyDescent="0.25">
      <c r="A69" s="1542" t="s">
        <v>299</v>
      </c>
      <c r="B69" s="1543"/>
      <c r="C69" s="146">
        <f>SUM(C67:C68)</f>
        <v>0</v>
      </c>
      <c r="D69" s="146">
        <f>SUM(D67:D68)</f>
        <v>106593.68</v>
      </c>
      <c r="E69" s="146">
        <f>SUM(E67:E68)</f>
        <v>44609.946680000001</v>
      </c>
      <c r="F69" s="157">
        <f>E69/D69*100</f>
        <v>41.850461190569646</v>
      </c>
      <c r="G69" s="148"/>
      <c r="H69" s="169"/>
    </row>
    <row r="70" spans="1:8" ht="18" customHeight="1" thickBot="1" x14ac:dyDescent="0.2">
      <c r="A70" s="170" t="s">
        <v>659</v>
      </c>
      <c r="B70" s="152"/>
      <c r="C70" s="153"/>
      <c r="D70" s="153"/>
      <c r="E70" s="154"/>
      <c r="F70" s="155"/>
      <c r="G70" s="171"/>
      <c r="H70" s="172"/>
    </row>
    <row r="71" spans="1:8" s="128" customFormat="1" ht="89.25" customHeight="1" x14ac:dyDescent="0.2">
      <c r="A71" s="1281">
        <f>A68+1</f>
        <v>50</v>
      </c>
      <c r="B71" s="1276" t="s">
        <v>2763</v>
      </c>
      <c r="C71" s="1277">
        <v>33000</v>
      </c>
      <c r="D71" s="1277">
        <v>28175.11</v>
      </c>
      <c r="E71" s="1277">
        <v>5</v>
      </c>
      <c r="F71" s="1271">
        <f t="shared" ref="F71:F134" si="6">E71/D71*100</f>
        <v>1.7746159642322602E-2</v>
      </c>
      <c r="G71" s="1302" t="s">
        <v>652</v>
      </c>
      <c r="H71" s="459" t="s">
        <v>5424</v>
      </c>
    </row>
    <row r="72" spans="1:8" s="128" customFormat="1" ht="99.75" customHeight="1" x14ac:dyDescent="0.2">
      <c r="A72" s="168">
        <f t="shared" ref="A72:A135" si="7">A71+1</f>
        <v>51</v>
      </c>
      <c r="B72" s="1276" t="s">
        <v>3344</v>
      </c>
      <c r="C72" s="1277">
        <v>20700</v>
      </c>
      <c r="D72" s="1277">
        <v>20818.82</v>
      </c>
      <c r="E72" s="1277">
        <v>6743.2073</v>
      </c>
      <c r="F72" s="1271">
        <f t="shared" si="6"/>
        <v>32.389959181163967</v>
      </c>
      <c r="G72" s="1302" t="s">
        <v>652</v>
      </c>
      <c r="H72" s="459" t="s">
        <v>5425</v>
      </c>
    </row>
    <row r="73" spans="1:8" s="128" customFormat="1" ht="24" customHeight="1" x14ac:dyDescent="0.2">
      <c r="A73" s="168">
        <f t="shared" si="7"/>
        <v>52</v>
      </c>
      <c r="B73" s="1276" t="s">
        <v>2764</v>
      </c>
      <c r="C73" s="1277">
        <v>4500</v>
      </c>
      <c r="D73" s="1277">
        <v>18956.82</v>
      </c>
      <c r="E73" s="1277">
        <v>18956.80962</v>
      </c>
      <c r="F73" s="1271">
        <f t="shared" si="6"/>
        <v>99.99994524398079</v>
      </c>
      <c r="G73" s="1302" t="s">
        <v>657</v>
      </c>
      <c r="H73" s="459" t="s">
        <v>63</v>
      </c>
    </row>
    <row r="74" spans="1:8" s="128" customFormat="1" ht="57" customHeight="1" x14ac:dyDescent="0.2">
      <c r="A74" s="168">
        <f t="shared" si="7"/>
        <v>53</v>
      </c>
      <c r="B74" s="1276" t="s">
        <v>2765</v>
      </c>
      <c r="C74" s="1277">
        <v>0</v>
      </c>
      <c r="D74" s="1277">
        <v>5337.54</v>
      </c>
      <c r="E74" s="1277">
        <v>0</v>
      </c>
      <c r="F74" s="1271">
        <f t="shared" si="6"/>
        <v>0</v>
      </c>
      <c r="G74" s="1302" t="s">
        <v>652</v>
      </c>
      <c r="H74" s="1284" t="s">
        <v>5426</v>
      </c>
    </row>
    <row r="75" spans="1:8" s="128" customFormat="1" ht="34.5" customHeight="1" x14ac:dyDescent="0.2">
      <c r="A75" s="168">
        <f t="shared" si="7"/>
        <v>54</v>
      </c>
      <c r="B75" s="1276" t="s">
        <v>2766</v>
      </c>
      <c r="C75" s="1277">
        <v>0</v>
      </c>
      <c r="D75" s="1277">
        <v>9633.18</v>
      </c>
      <c r="E75" s="1277">
        <v>9633.1746600000006</v>
      </c>
      <c r="F75" s="1271">
        <f t="shared" si="6"/>
        <v>99.999944566591722</v>
      </c>
      <c r="G75" s="1302" t="s">
        <v>657</v>
      </c>
      <c r="H75" s="459" t="s">
        <v>63</v>
      </c>
    </row>
    <row r="76" spans="1:8" s="128" customFormat="1" ht="24" customHeight="1" x14ac:dyDescent="0.2">
      <c r="A76" s="168">
        <f t="shared" si="7"/>
        <v>55</v>
      </c>
      <c r="B76" s="1276" t="s">
        <v>3297</v>
      </c>
      <c r="C76" s="1277">
        <v>0</v>
      </c>
      <c r="D76" s="1277">
        <v>516.14</v>
      </c>
      <c r="E76" s="1277">
        <v>516.13851</v>
      </c>
      <c r="F76" s="1271">
        <f t="shared" si="6"/>
        <v>99.999711318634482</v>
      </c>
      <c r="G76" s="1302" t="s">
        <v>657</v>
      </c>
      <c r="H76" s="1284" t="s">
        <v>63</v>
      </c>
    </row>
    <row r="77" spans="1:8" s="128" customFormat="1" ht="131.25" customHeight="1" x14ac:dyDescent="0.2">
      <c r="A77" s="168">
        <f t="shared" si="7"/>
        <v>56</v>
      </c>
      <c r="B77" s="1276" t="s">
        <v>3197</v>
      </c>
      <c r="C77" s="1277">
        <v>11000</v>
      </c>
      <c r="D77" s="1277">
        <v>11125.82</v>
      </c>
      <c r="E77" s="1277">
        <v>8568.2028399999981</v>
      </c>
      <c r="F77" s="1271">
        <f t="shared" si="6"/>
        <v>77.011877236913762</v>
      </c>
      <c r="G77" s="1302" t="s">
        <v>652</v>
      </c>
      <c r="H77" s="463" t="s">
        <v>5427</v>
      </c>
    </row>
    <row r="78" spans="1:8" s="128" customFormat="1" ht="89.25" customHeight="1" x14ac:dyDescent="0.2">
      <c r="A78" s="168">
        <f t="shared" si="7"/>
        <v>57</v>
      </c>
      <c r="B78" s="1276" t="s">
        <v>3298</v>
      </c>
      <c r="C78" s="1277">
        <v>0</v>
      </c>
      <c r="D78" s="1277">
        <v>1423.5</v>
      </c>
      <c r="E78" s="1277">
        <v>0</v>
      </c>
      <c r="F78" s="1271">
        <f t="shared" si="6"/>
        <v>0</v>
      </c>
      <c r="G78" s="1302" t="s">
        <v>652</v>
      </c>
      <c r="H78" s="1284" t="s">
        <v>5428</v>
      </c>
    </row>
    <row r="79" spans="1:8" s="128" customFormat="1" ht="34.5" customHeight="1" x14ac:dyDescent="0.2">
      <c r="A79" s="168">
        <f t="shared" si="7"/>
        <v>58</v>
      </c>
      <c r="B79" s="1276" t="s">
        <v>3198</v>
      </c>
      <c r="C79" s="1277">
        <v>0</v>
      </c>
      <c r="D79" s="1277">
        <v>115.22</v>
      </c>
      <c r="E79" s="1277">
        <v>115.21844</v>
      </c>
      <c r="F79" s="1271">
        <f t="shared" si="6"/>
        <v>99.998646068390912</v>
      </c>
      <c r="G79" s="1302" t="s">
        <v>657</v>
      </c>
      <c r="H79" s="1279" t="s">
        <v>63</v>
      </c>
    </row>
    <row r="80" spans="1:8" s="128" customFormat="1" ht="99.75" customHeight="1" x14ac:dyDescent="0.2">
      <c r="A80" s="168">
        <f t="shared" si="7"/>
        <v>59</v>
      </c>
      <c r="B80" s="1276" t="s">
        <v>3199</v>
      </c>
      <c r="C80" s="1277">
        <v>0</v>
      </c>
      <c r="D80" s="1277">
        <v>2500</v>
      </c>
      <c r="E80" s="1277">
        <v>1243.2750000000001</v>
      </c>
      <c r="F80" s="1271">
        <f t="shared" si="6"/>
        <v>49.731000000000002</v>
      </c>
      <c r="G80" s="1302" t="s">
        <v>652</v>
      </c>
      <c r="H80" s="459" t="s">
        <v>5429</v>
      </c>
    </row>
    <row r="81" spans="1:8" s="128" customFormat="1" ht="89.25" customHeight="1" x14ac:dyDescent="0.2">
      <c r="A81" s="168">
        <f t="shared" si="7"/>
        <v>60</v>
      </c>
      <c r="B81" s="1276" t="s">
        <v>3005</v>
      </c>
      <c r="C81" s="1277">
        <v>0</v>
      </c>
      <c r="D81" s="1277">
        <v>24.65</v>
      </c>
      <c r="E81" s="1277">
        <v>0</v>
      </c>
      <c r="F81" s="1271">
        <f t="shared" si="6"/>
        <v>0</v>
      </c>
      <c r="G81" s="1302" t="s">
        <v>652</v>
      </c>
      <c r="H81" s="459" t="s">
        <v>5430</v>
      </c>
    </row>
    <row r="82" spans="1:8" s="128" customFormat="1" ht="34.5" customHeight="1" x14ac:dyDescent="0.2">
      <c r="A82" s="168">
        <f t="shared" si="7"/>
        <v>61</v>
      </c>
      <c r="B82" s="1276" t="s">
        <v>3006</v>
      </c>
      <c r="C82" s="1277">
        <v>14700</v>
      </c>
      <c r="D82" s="1277">
        <v>14650.22</v>
      </c>
      <c r="E82" s="1277">
        <v>14620.1975</v>
      </c>
      <c r="F82" s="1271">
        <f t="shared" si="6"/>
        <v>99.795071336812697</v>
      </c>
      <c r="G82" s="1302" t="s">
        <v>657</v>
      </c>
      <c r="H82" s="1284" t="s">
        <v>63</v>
      </c>
    </row>
    <row r="83" spans="1:8" s="128" customFormat="1" ht="24" customHeight="1" x14ac:dyDescent="0.2">
      <c r="A83" s="168">
        <f t="shared" si="7"/>
        <v>62</v>
      </c>
      <c r="B83" s="1276" t="s">
        <v>3007</v>
      </c>
      <c r="C83" s="1277">
        <v>15000</v>
      </c>
      <c r="D83" s="1277">
        <v>26458.75</v>
      </c>
      <c r="E83" s="1277">
        <v>26458.75</v>
      </c>
      <c r="F83" s="1271">
        <f t="shared" si="6"/>
        <v>100</v>
      </c>
      <c r="G83" s="1302" t="s">
        <v>657</v>
      </c>
      <c r="H83" s="459" t="s">
        <v>63</v>
      </c>
    </row>
    <row r="84" spans="1:8" s="128" customFormat="1" ht="67.5" customHeight="1" x14ac:dyDescent="0.2">
      <c r="A84" s="168">
        <f t="shared" si="7"/>
        <v>63</v>
      </c>
      <c r="B84" s="1276" t="s">
        <v>3946</v>
      </c>
      <c r="C84" s="1277">
        <v>0</v>
      </c>
      <c r="D84" s="1277">
        <v>200</v>
      </c>
      <c r="E84" s="1277">
        <v>0</v>
      </c>
      <c r="F84" s="1271">
        <f t="shared" si="6"/>
        <v>0</v>
      </c>
      <c r="G84" s="1302" t="s">
        <v>652</v>
      </c>
      <c r="H84" s="1284" t="s">
        <v>5431</v>
      </c>
    </row>
    <row r="85" spans="1:8" s="128" customFormat="1" ht="80.25" customHeight="1" x14ac:dyDescent="0.2">
      <c r="A85" s="168">
        <f t="shared" si="7"/>
        <v>64</v>
      </c>
      <c r="B85" s="1276" t="s">
        <v>3200</v>
      </c>
      <c r="C85" s="1277">
        <v>0</v>
      </c>
      <c r="D85" s="1277">
        <v>1300</v>
      </c>
      <c r="E85" s="1277">
        <v>746.69100000000003</v>
      </c>
      <c r="F85" s="1271">
        <f t="shared" si="6"/>
        <v>57.437769230769234</v>
      </c>
      <c r="G85" s="1302" t="s">
        <v>652</v>
      </c>
      <c r="H85" s="463" t="s">
        <v>5432</v>
      </c>
    </row>
    <row r="86" spans="1:8" s="128" customFormat="1" ht="84" x14ac:dyDescent="0.2">
      <c r="A86" s="168">
        <f t="shared" si="7"/>
        <v>65</v>
      </c>
      <c r="B86" s="1276" t="s">
        <v>3201</v>
      </c>
      <c r="C86" s="1277">
        <v>0</v>
      </c>
      <c r="D86" s="1277">
        <v>1031.69</v>
      </c>
      <c r="E86" s="1277">
        <v>470.69</v>
      </c>
      <c r="F86" s="1271">
        <f t="shared" si="6"/>
        <v>45.623200767672458</v>
      </c>
      <c r="G86" s="1285" t="s">
        <v>652</v>
      </c>
      <c r="H86" s="1284" t="s">
        <v>5433</v>
      </c>
    </row>
    <row r="87" spans="1:8" s="128" customFormat="1" ht="24" customHeight="1" x14ac:dyDescent="0.2">
      <c r="A87" s="168">
        <f t="shared" si="7"/>
        <v>66</v>
      </c>
      <c r="B87" s="1276" t="s">
        <v>3008</v>
      </c>
      <c r="C87" s="1277">
        <v>0</v>
      </c>
      <c r="D87" s="1277">
        <v>12093.720000000001</v>
      </c>
      <c r="E87" s="1277">
        <v>12093.720000000001</v>
      </c>
      <c r="F87" s="1271">
        <f t="shared" si="6"/>
        <v>100</v>
      </c>
      <c r="G87" s="1302" t="s">
        <v>657</v>
      </c>
      <c r="H87" s="1279" t="s">
        <v>63</v>
      </c>
    </row>
    <row r="88" spans="1:8" s="128" customFormat="1" ht="78" customHeight="1" x14ac:dyDescent="0.2">
      <c r="A88" s="168">
        <f t="shared" si="7"/>
        <v>67</v>
      </c>
      <c r="B88" s="1276" t="s">
        <v>3009</v>
      </c>
      <c r="C88" s="1277">
        <v>0</v>
      </c>
      <c r="D88" s="1277">
        <v>1417.41</v>
      </c>
      <c r="E88" s="1277">
        <v>1174.3050000000001</v>
      </c>
      <c r="F88" s="1271">
        <f t="shared" si="6"/>
        <v>82.848646474908463</v>
      </c>
      <c r="G88" s="1302" t="s">
        <v>652</v>
      </c>
      <c r="H88" s="459" t="s">
        <v>5434</v>
      </c>
    </row>
    <row r="89" spans="1:8" s="128" customFormat="1" ht="34.5" customHeight="1" x14ac:dyDescent="0.2">
      <c r="A89" s="168">
        <f t="shared" si="7"/>
        <v>68</v>
      </c>
      <c r="B89" s="1276" t="s">
        <v>3011</v>
      </c>
      <c r="C89" s="1277">
        <v>0</v>
      </c>
      <c r="D89" s="1277">
        <v>6500</v>
      </c>
      <c r="E89" s="1277">
        <v>5382.1225700000005</v>
      </c>
      <c r="F89" s="1271">
        <f t="shared" si="6"/>
        <v>82.801885692307692</v>
      </c>
      <c r="G89" s="1302" t="s">
        <v>657</v>
      </c>
      <c r="H89" s="1284" t="s">
        <v>5435</v>
      </c>
    </row>
    <row r="90" spans="1:8" s="128" customFormat="1" ht="24" customHeight="1" x14ac:dyDescent="0.2">
      <c r="A90" s="168">
        <f t="shared" si="7"/>
        <v>69</v>
      </c>
      <c r="B90" s="1276" t="s">
        <v>3012</v>
      </c>
      <c r="C90" s="1277">
        <v>3300</v>
      </c>
      <c r="D90" s="1277">
        <v>3341.1</v>
      </c>
      <c r="E90" s="1277">
        <v>3341.1</v>
      </c>
      <c r="F90" s="1271">
        <f t="shared" si="6"/>
        <v>100</v>
      </c>
      <c r="G90" s="1302" t="s">
        <v>657</v>
      </c>
      <c r="H90" s="459" t="s">
        <v>63</v>
      </c>
    </row>
    <row r="91" spans="1:8" s="128" customFormat="1" ht="99.75" customHeight="1" x14ac:dyDescent="0.2">
      <c r="A91" s="168">
        <f t="shared" si="7"/>
        <v>70</v>
      </c>
      <c r="B91" s="1276" t="s">
        <v>4261</v>
      </c>
      <c r="C91" s="1277">
        <v>15000</v>
      </c>
      <c r="D91" s="1277">
        <v>15000</v>
      </c>
      <c r="E91" s="1277">
        <v>2567.34031</v>
      </c>
      <c r="F91" s="1271">
        <f t="shared" si="6"/>
        <v>17.115602066666664</v>
      </c>
      <c r="G91" s="1302" t="s">
        <v>652</v>
      </c>
      <c r="H91" s="1284" t="s">
        <v>5436</v>
      </c>
    </row>
    <row r="92" spans="1:8" s="128" customFormat="1" ht="78" customHeight="1" x14ac:dyDescent="0.2">
      <c r="A92" s="168">
        <f t="shared" si="7"/>
        <v>71</v>
      </c>
      <c r="B92" s="1276" t="s">
        <v>3947</v>
      </c>
      <c r="C92" s="1277">
        <v>24300</v>
      </c>
      <c r="D92" s="1277">
        <v>24572.6</v>
      </c>
      <c r="E92" s="1277">
        <v>16421.651570000002</v>
      </c>
      <c r="F92" s="1271">
        <f t="shared" si="6"/>
        <v>66.829116861870546</v>
      </c>
      <c r="G92" s="1302" t="s">
        <v>652</v>
      </c>
      <c r="H92" s="463" t="s">
        <v>5437</v>
      </c>
    </row>
    <row r="93" spans="1:8" s="128" customFormat="1" ht="67.5" customHeight="1" x14ac:dyDescent="0.2">
      <c r="A93" s="168">
        <f t="shared" si="7"/>
        <v>72</v>
      </c>
      <c r="B93" s="1276" t="s">
        <v>3948</v>
      </c>
      <c r="C93" s="1277">
        <v>38000</v>
      </c>
      <c r="D93" s="1277">
        <v>39700</v>
      </c>
      <c r="E93" s="1277">
        <v>1646.5452299999999</v>
      </c>
      <c r="F93" s="1271">
        <f t="shared" si="6"/>
        <v>4.1474690931989926</v>
      </c>
      <c r="G93" s="1302" t="s">
        <v>652</v>
      </c>
      <c r="H93" s="1284" t="s">
        <v>5438</v>
      </c>
    </row>
    <row r="94" spans="1:8" s="128" customFormat="1" ht="24" customHeight="1" x14ac:dyDescent="0.2">
      <c r="A94" s="168">
        <f t="shared" si="7"/>
        <v>73</v>
      </c>
      <c r="B94" s="1276" t="s">
        <v>3299</v>
      </c>
      <c r="C94" s="1277">
        <v>22900</v>
      </c>
      <c r="D94" s="1277">
        <v>30965.56</v>
      </c>
      <c r="E94" s="1277">
        <v>30965.55111</v>
      </c>
      <c r="F94" s="1271">
        <f t="shared" si="6"/>
        <v>99.999971290685522</v>
      </c>
      <c r="G94" s="1302" t="s">
        <v>657</v>
      </c>
      <c r="H94" s="1279" t="s">
        <v>63</v>
      </c>
    </row>
    <row r="95" spans="1:8" s="128" customFormat="1" ht="65.25" customHeight="1" x14ac:dyDescent="0.2">
      <c r="A95" s="168">
        <f t="shared" si="7"/>
        <v>74</v>
      </c>
      <c r="B95" s="1276" t="s">
        <v>3300</v>
      </c>
      <c r="C95" s="1277">
        <v>14000</v>
      </c>
      <c r="D95" s="1277">
        <v>21189.8</v>
      </c>
      <c r="E95" s="1277">
        <v>20050.062579999998</v>
      </c>
      <c r="F95" s="1271">
        <f t="shared" si="6"/>
        <v>94.621292225504718</v>
      </c>
      <c r="G95" s="1302" t="s">
        <v>652</v>
      </c>
      <c r="H95" s="459" t="s">
        <v>5439</v>
      </c>
    </row>
    <row r="96" spans="1:8" s="128" customFormat="1" ht="24" customHeight="1" x14ac:dyDescent="0.2">
      <c r="A96" s="168">
        <f t="shared" si="7"/>
        <v>75</v>
      </c>
      <c r="B96" s="1276" t="s">
        <v>3301</v>
      </c>
      <c r="C96" s="1277">
        <v>0</v>
      </c>
      <c r="D96" s="1277">
        <v>5295.31</v>
      </c>
      <c r="E96" s="1277">
        <v>5295.31</v>
      </c>
      <c r="F96" s="1271">
        <f t="shared" si="6"/>
        <v>100</v>
      </c>
      <c r="G96" s="1302" t="s">
        <v>652</v>
      </c>
      <c r="H96" s="459" t="s">
        <v>63</v>
      </c>
    </row>
    <row r="97" spans="1:8" s="128" customFormat="1" ht="34.5" customHeight="1" x14ac:dyDescent="0.2">
      <c r="A97" s="168">
        <f t="shared" si="7"/>
        <v>76</v>
      </c>
      <c r="B97" s="1276" t="s">
        <v>3302</v>
      </c>
      <c r="C97" s="1277">
        <v>3000</v>
      </c>
      <c r="D97" s="1277">
        <v>7752.3200000000006</v>
      </c>
      <c r="E97" s="1277">
        <v>7752.3127000000004</v>
      </c>
      <c r="F97" s="1271">
        <f t="shared" si="6"/>
        <v>99.999905834640472</v>
      </c>
      <c r="G97" s="1302" t="s">
        <v>657</v>
      </c>
      <c r="H97" s="1284" t="s">
        <v>63</v>
      </c>
    </row>
    <row r="98" spans="1:8" s="128" customFormat="1" ht="34.5" customHeight="1" x14ac:dyDescent="0.2">
      <c r="A98" s="168">
        <f t="shared" si="7"/>
        <v>77</v>
      </c>
      <c r="B98" s="1276" t="s">
        <v>3303</v>
      </c>
      <c r="C98" s="1277">
        <v>0</v>
      </c>
      <c r="D98" s="1277">
        <v>7775.43</v>
      </c>
      <c r="E98" s="1277">
        <v>6783.3031600000004</v>
      </c>
      <c r="F98" s="1271">
        <f t="shared" si="6"/>
        <v>87.240231858559596</v>
      </c>
      <c r="G98" s="1302" t="s">
        <v>657</v>
      </c>
      <c r="H98" s="459" t="s">
        <v>5435</v>
      </c>
    </row>
    <row r="99" spans="1:8" s="128" customFormat="1" ht="120.75" customHeight="1" x14ac:dyDescent="0.2">
      <c r="A99" s="168">
        <f t="shared" si="7"/>
        <v>78</v>
      </c>
      <c r="B99" s="1276" t="s">
        <v>3304</v>
      </c>
      <c r="C99" s="1277">
        <v>0</v>
      </c>
      <c r="D99" s="1277">
        <v>3969.75</v>
      </c>
      <c r="E99" s="1277">
        <v>0</v>
      </c>
      <c r="F99" s="1271">
        <f t="shared" si="6"/>
        <v>0</v>
      </c>
      <c r="G99" s="1302" t="s">
        <v>652</v>
      </c>
      <c r="H99" s="1284" t="s">
        <v>5440</v>
      </c>
    </row>
    <row r="100" spans="1:8" s="128" customFormat="1" ht="65.25" customHeight="1" x14ac:dyDescent="0.2">
      <c r="A100" s="168">
        <f t="shared" si="7"/>
        <v>79</v>
      </c>
      <c r="B100" s="1276" t="s">
        <v>3305</v>
      </c>
      <c r="C100" s="1277">
        <v>0</v>
      </c>
      <c r="D100" s="1277">
        <v>439.07</v>
      </c>
      <c r="E100" s="1277">
        <v>0</v>
      </c>
      <c r="F100" s="1271">
        <f t="shared" si="6"/>
        <v>0</v>
      </c>
      <c r="G100" s="1302" t="s">
        <v>652</v>
      </c>
      <c r="H100" s="463" t="s">
        <v>5441</v>
      </c>
    </row>
    <row r="101" spans="1:8" s="128" customFormat="1" ht="45" customHeight="1" x14ac:dyDescent="0.2">
      <c r="A101" s="168">
        <f t="shared" si="7"/>
        <v>80</v>
      </c>
      <c r="B101" s="1276" t="s">
        <v>3306</v>
      </c>
      <c r="C101" s="1277">
        <v>20000</v>
      </c>
      <c r="D101" s="1277">
        <v>19880.009999999998</v>
      </c>
      <c r="E101" s="1277">
        <v>18859.271920000003</v>
      </c>
      <c r="F101" s="1271">
        <f t="shared" si="6"/>
        <v>94.865505198438044</v>
      </c>
      <c r="G101" s="1285" t="s">
        <v>652</v>
      </c>
      <c r="H101" s="1284" t="s">
        <v>5442</v>
      </c>
    </row>
    <row r="102" spans="1:8" s="128" customFormat="1" ht="24" customHeight="1" x14ac:dyDescent="0.2">
      <c r="A102" s="168">
        <f t="shared" si="7"/>
        <v>81</v>
      </c>
      <c r="B102" s="1276" t="s">
        <v>3307</v>
      </c>
      <c r="C102" s="1277">
        <v>0</v>
      </c>
      <c r="D102" s="1277">
        <v>702.23</v>
      </c>
      <c r="E102" s="1277">
        <v>702.22285999999997</v>
      </c>
      <c r="F102" s="1271">
        <f t="shared" si="6"/>
        <v>99.998983239109691</v>
      </c>
      <c r="G102" s="1302" t="s">
        <v>657</v>
      </c>
      <c r="H102" s="1279" t="s">
        <v>63</v>
      </c>
    </row>
    <row r="103" spans="1:8" s="128" customFormat="1" ht="31.5" x14ac:dyDescent="0.2">
      <c r="A103" s="168">
        <f t="shared" si="7"/>
        <v>82</v>
      </c>
      <c r="B103" s="1276" t="s">
        <v>3308</v>
      </c>
      <c r="C103" s="1277">
        <v>2850</v>
      </c>
      <c r="D103" s="1277">
        <v>1435.3</v>
      </c>
      <c r="E103" s="1277">
        <v>1435.29107</v>
      </c>
      <c r="F103" s="1271">
        <f t="shared" si="6"/>
        <v>99.999377830418737</v>
      </c>
      <c r="G103" s="1302" t="s">
        <v>657</v>
      </c>
      <c r="H103" s="459" t="s">
        <v>5443</v>
      </c>
    </row>
    <row r="104" spans="1:8" s="128" customFormat="1" ht="31.5" x14ac:dyDescent="0.2">
      <c r="A104" s="168">
        <f t="shared" si="7"/>
        <v>83</v>
      </c>
      <c r="B104" s="1276" t="s">
        <v>3309</v>
      </c>
      <c r="C104" s="1277">
        <v>0</v>
      </c>
      <c r="D104" s="1277">
        <v>823.82</v>
      </c>
      <c r="E104" s="1277">
        <v>823.81931000000009</v>
      </c>
      <c r="F104" s="1271">
        <f t="shared" si="6"/>
        <v>99.999916243839678</v>
      </c>
      <c r="G104" s="1302" t="s">
        <v>657</v>
      </c>
      <c r="H104" s="459" t="s">
        <v>63</v>
      </c>
    </row>
    <row r="105" spans="1:8" s="128" customFormat="1" ht="105" x14ac:dyDescent="0.2">
      <c r="A105" s="168">
        <f t="shared" si="7"/>
        <v>84</v>
      </c>
      <c r="B105" s="1276" t="s">
        <v>3310</v>
      </c>
      <c r="C105" s="1277">
        <v>10000</v>
      </c>
      <c r="D105" s="1277">
        <v>2771.61</v>
      </c>
      <c r="E105" s="1277">
        <v>2370.7530000000002</v>
      </c>
      <c r="F105" s="1271">
        <f t="shared" si="6"/>
        <v>85.537034431251143</v>
      </c>
      <c r="G105" s="1302" t="s">
        <v>652</v>
      </c>
      <c r="H105" s="1284" t="s">
        <v>5444</v>
      </c>
    </row>
    <row r="106" spans="1:8" s="128" customFormat="1" ht="67.5" customHeight="1" x14ac:dyDescent="0.2">
      <c r="A106" s="168">
        <f t="shared" si="7"/>
        <v>85</v>
      </c>
      <c r="B106" s="1276" t="s">
        <v>3311</v>
      </c>
      <c r="C106" s="1277">
        <v>0</v>
      </c>
      <c r="D106" s="1277">
        <v>4233.78</v>
      </c>
      <c r="E106" s="1277">
        <v>4057.2673399999999</v>
      </c>
      <c r="F106" s="1271">
        <f t="shared" si="6"/>
        <v>95.830849500918802</v>
      </c>
      <c r="G106" s="1302" t="s">
        <v>652</v>
      </c>
      <c r="H106" s="459" t="s">
        <v>5445</v>
      </c>
    </row>
    <row r="107" spans="1:8" s="128" customFormat="1" ht="31.5" x14ac:dyDescent="0.2">
      <c r="A107" s="168">
        <f t="shared" si="7"/>
        <v>86</v>
      </c>
      <c r="B107" s="1276" t="s">
        <v>3312</v>
      </c>
      <c r="C107" s="1277">
        <v>0</v>
      </c>
      <c r="D107" s="1277">
        <v>1085.6600000000001</v>
      </c>
      <c r="E107" s="1277">
        <v>1085.65229</v>
      </c>
      <c r="F107" s="1271">
        <f t="shared" si="6"/>
        <v>99.99928983291268</v>
      </c>
      <c r="G107" s="1302" t="s">
        <v>657</v>
      </c>
      <c r="H107" s="1284" t="s">
        <v>63</v>
      </c>
    </row>
    <row r="108" spans="1:8" s="128" customFormat="1" ht="34.5" customHeight="1" x14ac:dyDescent="0.2">
      <c r="A108" s="168">
        <f t="shared" si="7"/>
        <v>87</v>
      </c>
      <c r="B108" s="1276" t="s">
        <v>3313</v>
      </c>
      <c r="C108" s="1277">
        <v>0</v>
      </c>
      <c r="D108" s="1277">
        <v>1348.62</v>
      </c>
      <c r="E108" s="1277">
        <v>1348.6180200000001</v>
      </c>
      <c r="F108" s="1271">
        <f t="shared" si="6"/>
        <v>99.999853183254004</v>
      </c>
      <c r="G108" s="1302" t="s">
        <v>657</v>
      </c>
      <c r="H108" s="463" t="s">
        <v>63</v>
      </c>
    </row>
    <row r="109" spans="1:8" s="128" customFormat="1" ht="24" customHeight="1" x14ac:dyDescent="0.2">
      <c r="A109" s="168">
        <f t="shared" si="7"/>
        <v>88</v>
      </c>
      <c r="B109" s="1276" t="s">
        <v>5446</v>
      </c>
      <c r="C109" s="1277">
        <v>0</v>
      </c>
      <c r="D109" s="1277">
        <v>0.01</v>
      </c>
      <c r="E109" s="1277">
        <v>0</v>
      </c>
      <c r="F109" s="1271">
        <f t="shared" si="6"/>
        <v>0</v>
      </c>
      <c r="G109" s="1302" t="s">
        <v>657</v>
      </c>
      <c r="H109" s="1284" t="s">
        <v>63</v>
      </c>
    </row>
    <row r="110" spans="1:8" s="128" customFormat="1" ht="24" customHeight="1" x14ac:dyDescent="0.2">
      <c r="A110" s="168">
        <f t="shared" si="7"/>
        <v>89</v>
      </c>
      <c r="B110" s="1276" t="s">
        <v>3314</v>
      </c>
      <c r="C110" s="1277">
        <v>3000</v>
      </c>
      <c r="D110" s="1277">
        <v>3000</v>
      </c>
      <c r="E110" s="1277">
        <v>3000</v>
      </c>
      <c r="F110" s="1271">
        <f t="shared" si="6"/>
        <v>100</v>
      </c>
      <c r="G110" s="1302" t="s">
        <v>652</v>
      </c>
      <c r="H110" s="1279" t="s">
        <v>63</v>
      </c>
    </row>
    <row r="111" spans="1:8" s="128" customFormat="1" ht="24" customHeight="1" x14ac:dyDescent="0.2">
      <c r="A111" s="168">
        <f t="shared" si="7"/>
        <v>90</v>
      </c>
      <c r="B111" s="1276" t="s">
        <v>3315</v>
      </c>
      <c r="C111" s="1277">
        <v>0</v>
      </c>
      <c r="D111" s="1277">
        <v>3149.91</v>
      </c>
      <c r="E111" s="1277">
        <v>3149.8984399999999</v>
      </c>
      <c r="F111" s="1271">
        <f t="shared" si="6"/>
        <v>99.999633005387452</v>
      </c>
      <c r="G111" s="1302" t="s">
        <v>657</v>
      </c>
      <c r="H111" s="459" t="s">
        <v>63</v>
      </c>
    </row>
    <row r="112" spans="1:8" s="128" customFormat="1" ht="67.5" customHeight="1" x14ac:dyDescent="0.2">
      <c r="A112" s="168">
        <f t="shared" si="7"/>
        <v>91</v>
      </c>
      <c r="B112" s="1276" t="s">
        <v>3316</v>
      </c>
      <c r="C112" s="1277">
        <v>6000</v>
      </c>
      <c r="D112" s="1277">
        <v>6912.5</v>
      </c>
      <c r="E112" s="1277">
        <v>6348.8768399999999</v>
      </c>
      <c r="F112" s="1271">
        <f t="shared" si="6"/>
        <v>91.846319566003615</v>
      </c>
      <c r="G112" s="1302" t="s">
        <v>652</v>
      </c>
      <c r="H112" s="459" t="s">
        <v>5447</v>
      </c>
    </row>
    <row r="113" spans="1:8" s="128" customFormat="1" ht="24" customHeight="1" x14ac:dyDescent="0.2">
      <c r="A113" s="168">
        <f t="shared" si="7"/>
        <v>92</v>
      </c>
      <c r="B113" s="1276" t="s">
        <v>3949</v>
      </c>
      <c r="C113" s="1277">
        <v>0</v>
      </c>
      <c r="D113" s="1277">
        <v>180.5</v>
      </c>
      <c r="E113" s="1277">
        <v>180.5</v>
      </c>
      <c r="F113" s="1271">
        <f t="shared" si="6"/>
        <v>100</v>
      </c>
      <c r="G113" s="1302" t="s">
        <v>657</v>
      </c>
      <c r="H113" s="1284" t="s">
        <v>63</v>
      </c>
    </row>
    <row r="114" spans="1:8" s="128" customFormat="1" ht="120.75" customHeight="1" x14ac:dyDescent="0.2">
      <c r="A114" s="168">
        <f t="shared" si="7"/>
        <v>93</v>
      </c>
      <c r="B114" s="1276" t="s">
        <v>3318</v>
      </c>
      <c r="C114" s="1277">
        <v>6000</v>
      </c>
      <c r="D114" s="1277">
        <v>2415.27</v>
      </c>
      <c r="E114" s="1277">
        <v>228.08500000000001</v>
      </c>
      <c r="F114" s="1271">
        <f t="shared" si="6"/>
        <v>9.443457667258734</v>
      </c>
      <c r="G114" s="1302" t="s">
        <v>652</v>
      </c>
      <c r="H114" s="459" t="s">
        <v>5448</v>
      </c>
    </row>
    <row r="115" spans="1:8" s="128" customFormat="1" ht="45" customHeight="1" x14ac:dyDescent="0.2">
      <c r="A115" s="168">
        <f t="shared" si="7"/>
        <v>94</v>
      </c>
      <c r="B115" s="1276" t="s">
        <v>3319</v>
      </c>
      <c r="C115" s="1277">
        <v>2000</v>
      </c>
      <c r="D115" s="1277">
        <v>10139.85</v>
      </c>
      <c r="E115" s="1277">
        <v>127.05</v>
      </c>
      <c r="F115" s="1271">
        <f t="shared" si="6"/>
        <v>1.2529771150460807</v>
      </c>
      <c r="G115" s="1302" t="s">
        <v>652</v>
      </c>
      <c r="H115" s="1284" t="s">
        <v>5449</v>
      </c>
    </row>
    <row r="116" spans="1:8" s="128" customFormat="1" ht="45" customHeight="1" x14ac:dyDescent="0.2">
      <c r="A116" s="168">
        <f t="shared" si="7"/>
        <v>95</v>
      </c>
      <c r="B116" s="1276" t="s">
        <v>5450</v>
      </c>
      <c r="C116" s="1277">
        <v>6000</v>
      </c>
      <c r="D116" s="1277">
        <v>11761.2</v>
      </c>
      <c r="E116" s="1277">
        <v>11680.836949999999</v>
      </c>
      <c r="F116" s="1271">
        <f t="shared" si="6"/>
        <v>99.316710454715491</v>
      </c>
      <c r="G116" s="1302" t="s">
        <v>657</v>
      </c>
      <c r="H116" s="463" t="s">
        <v>63</v>
      </c>
    </row>
    <row r="117" spans="1:8" s="128" customFormat="1" ht="45" customHeight="1" x14ac:dyDescent="0.2">
      <c r="A117" s="168">
        <f t="shared" si="7"/>
        <v>96</v>
      </c>
      <c r="B117" s="1276" t="s">
        <v>3950</v>
      </c>
      <c r="C117" s="1277">
        <v>0</v>
      </c>
      <c r="D117" s="1277">
        <v>27100</v>
      </c>
      <c r="E117" s="1277">
        <v>84.7</v>
      </c>
      <c r="F117" s="1271">
        <f t="shared" si="6"/>
        <v>0.31254612546125465</v>
      </c>
      <c r="G117" s="1285" t="s">
        <v>652</v>
      </c>
      <c r="H117" s="1284" t="s">
        <v>5451</v>
      </c>
    </row>
    <row r="118" spans="1:8" s="128" customFormat="1" ht="115.5" x14ac:dyDescent="0.2">
      <c r="A118" s="168">
        <f t="shared" si="7"/>
        <v>97</v>
      </c>
      <c r="B118" s="1276" t="s">
        <v>3320</v>
      </c>
      <c r="C118" s="1277">
        <v>1000</v>
      </c>
      <c r="D118" s="1277">
        <v>1351.12</v>
      </c>
      <c r="E118" s="1277">
        <v>121</v>
      </c>
      <c r="F118" s="1271">
        <f t="shared" si="6"/>
        <v>8.9555331872816648</v>
      </c>
      <c r="G118" s="1302" t="s">
        <v>652</v>
      </c>
      <c r="H118" s="1279" t="s">
        <v>5452</v>
      </c>
    </row>
    <row r="119" spans="1:8" s="128" customFormat="1" ht="89.25" customHeight="1" x14ac:dyDescent="0.2">
      <c r="A119" s="168">
        <f t="shared" si="7"/>
        <v>98</v>
      </c>
      <c r="B119" s="1276" t="s">
        <v>3321</v>
      </c>
      <c r="C119" s="1277">
        <v>0</v>
      </c>
      <c r="D119" s="1277">
        <v>271</v>
      </c>
      <c r="E119" s="1277">
        <v>121</v>
      </c>
      <c r="F119" s="1271">
        <f t="shared" si="6"/>
        <v>44.649446494464947</v>
      </c>
      <c r="G119" s="1302" t="s">
        <v>652</v>
      </c>
      <c r="H119" s="459" t="s">
        <v>5453</v>
      </c>
    </row>
    <row r="120" spans="1:8" s="128" customFormat="1" ht="89.25" customHeight="1" x14ac:dyDescent="0.2">
      <c r="A120" s="168">
        <f t="shared" si="7"/>
        <v>99</v>
      </c>
      <c r="B120" s="1276" t="s">
        <v>3951</v>
      </c>
      <c r="C120" s="1277">
        <v>115</v>
      </c>
      <c r="D120" s="1277">
        <v>3000</v>
      </c>
      <c r="E120" s="1277">
        <v>2015.2550000000001</v>
      </c>
      <c r="F120" s="1271">
        <f t="shared" si="6"/>
        <v>67.175166666666669</v>
      </c>
      <c r="G120" s="1302" t="s">
        <v>652</v>
      </c>
      <c r="H120" s="459" t="s">
        <v>5454</v>
      </c>
    </row>
    <row r="121" spans="1:8" s="128" customFormat="1" ht="69.75" customHeight="1" x14ac:dyDescent="0.2">
      <c r="A121" s="168">
        <f t="shared" si="7"/>
        <v>100</v>
      </c>
      <c r="B121" s="1276" t="s">
        <v>3622</v>
      </c>
      <c r="C121" s="1277">
        <v>6000</v>
      </c>
      <c r="D121" s="1277">
        <v>6800</v>
      </c>
      <c r="E121" s="1277">
        <v>278.83859999999999</v>
      </c>
      <c r="F121" s="1271">
        <f t="shared" si="6"/>
        <v>4.1005676470588233</v>
      </c>
      <c r="G121" s="1302" t="s">
        <v>652</v>
      </c>
      <c r="H121" s="1284" t="s">
        <v>5455</v>
      </c>
    </row>
    <row r="122" spans="1:8" s="128" customFormat="1" ht="78" customHeight="1" x14ac:dyDescent="0.2">
      <c r="A122" s="168">
        <f t="shared" si="7"/>
        <v>101</v>
      </c>
      <c r="B122" s="1276" t="s">
        <v>3323</v>
      </c>
      <c r="C122" s="1277">
        <v>6000</v>
      </c>
      <c r="D122" s="1277">
        <v>6767.33</v>
      </c>
      <c r="E122" s="1277">
        <v>175.77670000000001</v>
      </c>
      <c r="F122" s="1271">
        <f t="shared" si="6"/>
        <v>2.5974305967050522</v>
      </c>
      <c r="G122" s="1302" t="s">
        <v>652</v>
      </c>
      <c r="H122" s="459" t="s">
        <v>5456</v>
      </c>
    </row>
    <row r="123" spans="1:8" s="128" customFormat="1" ht="24" customHeight="1" x14ac:dyDescent="0.2">
      <c r="A123" s="168">
        <f t="shared" si="7"/>
        <v>102</v>
      </c>
      <c r="B123" s="1276" t="s">
        <v>3952</v>
      </c>
      <c r="C123" s="1277">
        <v>0</v>
      </c>
      <c r="D123" s="1277">
        <v>4300</v>
      </c>
      <c r="E123" s="1277">
        <v>4300</v>
      </c>
      <c r="F123" s="1271">
        <f t="shared" si="6"/>
        <v>100</v>
      </c>
      <c r="G123" s="1302" t="s">
        <v>657</v>
      </c>
      <c r="H123" s="1284" t="s">
        <v>63</v>
      </c>
    </row>
    <row r="124" spans="1:8" s="128" customFormat="1" ht="24" customHeight="1" x14ac:dyDescent="0.2">
      <c r="A124" s="168">
        <f t="shared" si="7"/>
        <v>103</v>
      </c>
      <c r="B124" s="1276" t="s">
        <v>3953</v>
      </c>
      <c r="C124" s="1277">
        <v>0</v>
      </c>
      <c r="D124" s="1277">
        <v>1944.79</v>
      </c>
      <c r="E124" s="1277">
        <v>1944.78233</v>
      </c>
      <c r="F124" s="1271">
        <f t="shared" si="6"/>
        <v>99.999605612945359</v>
      </c>
      <c r="G124" s="1302" t="s">
        <v>657</v>
      </c>
      <c r="H124" s="463" t="s">
        <v>63</v>
      </c>
    </row>
    <row r="125" spans="1:8" s="128" customFormat="1" ht="31.5" x14ac:dyDescent="0.2">
      <c r="A125" s="168">
        <f t="shared" si="7"/>
        <v>104</v>
      </c>
      <c r="B125" s="1276" t="s">
        <v>3324</v>
      </c>
      <c r="C125" s="1277">
        <v>0</v>
      </c>
      <c r="D125" s="1277">
        <v>19.97</v>
      </c>
      <c r="E125" s="1277">
        <v>19.965</v>
      </c>
      <c r="F125" s="1271">
        <f t="shared" si="6"/>
        <v>99.974962443665504</v>
      </c>
      <c r="G125" s="1285" t="s">
        <v>657</v>
      </c>
      <c r="H125" s="1284" t="s">
        <v>63</v>
      </c>
    </row>
    <row r="126" spans="1:8" s="128" customFormat="1" ht="57" customHeight="1" x14ac:dyDescent="0.2">
      <c r="A126" s="168">
        <f t="shared" si="7"/>
        <v>105</v>
      </c>
      <c r="B126" s="1276" t="s">
        <v>4265</v>
      </c>
      <c r="C126" s="1277">
        <v>1500</v>
      </c>
      <c r="D126" s="1277">
        <v>10500</v>
      </c>
      <c r="E126" s="1277">
        <v>924.56100000000004</v>
      </c>
      <c r="F126" s="1271">
        <f t="shared" si="6"/>
        <v>8.8053428571428576</v>
      </c>
      <c r="G126" s="1302" t="s">
        <v>652</v>
      </c>
      <c r="H126" s="1279" t="s">
        <v>5457</v>
      </c>
    </row>
    <row r="127" spans="1:8" s="128" customFormat="1" ht="102" customHeight="1" x14ac:dyDescent="0.2">
      <c r="A127" s="168">
        <f t="shared" si="7"/>
        <v>106</v>
      </c>
      <c r="B127" s="1276" t="s">
        <v>5458</v>
      </c>
      <c r="C127" s="1277">
        <v>2000</v>
      </c>
      <c r="D127" s="1277">
        <v>2000</v>
      </c>
      <c r="E127" s="1277">
        <v>0</v>
      </c>
      <c r="F127" s="1271">
        <f t="shared" si="6"/>
        <v>0</v>
      </c>
      <c r="G127" s="1302" t="s">
        <v>652</v>
      </c>
      <c r="H127" s="459" t="s">
        <v>5459</v>
      </c>
    </row>
    <row r="128" spans="1:8" s="128" customFormat="1" ht="34.5" customHeight="1" x14ac:dyDescent="0.2">
      <c r="A128" s="168">
        <f t="shared" si="7"/>
        <v>107</v>
      </c>
      <c r="B128" s="1276" t="s">
        <v>5460</v>
      </c>
      <c r="C128" s="1277">
        <v>0</v>
      </c>
      <c r="D128" s="1277">
        <v>800</v>
      </c>
      <c r="E128" s="1277">
        <v>800</v>
      </c>
      <c r="F128" s="1271">
        <f t="shared" si="6"/>
        <v>100</v>
      </c>
      <c r="G128" s="1302" t="s">
        <v>657</v>
      </c>
      <c r="H128" s="459" t="s">
        <v>63</v>
      </c>
    </row>
    <row r="129" spans="1:8" s="128" customFormat="1" ht="94.5" x14ac:dyDescent="0.2">
      <c r="A129" s="168">
        <f t="shared" si="7"/>
        <v>108</v>
      </c>
      <c r="B129" s="1276" t="s">
        <v>4266</v>
      </c>
      <c r="C129" s="1277">
        <v>1500</v>
      </c>
      <c r="D129" s="1277">
        <v>1500</v>
      </c>
      <c r="E129" s="1277">
        <v>506.38499999999999</v>
      </c>
      <c r="F129" s="1271">
        <f t="shared" si="6"/>
        <v>33.759</v>
      </c>
      <c r="G129" s="1302" t="s">
        <v>652</v>
      </c>
      <c r="H129" s="1284" t="s">
        <v>5461</v>
      </c>
    </row>
    <row r="130" spans="1:8" s="128" customFormat="1" ht="63" x14ac:dyDescent="0.2">
      <c r="A130" s="168">
        <f t="shared" si="7"/>
        <v>109</v>
      </c>
      <c r="B130" s="1276" t="s">
        <v>4267</v>
      </c>
      <c r="C130" s="1277">
        <v>2500</v>
      </c>
      <c r="D130" s="1277">
        <v>2500</v>
      </c>
      <c r="E130" s="1277">
        <v>660.697</v>
      </c>
      <c r="F130" s="1271">
        <f t="shared" si="6"/>
        <v>26.427879999999998</v>
      </c>
      <c r="G130" s="1302" t="s">
        <v>652</v>
      </c>
      <c r="H130" s="459" t="s">
        <v>5462</v>
      </c>
    </row>
    <row r="131" spans="1:8" s="128" customFormat="1" ht="24" customHeight="1" x14ac:dyDescent="0.2">
      <c r="A131" s="168">
        <f t="shared" si="7"/>
        <v>110</v>
      </c>
      <c r="B131" s="1276" t="s">
        <v>4268</v>
      </c>
      <c r="C131" s="1277">
        <v>8000</v>
      </c>
      <c r="D131" s="1277">
        <v>6091.72</v>
      </c>
      <c r="E131" s="1277">
        <v>6091.7195000000002</v>
      </c>
      <c r="F131" s="1271">
        <f t="shared" si="6"/>
        <v>99.999991792137521</v>
      </c>
      <c r="G131" s="1302" t="s">
        <v>657</v>
      </c>
      <c r="H131" s="1284" t="s">
        <v>63</v>
      </c>
    </row>
    <row r="132" spans="1:8" s="128" customFormat="1" ht="24" customHeight="1" x14ac:dyDescent="0.2">
      <c r="A132" s="168">
        <f t="shared" si="7"/>
        <v>111</v>
      </c>
      <c r="B132" s="1276" t="s">
        <v>4269</v>
      </c>
      <c r="C132" s="1277">
        <v>3800</v>
      </c>
      <c r="D132" s="1277">
        <v>3800</v>
      </c>
      <c r="E132" s="1277">
        <v>3800</v>
      </c>
      <c r="F132" s="1271">
        <f t="shared" si="6"/>
        <v>100</v>
      </c>
      <c r="G132" s="1302" t="s">
        <v>657</v>
      </c>
      <c r="H132" s="463" t="s">
        <v>63</v>
      </c>
    </row>
    <row r="133" spans="1:8" s="128" customFormat="1" ht="24" customHeight="1" x14ac:dyDescent="0.2">
      <c r="A133" s="168">
        <f t="shared" si="7"/>
        <v>112</v>
      </c>
      <c r="B133" s="1276" t="s">
        <v>5463</v>
      </c>
      <c r="C133" s="1277">
        <v>5500</v>
      </c>
      <c r="D133" s="1277">
        <v>46.84</v>
      </c>
      <c r="E133" s="1277">
        <v>46.84</v>
      </c>
      <c r="F133" s="1271">
        <f t="shared" si="6"/>
        <v>100</v>
      </c>
      <c r="G133" s="1285" t="s">
        <v>652</v>
      </c>
      <c r="H133" s="1284" t="s">
        <v>63</v>
      </c>
    </row>
    <row r="134" spans="1:8" s="128" customFormat="1" ht="78" customHeight="1" x14ac:dyDescent="0.2">
      <c r="A134" s="168">
        <f t="shared" si="7"/>
        <v>113</v>
      </c>
      <c r="B134" s="1276" t="s">
        <v>4271</v>
      </c>
      <c r="C134" s="1277">
        <v>1500</v>
      </c>
      <c r="D134" s="1277">
        <v>1500</v>
      </c>
      <c r="E134" s="1277">
        <v>268.62</v>
      </c>
      <c r="F134" s="1271">
        <f t="shared" si="6"/>
        <v>17.907999999999998</v>
      </c>
      <c r="G134" s="1302" t="s">
        <v>652</v>
      </c>
      <c r="H134" s="1279" t="s">
        <v>5464</v>
      </c>
    </row>
    <row r="135" spans="1:8" s="128" customFormat="1" ht="81" customHeight="1" x14ac:dyDescent="0.2">
      <c r="A135" s="168">
        <f t="shared" si="7"/>
        <v>114</v>
      </c>
      <c r="B135" s="1276" t="s">
        <v>4272</v>
      </c>
      <c r="C135" s="1277">
        <v>1500</v>
      </c>
      <c r="D135" s="1277">
        <v>1500</v>
      </c>
      <c r="E135" s="1277">
        <v>532.4</v>
      </c>
      <c r="F135" s="1271">
        <f t="shared" ref="F135:F198" si="8">E135/D135*100</f>
        <v>35.493333333333332</v>
      </c>
      <c r="G135" s="1302" t="s">
        <v>652</v>
      </c>
      <c r="H135" s="459" t="s">
        <v>5465</v>
      </c>
    </row>
    <row r="136" spans="1:8" s="128" customFormat="1" ht="24" customHeight="1" x14ac:dyDescent="0.2">
      <c r="A136" s="168">
        <f t="shared" ref="A136:A199" si="9">A135+1</f>
        <v>115</v>
      </c>
      <c r="B136" s="1276" t="s">
        <v>4273</v>
      </c>
      <c r="C136" s="1277">
        <v>2000</v>
      </c>
      <c r="D136" s="1277">
        <v>2150</v>
      </c>
      <c r="E136" s="1277">
        <v>2150</v>
      </c>
      <c r="F136" s="1271">
        <f t="shared" si="8"/>
        <v>100</v>
      </c>
      <c r="G136" s="1302" t="s">
        <v>657</v>
      </c>
      <c r="H136" s="459" t="s">
        <v>63</v>
      </c>
    </row>
    <row r="137" spans="1:8" s="128" customFormat="1" ht="102" customHeight="1" x14ac:dyDescent="0.2">
      <c r="A137" s="168">
        <f t="shared" si="9"/>
        <v>116</v>
      </c>
      <c r="B137" s="1276" t="s">
        <v>5466</v>
      </c>
      <c r="C137" s="1277">
        <v>2000</v>
      </c>
      <c r="D137" s="1277">
        <v>2000</v>
      </c>
      <c r="E137" s="1277">
        <v>0</v>
      </c>
      <c r="F137" s="1271">
        <f t="shared" si="8"/>
        <v>0</v>
      </c>
      <c r="G137" s="1302" t="s">
        <v>652</v>
      </c>
      <c r="H137" s="1284" t="s">
        <v>5467</v>
      </c>
    </row>
    <row r="138" spans="1:8" s="128" customFormat="1" ht="34.5" customHeight="1" x14ac:dyDescent="0.2">
      <c r="A138" s="168">
        <f t="shared" si="9"/>
        <v>117</v>
      </c>
      <c r="B138" s="1276" t="s">
        <v>4274</v>
      </c>
      <c r="C138" s="1277">
        <v>6000</v>
      </c>
      <c r="D138" s="1277">
        <v>4880</v>
      </c>
      <c r="E138" s="1277">
        <v>4877.6994999999997</v>
      </c>
      <c r="F138" s="1271">
        <f t="shared" si="8"/>
        <v>99.952858606557371</v>
      </c>
      <c r="G138" s="1302" t="s">
        <v>657</v>
      </c>
      <c r="H138" s="459" t="s">
        <v>63</v>
      </c>
    </row>
    <row r="139" spans="1:8" s="128" customFormat="1" ht="78" customHeight="1" x14ac:dyDescent="0.2">
      <c r="A139" s="168">
        <f t="shared" si="9"/>
        <v>118</v>
      </c>
      <c r="B139" s="1276" t="s">
        <v>5468</v>
      </c>
      <c r="C139" s="1277">
        <v>2000</v>
      </c>
      <c r="D139" s="1277">
        <v>2000</v>
      </c>
      <c r="E139" s="1277">
        <v>0</v>
      </c>
      <c r="F139" s="1271">
        <f t="shared" si="8"/>
        <v>0</v>
      </c>
      <c r="G139" s="1302" t="s">
        <v>652</v>
      </c>
      <c r="H139" s="1284" t="s">
        <v>5469</v>
      </c>
    </row>
    <row r="140" spans="1:8" s="128" customFormat="1" ht="112.5" customHeight="1" x14ac:dyDescent="0.2">
      <c r="A140" s="168">
        <f t="shared" si="9"/>
        <v>119</v>
      </c>
      <c r="B140" s="1276" t="s">
        <v>3325</v>
      </c>
      <c r="C140" s="1277">
        <v>6800</v>
      </c>
      <c r="D140" s="1277">
        <v>6800</v>
      </c>
      <c r="E140" s="1277">
        <v>1525.3711599999999</v>
      </c>
      <c r="F140" s="1271">
        <f t="shared" si="8"/>
        <v>22.431928823529411</v>
      </c>
      <c r="G140" s="1302" t="s">
        <v>652</v>
      </c>
      <c r="H140" s="463" t="s">
        <v>5470</v>
      </c>
    </row>
    <row r="141" spans="1:8" s="128" customFormat="1" ht="89.25" customHeight="1" x14ac:dyDescent="0.2">
      <c r="A141" s="168">
        <f t="shared" si="9"/>
        <v>120</v>
      </c>
      <c r="B141" s="1276" t="s">
        <v>3955</v>
      </c>
      <c r="C141" s="1277">
        <v>0</v>
      </c>
      <c r="D141" s="1277">
        <v>990</v>
      </c>
      <c r="E141" s="1277">
        <v>16.940000000000001</v>
      </c>
      <c r="F141" s="1271">
        <f t="shared" si="8"/>
        <v>1.7111111111111112</v>
      </c>
      <c r="G141" s="1285" t="s">
        <v>652</v>
      </c>
      <c r="H141" s="1284" t="s">
        <v>5471</v>
      </c>
    </row>
    <row r="142" spans="1:8" s="128" customFormat="1" ht="34.5" customHeight="1" x14ac:dyDescent="0.2">
      <c r="A142" s="168">
        <f t="shared" si="9"/>
        <v>121</v>
      </c>
      <c r="B142" s="1276" t="s">
        <v>3956</v>
      </c>
      <c r="C142" s="1277">
        <v>0</v>
      </c>
      <c r="D142" s="1277">
        <v>742.94</v>
      </c>
      <c r="E142" s="1277">
        <v>742.94</v>
      </c>
      <c r="F142" s="1271">
        <f t="shared" si="8"/>
        <v>100</v>
      </c>
      <c r="G142" s="1302" t="s">
        <v>657</v>
      </c>
      <c r="H142" s="1279" t="s">
        <v>63</v>
      </c>
    </row>
    <row r="143" spans="1:8" s="128" customFormat="1" ht="24" customHeight="1" x14ac:dyDescent="0.2">
      <c r="A143" s="168">
        <f t="shared" si="9"/>
        <v>122</v>
      </c>
      <c r="B143" s="1276" t="s">
        <v>3957</v>
      </c>
      <c r="C143" s="1277">
        <v>0</v>
      </c>
      <c r="D143" s="1277">
        <v>331.8</v>
      </c>
      <c r="E143" s="1277">
        <v>331.79732000000001</v>
      </c>
      <c r="F143" s="1271">
        <f t="shared" si="8"/>
        <v>99.999192284508737</v>
      </c>
      <c r="G143" s="1302" t="s">
        <v>657</v>
      </c>
      <c r="H143" s="459" t="s">
        <v>63</v>
      </c>
    </row>
    <row r="144" spans="1:8" s="128" customFormat="1" ht="78" customHeight="1" x14ac:dyDescent="0.2">
      <c r="A144" s="168">
        <f t="shared" si="9"/>
        <v>123</v>
      </c>
      <c r="B144" s="1276" t="s">
        <v>3958</v>
      </c>
      <c r="C144" s="1277">
        <v>0</v>
      </c>
      <c r="D144" s="1277">
        <v>500</v>
      </c>
      <c r="E144" s="1277">
        <v>72.236999999999995</v>
      </c>
      <c r="F144" s="1271">
        <f t="shared" si="8"/>
        <v>14.447399999999998</v>
      </c>
      <c r="G144" s="1302" t="s">
        <v>652</v>
      </c>
      <c r="H144" s="459" t="s">
        <v>5472</v>
      </c>
    </row>
    <row r="145" spans="1:8" s="128" customFormat="1" ht="78" customHeight="1" x14ac:dyDescent="0.2">
      <c r="A145" s="168">
        <f t="shared" si="9"/>
        <v>124</v>
      </c>
      <c r="B145" s="1276" t="s">
        <v>5473</v>
      </c>
      <c r="C145" s="1277">
        <v>0</v>
      </c>
      <c r="D145" s="1277">
        <v>21000</v>
      </c>
      <c r="E145" s="1277">
        <v>0</v>
      </c>
      <c r="F145" s="1271">
        <f t="shared" si="8"/>
        <v>0</v>
      </c>
      <c r="G145" s="1302" t="s">
        <v>652</v>
      </c>
      <c r="H145" s="1284" t="s">
        <v>5474</v>
      </c>
    </row>
    <row r="146" spans="1:8" s="128" customFormat="1" ht="34.5" customHeight="1" x14ac:dyDescent="0.2">
      <c r="A146" s="168">
        <f t="shared" si="9"/>
        <v>125</v>
      </c>
      <c r="B146" s="1276" t="s">
        <v>4277</v>
      </c>
      <c r="C146" s="1277">
        <v>0</v>
      </c>
      <c r="D146" s="1277">
        <v>1703.03</v>
      </c>
      <c r="E146" s="1277">
        <v>1703.0234699999999</v>
      </c>
      <c r="F146" s="1271">
        <f t="shared" si="8"/>
        <v>99.999616565768065</v>
      </c>
      <c r="G146" s="1302" t="s">
        <v>657</v>
      </c>
      <c r="H146" s="459" t="s">
        <v>63</v>
      </c>
    </row>
    <row r="147" spans="1:8" s="128" customFormat="1" ht="24" customHeight="1" x14ac:dyDescent="0.2">
      <c r="A147" s="168">
        <f t="shared" si="9"/>
        <v>126</v>
      </c>
      <c r="B147" s="1276" t="s">
        <v>4278</v>
      </c>
      <c r="C147" s="1277">
        <v>0</v>
      </c>
      <c r="D147" s="1277">
        <v>1725.57</v>
      </c>
      <c r="E147" s="1277">
        <v>1725.5653</v>
      </c>
      <c r="F147" s="1271">
        <f t="shared" si="8"/>
        <v>99.99972762623365</v>
      </c>
      <c r="G147" s="1302" t="s">
        <v>657</v>
      </c>
      <c r="H147" s="1284" t="s">
        <v>63</v>
      </c>
    </row>
    <row r="148" spans="1:8" s="128" customFormat="1" ht="34.5" customHeight="1" x14ac:dyDescent="0.2">
      <c r="A148" s="168">
        <f t="shared" si="9"/>
        <v>127</v>
      </c>
      <c r="B148" s="1276" t="s">
        <v>4279</v>
      </c>
      <c r="C148" s="1277">
        <v>0</v>
      </c>
      <c r="D148" s="1277">
        <v>4000</v>
      </c>
      <c r="E148" s="1277">
        <v>4000</v>
      </c>
      <c r="F148" s="1271">
        <f t="shared" si="8"/>
        <v>100</v>
      </c>
      <c r="G148" s="1302" t="s">
        <v>657</v>
      </c>
      <c r="H148" s="463" t="s">
        <v>63</v>
      </c>
    </row>
    <row r="149" spans="1:8" s="128" customFormat="1" ht="24" customHeight="1" x14ac:dyDescent="0.2">
      <c r="A149" s="168">
        <f t="shared" si="9"/>
        <v>128</v>
      </c>
      <c r="B149" s="1276" t="s">
        <v>4280</v>
      </c>
      <c r="C149" s="1277">
        <v>0</v>
      </c>
      <c r="D149" s="1277">
        <v>818.74</v>
      </c>
      <c r="E149" s="1277">
        <v>818.73984999999993</v>
      </c>
      <c r="F149" s="1271">
        <f t="shared" si="8"/>
        <v>99.999981679165543</v>
      </c>
      <c r="G149" s="1302" t="s">
        <v>657</v>
      </c>
      <c r="H149" s="1284" t="s">
        <v>63</v>
      </c>
    </row>
    <row r="150" spans="1:8" s="128" customFormat="1" ht="78" customHeight="1" x14ac:dyDescent="0.2">
      <c r="A150" s="168">
        <f t="shared" si="9"/>
        <v>129</v>
      </c>
      <c r="B150" s="1276" t="s">
        <v>4281</v>
      </c>
      <c r="C150" s="1277">
        <v>0</v>
      </c>
      <c r="D150" s="1277">
        <v>200</v>
      </c>
      <c r="E150" s="1277">
        <v>67.155000000000001</v>
      </c>
      <c r="F150" s="1271">
        <f t="shared" si="8"/>
        <v>33.577500000000001</v>
      </c>
      <c r="G150" s="1302" t="s">
        <v>652</v>
      </c>
      <c r="H150" s="1279" t="s">
        <v>5475</v>
      </c>
    </row>
    <row r="151" spans="1:8" s="128" customFormat="1" ht="67.5" customHeight="1" x14ac:dyDescent="0.2">
      <c r="A151" s="168">
        <f t="shared" si="9"/>
        <v>130</v>
      </c>
      <c r="B151" s="1276" t="s">
        <v>5476</v>
      </c>
      <c r="C151" s="1277">
        <v>0</v>
      </c>
      <c r="D151" s="1277">
        <v>300</v>
      </c>
      <c r="E151" s="1277">
        <v>0</v>
      </c>
      <c r="F151" s="1271">
        <f t="shared" si="8"/>
        <v>0</v>
      </c>
      <c r="G151" s="1302" t="s">
        <v>652</v>
      </c>
      <c r="H151" s="459" t="s">
        <v>5477</v>
      </c>
    </row>
    <row r="152" spans="1:8" s="128" customFormat="1" ht="89.25" customHeight="1" x14ac:dyDescent="0.2">
      <c r="A152" s="168">
        <f t="shared" si="9"/>
        <v>131</v>
      </c>
      <c r="B152" s="1276" t="s">
        <v>4282</v>
      </c>
      <c r="C152" s="1277">
        <v>0</v>
      </c>
      <c r="D152" s="1277">
        <v>500</v>
      </c>
      <c r="E152" s="1277">
        <v>277.92599999999999</v>
      </c>
      <c r="F152" s="1271">
        <f t="shared" si="8"/>
        <v>55.5852</v>
      </c>
      <c r="G152" s="1302" t="s">
        <v>652</v>
      </c>
      <c r="H152" s="459" t="s">
        <v>5478</v>
      </c>
    </row>
    <row r="153" spans="1:8" s="128" customFormat="1" ht="67.5" customHeight="1" x14ac:dyDescent="0.2">
      <c r="A153" s="168">
        <f t="shared" si="9"/>
        <v>132</v>
      </c>
      <c r="B153" s="1276" t="s">
        <v>5479</v>
      </c>
      <c r="C153" s="1277">
        <v>0</v>
      </c>
      <c r="D153" s="1277">
        <v>500</v>
      </c>
      <c r="E153" s="1277">
        <v>0</v>
      </c>
      <c r="F153" s="1271">
        <f t="shared" si="8"/>
        <v>0</v>
      </c>
      <c r="G153" s="1302" t="s">
        <v>652</v>
      </c>
      <c r="H153" s="1284" t="s">
        <v>5480</v>
      </c>
    </row>
    <row r="154" spans="1:8" s="128" customFormat="1" ht="73.5" x14ac:dyDescent="0.2">
      <c r="A154" s="168">
        <f t="shared" si="9"/>
        <v>133</v>
      </c>
      <c r="B154" s="1276" t="s">
        <v>4283</v>
      </c>
      <c r="C154" s="1277">
        <v>0</v>
      </c>
      <c r="D154" s="1277">
        <v>300</v>
      </c>
      <c r="E154" s="1277">
        <v>254.1</v>
      </c>
      <c r="F154" s="1271">
        <f t="shared" si="8"/>
        <v>84.7</v>
      </c>
      <c r="G154" s="1302" t="s">
        <v>652</v>
      </c>
      <c r="H154" s="459" t="s">
        <v>5481</v>
      </c>
    </row>
    <row r="155" spans="1:8" s="128" customFormat="1" ht="99.75" customHeight="1" x14ac:dyDescent="0.2">
      <c r="A155" s="168">
        <f t="shared" si="9"/>
        <v>134</v>
      </c>
      <c r="B155" s="1276" t="s">
        <v>4284</v>
      </c>
      <c r="C155" s="1277">
        <v>0</v>
      </c>
      <c r="D155" s="1277">
        <v>500</v>
      </c>
      <c r="E155" s="1277">
        <v>33.396000000000001</v>
      </c>
      <c r="F155" s="1271">
        <f t="shared" si="8"/>
        <v>6.6792000000000007</v>
      </c>
      <c r="G155" s="1302" t="s">
        <v>652</v>
      </c>
      <c r="H155" s="1284" t="s">
        <v>5482</v>
      </c>
    </row>
    <row r="156" spans="1:8" s="128" customFormat="1" ht="73.5" x14ac:dyDescent="0.2">
      <c r="A156" s="168">
        <f t="shared" si="9"/>
        <v>135</v>
      </c>
      <c r="B156" s="1276" t="s">
        <v>5483</v>
      </c>
      <c r="C156" s="1277">
        <v>0</v>
      </c>
      <c r="D156" s="1277">
        <v>500</v>
      </c>
      <c r="E156" s="1277">
        <v>0</v>
      </c>
      <c r="F156" s="1271">
        <f t="shared" si="8"/>
        <v>0</v>
      </c>
      <c r="G156" s="1302" t="s">
        <v>652</v>
      </c>
      <c r="H156" s="463" t="s">
        <v>5484</v>
      </c>
    </row>
    <row r="157" spans="1:8" s="128" customFormat="1" ht="84" x14ac:dyDescent="0.2">
      <c r="A157" s="168">
        <f t="shared" si="9"/>
        <v>136</v>
      </c>
      <c r="B157" s="1276" t="s">
        <v>4285</v>
      </c>
      <c r="C157" s="1277">
        <v>0</v>
      </c>
      <c r="D157" s="1277">
        <v>500</v>
      </c>
      <c r="E157" s="1277">
        <v>307.77</v>
      </c>
      <c r="F157" s="1271">
        <f t="shared" si="8"/>
        <v>61.553999999999995</v>
      </c>
      <c r="G157" s="1285" t="s">
        <v>652</v>
      </c>
      <c r="H157" s="1284" t="s">
        <v>5485</v>
      </c>
    </row>
    <row r="158" spans="1:8" s="128" customFormat="1" ht="24" customHeight="1" x14ac:dyDescent="0.2">
      <c r="A158" s="168">
        <f t="shared" si="9"/>
        <v>137</v>
      </c>
      <c r="B158" s="1276" t="s">
        <v>4286</v>
      </c>
      <c r="C158" s="1277">
        <v>0</v>
      </c>
      <c r="D158" s="1277">
        <v>3857.24</v>
      </c>
      <c r="E158" s="1277">
        <v>3857.2390800000003</v>
      </c>
      <c r="F158" s="1271">
        <f t="shared" si="8"/>
        <v>99.999976148748857</v>
      </c>
      <c r="G158" s="1302" t="s">
        <v>657</v>
      </c>
      <c r="H158" s="1279" t="s">
        <v>63</v>
      </c>
    </row>
    <row r="159" spans="1:8" s="128" customFormat="1" ht="34.5" customHeight="1" x14ac:dyDescent="0.2">
      <c r="A159" s="168">
        <f t="shared" si="9"/>
        <v>138</v>
      </c>
      <c r="B159" s="1276" t="s">
        <v>4287</v>
      </c>
      <c r="C159" s="1277">
        <v>0</v>
      </c>
      <c r="D159" s="1277">
        <v>500</v>
      </c>
      <c r="E159" s="1277">
        <v>315.28485999999998</v>
      </c>
      <c r="F159" s="1271">
        <f t="shared" si="8"/>
        <v>63.056972000000002</v>
      </c>
      <c r="G159" s="1302" t="s">
        <v>657</v>
      </c>
      <c r="H159" s="459" t="s">
        <v>5435</v>
      </c>
    </row>
    <row r="160" spans="1:8" s="128" customFormat="1" ht="78" customHeight="1" x14ac:dyDescent="0.2">
      <c r="A160" s="168">
        <f t="shared" si="9"/>
        <v>139</v>
      </c>
      <c r="B160" s="1276" t="s">
        <v>5486</v>
      </c>
      <c r="C160" s="1277">
        <v>0</v>
      </c>
      <c r="D160" s="1277">
        <v>4000</v>
      </c>
      <c r="E160" s="1277">
        <v>0</v>
      </c>
      <c r="F160" s="1271">
        <f t="shared" si="8"/>
        <v>0</v>
      </c>
      <c r="G160" s="1302" t="s">
        <v>652</v>
      </c>
      <c r="H160" s="459" t="s">
        <v>5487</v>
      </c>
    </row>
    <row r="161" spans="1:8" s="128" customFormat="1" ht="78" customHeight="1" x14ac:dyDescent="0.2">
      <c r="A161" s="168">
        <f t="shared" si="9"/>
        <v>140</v>
      </c>
      <c r="B161" s="1276" t="s">
        <v>4288</v>
      </c>
      <c r="C161" s="1277">
        <v>0</v>
      </c>
      <c r="D161" s="1277">
        <v>500</v>
      </c>
      <c r="E161" s="1277">
        <v>15.73</v>
      </c>
      <c r="F161" s="1271">
        <f t="shared" si="8"/>
        <v>3.1460000000000004</v>
      </c>
      <c r="G161" s="1302" t="s">
        <v>652</v>
      </c>
      <c r="H161" s="1284" t="s">
        <v>5488</v>
      </c>
    </row>
    <row r="162" spans="1:8" s="128" customFormat="1" ht="24" customHeight="1" x14ac:dyDescent="0.2">
      <c r="A162" s="168">
        <f t="shared" si="9"/>
        <v>141</v>
      </c>
      <c r="B162" s="1276" t="s">
        <v>4289</v>
      </c>
      <c r="C162" s="1277">
        <v>0</v>
      </c>
      <c r="D162" s="1277">
        <v>3243.19</v>
      </c>
      <c r="E162" s="1277">
        <v>3243.1897100000001</v>
      </c>
      <c r="F162" s="1271">
        <f t="shared" si="8"/>
        <v>99.999991058186538</v>
      </c>
      <c r="G162" s="1302" t="s">
        <v>657</v>
      </c>
      <c r="H162" s="459" t="s">
        <v>63</v>
      </c>
    </row>
    <row r="163" spans="1:8" s="128" customFormat="1" ht="24" customHeight="1" x14ac:dyDescent="0.2">
      <c r="A163" s="168">
        <f t="shared" si="9"/>
        <v>142</v>
      </c>
      <c r="B163" s="1276" t="s">
        <v>4290</v>
      </c>
      <c r="C163" s="1277">
        <v>0</v>
      </c>
      <c r="D163" s="1277">
        <v>1682.86</v>
      </c>
      <c r="E163" s="1277">
        <v>1682.85122</v>
      </c>
      <c r="F163" s="1271">
        <f t="shared" si="8"/>
        <v>99.999478269137072</v>
      </c>
      <c r="G163" s="1302" t="s">
        <v>657</v>
      </c>
      <c r="H163" s="1284" t="s">
        <v>63</v>
      </c>
    </row>
    <row r="164" spans="1:8" s="128" customFormat="1" ht="24" customHeight="1" x14ac:dyDescent="0.2">
      <c r="A164" s="168">
        <f t="shared" si="9"/>
        <v>143</v>
      </c>
      <c r="B164" s="1276" t="s">
        <v>4291</v>
      </c>
      <c r="C164" s="1277">
        <v>0</v>
      </c>
      <c r="D164" s="1277">
        <v>1823.2</v>
      </c>
      <c r="E164" s="1277">
        <v>1823.2</v>
      </c>
      <c r="F164" s="1271">
        <f t="shared" si="8"/>
        <v>100</v>
      </c>
      <c r="G164" s="1302" t="s">
        <v>657</v>
      </c>
      <c r="H164" s="463" t="s">
        <v>63</v>
      </c>
    </row>
    <row r="165" spans="1:8" s="128" customFormat="1" ht="24" customHeight="1" x14ac:dyDescent="0.2">
      <c r="A165" s="168">
        <f t="shared" si="9"/>
        <v>144</v>
      </c>
      <c r="B165" s="1276" t="s">
        <v>4292</v>
      </c>
      <c r="C165" s="1277">
        <v>0</v>
      </c>
      <c r="D165" s="1277">
        <v>375.96</v>
      </c>
      <c r="E165" s="1277">
        <v>375.96</v>
      </c>
      <c r="F165" s="1271">
        <f t="shared" si="8"/>
        <v>100</v>
      </c>
      <c r="G165" s="1302" t="s">
        <v>657</v>
      </c>
      <c r="H165" s="1284" t="s">
        <v>63</v>
      </c>
    </row>
    <row r="166" spans="1:8" s="128" customFormat="1" ht="67.5" customHeight="1" x14ac:dyDescent="0.2">
      <c r="A166" s="168">
        <f t="shared" si="9"/>
        <v>145</v>
      </c>
      <c r="B166" s="1276" t="s">
        <v>4293</v>
      </c>
      <c r="C166" s="1277">
        <v>0</v>
      </c>
      <c r="D166" s="1277">
        <v>1000</v>
      </c>
      <c r="E166" s="1277">
        <v>112.3485</v>
      </c>
      <c r="F166" s="1271">
        <f t="shared" si="8"/>
        <v>11.23485</v>
      </c>
      <c r="G166" s="1302" t="s">
        <v>652</v>
      </c>
      <c r="H166" s="1279" t="s">
        <v>5489</v>
      </c>
    </row>
    <row r="167" spans="1:8" s="128" customFormat="1" ht="24" customHeight="1" x14ac:dyDescent="0.2">
      <c r="A167" s="168">
        <f t="shared" si="9"/>
        <v>146</v>
      </c>
      <c r="B167" s="1276" t="s">
        <v>4294</v>
      </c>
      <c r="C167" s="1277">
        <v>0</v>
      </c>
      <c r="D167" s="1277">
        <v>403.13</v>
      </c>
      <c r="E167" s="1277">
        <v>403.12400000000002</v>
      </c>
      <c r="F167" s="1271">
        <f t="shared" si="8"/>
        <v>99.998511646367177</v>
      </c>
      <c r="G167" s="1302" t="s">
        <v>657</v>
      </c>
      <c r="H167" s="459" t="s">
        <v>63</v>
      </c>
    </row>
    <row r="168" spans="1:8" s="128" customFormat="1" ht="34.5" customHeight="1" x14ac:dyDescent="0.2">
      <c r="A168" s="168">
        <f t="shared" si="9"/>
        <v>147</v>
      </c>
      <c r="B168" s="1276" t="s">
        <v>4295</v>
      </c>
      <c r="C168" s="1277">
        <v>0</v>
      </c>
      <c r="D168" s="1277">
        <v>800</v>
      </c>
      <c r="E168" s="1277">
        <v>800</v>
      </c>
      <c r="F168" s="1271">
        <f t="shared" si="8"/>
        <v>100</v>
      </c>
      <c r="G168" s="1302" t="s">
        <v>657</v>
      </c>
      <c r="H168" s="459" t="s">
        <v>63</v>
      </c>
    </row>
    <row r="169" spans="1:8" s="128" customFormat="1" ht="24" customHeight="1" x14ac:dyDescent="0.2">
      <c r="A169" s="168">
        <f t="shared" si="9"/>
        <v>148</v>
      </c>
      <c r="B169" s="1276" t="s">
        <v>4296</v>
      </c>
      <c r="C169" s="1277">
        <v>0</v>
      </c>
      <c r="D169" s="1277">
        <v>593.66999999999996</v>
      </c>
      <c r="E169" s="1277">
        <v>593.66314999999997</v>
      </c>
      <c r="F169" s="1271">
        <f t="shared" si="8"/>
        <v>99.99884616032476</v>
      </c>
      <c r="G169" s="1302" t="s">
        <v>657</v>
      </c>
      <c r="H169" s="1284" t="s">
        <v>63</v>
      </c>
    </row>
    <row r="170" spans="1:8" s="128" customFormat="1" ht="42" x14ac:dyDescent="0.2">
      <c r="A170" s="168">
        <f t="shared" si="9"/>
        <v>149</v>
      </c>
      <c r="B170" s="1276" t="s">
        <v>4297</v>
      </c>
      <c r="C170" s="1277">
        <v>0</v>
      </c>
      <c r="D170" s="1277">
        <v>150</v>
      </c>
      <c r="E170" s="1277">
        <v>150</v>
      </c>
      <c r="F170" s="1271">
        <f t="shared" si="8"/>
        <v>100</v>
      </c>
      <c r="G170" s="1302" t="s">
        <v>657</v>
      </c>
      <c r="H170" s="459" t="s">
        <v>63</v>
      </c>
    </row>
    <row r="171" spans="1:8" s="128" customFormat="1" ht="45" customHeight="1" x14ac:dyDescent="0.2">
      <c r="A171" s="168">
        <f t="shared" si="9"/>
        <v>150</v>
      </c>
      <c r="B171" s="1276" t="s">
        <v>5490</v>
      </c>
      <c r="C171" s="1277">
        <v>0</v>
      </c>
      <c r="D171" s="1277">
        <v>500</v>
      </c>
      <c r="E171" s="1277">
        <v>0</v>
      </c>
      <c r="F171" s="1271">
        <f t="shared" si="8"/>
        <v>0</v>
      </c>
      <c r="G171" s="1302" t="s">
        <v>652</v>
      </c>
      <c r="H171" s="1284" t="s">
        <v>5491</v>
      </c>
    </row>
    <row r="172" spans="1:8" s="128" customFormat="1" ht="24" customHeight="1" x14ac:dyDescent="0.2">
      <c r="A172" s="168">
        <f t="shared" si="9"/>
        <v>151</v>
      </c>
      <c r="B172" s="1276" t="s">
        <v>4298</v>
      </c>
      <c r="C172" s="1277">
        <v>0</v>
      </c>
      <c r="D172" s="1277">
        <v>150</v>
      </c>
      <c r="E172" s="1277">
        <v>150</v>
      </c>
      <c r="F172" s="1271">
        <f t="shared" si="8"/>
        <v>100</v>
      </c>
      <c r="G172" s="1302" t="s">
        <v>657</v>
      </c>
      <c r="H172" s="463" t="s">
        <v>63</v>
      </c>
    </row>
    <row r="173" spans="1:8" s="128" customFormat="1" ht="24" customHeight="1" x14ac:dyDescent="0.2">
      <c r="A173" s="168">
        <f t="shared" si="9"/>
        <v>152</v>
      </c>
      <c r="B173" s="1276" t="s">
        <v>4299</v>
      </c>
      <c r="C173" s="1277">
        <v>0</v>
      </c>
      <c r="D173" s="1277">
        <v>500</v>
      </c>
      <c r="E173" s="1277">
        <v>500</v>
      </c>
      <c r="F173" s="1271">
        <f t="shared" si="8"/>
        <v>100</v>
      </c>
      <c r="G173" s="1285" t="s">
        <v>657</v>
      </c>
      <c r="H173" s="1284" t="s">
        <v>63</v>
      </c>
    </row>
    <row r="174" spans="1:8" s="128" customFormat="1" ht="45" customHeight="1" x14ac:dyDescent="0.2">
      <c r="A174" s="168">
        <f t="shared" si="9"/>
        <v>153</v>
      </c>
      <c r="B174" s="1276" t="s">
        <v>5492</v>
      </c>
      <c r="C174" s="1277">
        <v>0</v>
      </c>
      <c r="D174" s="1277">
        <v>500</v>
      </c>
      <c r="E174" s="1277">
        <v>0</v>
      </c>
      <c r="F174" s="1271">
        <f t="shared" si="8"/>
        <v>0</v>
      </c>
      <c r="G174" s="1302" t="s">
        <v>652</v>
      </c>
      <c r="H174" s="1279" t="s">
        <v>5493</v>
      </c>
    </row>
    <row r="175" spans="1:8" s="128" customFormat="1" ht="78" customHeight="1" x14ac:dyDescent="0.2">
      <c r="A175" s="168">
        <f t="shared" si="9"/>
        <v>154</v>
      </c>
      <c r="B175" s="1276" t="s">
        <v>5494</v>
      </c>
      <c r="C175" s="1277">
        <v>0</v>
      </c>
      <c r="D175" s="1277">
        <v>3000</v>
      </c>
      <c r="E175" s="1277">
        <v>0</v>
      </c>
      <c r="F175" s="1271">
        <f t="shared" si="8"/>
        <v>0</v>
      </c>
      <c r="G175" s="1302" t="s">
        <v>652</v>
      </c>
      <c r="H175" s="459" t="s">
        <v>5495</v>
      </c>
    </row>
    <row r="176" spans="1:8" s="128" customFormat="1" ht="45" customHeight="1" x14ac:dyDescent="0.2">
      <c r="A176" s="168">
        <f t="shared" si="9"/>
        <v>155</v>
      </c>
      <c r="B176" s="1276" t="s">
        <v>5496</v>
      </c>
      <c r="C176" s="1277">
        <v>0</v>
      </c>
      <c r="D176" s="1277">
        <v>6300</v>
      </c>
      <c r="E176" s="1277">
        <v>0</v>
      </c>
      <c r="F176" s="1271">
        <f t="shared" si="8"/>
        <v>0</v>
      </c>
      <c r="G176" s="1302" t="s">
        <v>652</v>
      </c>
      <c r="H176" s="459" t="s">
        <v>5497</v>
      </c>
    </row>
    <row r="177" spans="1:8" s="128" customFormat="1" ht="45" customHeight="1" x14ac:dyDescent="0.2">
      <c r="A177" s="168">
        <f t="shared" si="9"/>
        <v>156</v>
      </c>
      <c r="B177" s="1276" t="s">
        <v>5498</v>
      </c>
      <c r="C177" s="1277">
        <v>0</v>
      </c>
      <c r="D177" s="1277">
        <v>2000</v>
      </c>
      <c r="E177" s="1277">
        <v>0</v>
      </c>
      <c r="F177" s="1271">
        <f t="shared" si="8"/>
        <v>0</v>
      </c>
      <c r="G177" s="1302" t="s">
        <v>652</v>
      </c>
      <c r="H177" s="1284" t="s">
        <v>5499</v>
      </c>
    </row>
    <row r="178" spans="1:8" s="128" customFormat="1" ht="34.5" customHeight="1" x14ac:dyDescent="0.2">
      <c r="A178" s="168">
        <f t="shared" si="9"/>
        <v>157</v>
      </c>
      <c r="B178" s="1276" t="s">
        <v>4300</v>
      </c>
      <c r="C178" s="1277">
        <v>0</v>
      </c>
      <c r="D178" s="1277">
        <v>1500</v>
      </c>
      <c r="E178" s="1277">
        <v>1285.02</v>
      </c>
      <c r="F178" s="1271">
        <f t="shared" si="8"/>
        <v>85.668000000000006</v>
      </c>
      <c r="G178" s="1302" t="s">
        <v>657</v>
      </c>
      <c r="H178" s="459" t="s">
        <v>5435</v>
      </c>
    </row>
    <row r="179" spans="1:8" s="128" customFormat="1" ht="45" customHeight="1" x14ac:dyDescent="0.2">
      <c r="A179" s="168">
        <f t="shared" si="9"/>
        <v>158</v>
      </c>
      <c r="B179" s="1276" t="s">
        <v>5500</v>
      </c>
      <c r="C179" s="1277">
        <v>0</v>
      </c>
      <c r="D179" s="1277">
        <v>700</v>
      </c>
      <c r="E179" s="1277">
        <v>0</v>
      </c>
      <c r="F179" s="1271">
        <f t="shared" si="8"/>
        <v>0</v>
      </c>
      <c r="G179" s="1302" t="s">
        <v>652</v>
      </c>
      <c r="H179" s="1284" t="s">
        <v>5501</v>
      </c>
    </row>
    <row r="180" spans="1:8" s="128" customFormat="1" ht="45" customHeight="1" x14ac:dyDescent="0.2">
      <c r="A180" s="168">
        <f t="shared" si="9"/>
        <v>159</v>
      </c>
      <c r="B180" s="1276" t="s">
        <v>5502</v>
      </c>
      <c r="C180" s="1277">
        <v>0</v>
      </c>
      <c r="D180" s="1277">
        <v>400</v>
      </c>
      <c r="E180" s="1277">
        <v>0</v>
      </c>
      <c r="F180" s="1271">
        <f t="shared" si="8"/>
        <v>0</v>
      </c>
      <c r="G180" s="1302" t="s">
        <v>652</v>
      </c>
      <c r="H180" s="463" t="s">
        <v>5503</v>
      </c>
    </row>
    <row r="181" spans="1:8" s="128" customFormat="1" ht="45" customHeight="1" x14ac:dyDescent="0.2">
      <c r="A181" s="168">
        <f t="shared" si="9"/>
        <v>160</v>
      </c>
      <c r="B181" s="1276" t="s">
        <v>5504</v>
      </c>
      <c r="C181" s="1277">
        <v>0</v>
      </c>
      <c r="D181" s="1277">
        <v>500</v>
      </c>
      <c r="E181" s="1277">
        <v>0</v>
      </c>
      <c r="F181" s="1271">
        <f t="shared" si="8"/>
        <v>0</v>
      </c>
      <c r="G181" s="1285" t="s">
        <v>652</v>
      </c>
      <c r="H181" s="1284" t="s">
        <v>5505</v>
      </c>
    </row>
    <row r="182" spans="1:8" s="128" customFormat="1" ht="57" customHeight="1" x14ac:dyDescent="0.2">
      <c r="A182" s="168">
        <f t="shared" si="9"/>
        <v>161</v>
      </c>
      <c r="B182" s="1276" t="s">
        <v>5506</v>
      </c>
      <c r="C182" s="1277">
        <v>0</v>
      </c>
      <c r="D182" s="1277">
        <v>3000</v>
      </c>
      <c r="E182" s="1277">
        <v>0</v>
      </c>
      <c r="F182" s="1271">
        <f t="shared" si="8"/>
        <v>0</v>
      </c>
      <c r="G182" s="1302" t="s">
        <v>652</v>
      </c>
      <c r="H182" s="1279" t="s">
        <v>5507</v>
      </c>
    </row>
    <row r="183" spans="1:8" s="128" customFormat="1" ht="57" customHeight="1" x14ac:dyDescent="0.2">
      <c r="A183" s="168">
        <f t="shared" si="9"/>
        <v>162</v>
      </c>
      <c r="B183" s="1276" t="s">
        <v>5508</v>
      </c>
      <c r="C183" s="1277">
        <v>0</v>
      </c>
      <c r="D183" s="1277">
        <v>5000</v>
      </c>
      <c r="E183" s="1277">
        <v>0</v>
      </c>
      <c r="F183" s="1271">
        <f t="shared" si="8"/>
        <v>0</v>
      </c>
      <c r="G183" s="1302" t="s">
        <v>652</v>
      </c>
      <c r="H183" s="459" t="s">
        <v>5509</v>
      </c>
    </row>
    <row r="184" spans="1:8" s="128" customFormat="1" ht="15" customHeight="1" x14ac:dyDescent="0.2">
      <c r="A184" s="168">
        <f t="shared" si="9"/>
        <v>163</v>
      </c>
      <c r="B184" s="1276" t="s">
        <v>567</v>
      </c>
      <c r="C184" s="1277">
        <v>0</v>
      </c>
      <c r="D184" s="1277">
        <v>4469.6299999999992</v>
      </c>
      <c r="E184" s="1277">
        <v>4469.6299999999992</v>
      </c>
      <c r="F184" s="1271">
        <f t="shared" si="8"/>
        <v>100</v>
      </c>
      <c r="G184" s="1302" t="s">
        <v>650</v>
      </c>
      <c r="H184" s="459" t="s">
        <v>63</v>
      </c>
    </row>
    <row r="185" spans="1:8" s="128" customFormat="1" ht="15" customHeight="1" x14ac:dyDescent="0.2">
      <c r="A185" s="168">
        <f t="shared" si="9"/>
        <v>164</v>
      </c>
      <c r="B185" s="1276" t="s">
        <v>568</v>
      </c>
      <c r="C185" s="1277">
        <v>0</v>
      </c>
      <c r="D185" s="1277">
        <v>8170</v>
      </c>
      <c r="E185" s="1277">
        <v>8170</v>
      </c>
      <c r="F185" s="1271">
        <f t="shared" si="8"/>
        <v>100</v>
      </c>
      <c r="G185" s="1302" t="s">
        <v>650</v>
      </c>
      <c r="H185" s="1284" t="s">
        <v>63</v>
      </c>
    </row>
    <row r="186" spans="1:8" s="128" customFormat="1" ht="24" customHeight="1" x14ac:dyDescent="0.2">
      <c r="A186" s="168">
        <f t="shared" si="9"/>
        <v>165</v>
      </c>
      <c r="B186" s="1276" t="s">
        <v>569</v>
      </c>
      <c r="C186" s="1277">
        <v>0</v>
      </c>
      <c r="D186" s="1277">
        <v>841.55</v>
      </c>
      <c r="E186" s="1277">
        <v>841.55</v>
      </c>
      <c r="F186" s="1271">
        <f t="shared" si="8"/>
        <v>100</v>
      </c>
      <c r="G186" s="1302" t="s">
        <v>657</v>
      </c>
      <c r="H186" s="459" t="s">
        <v>63</v>
      </c>
    </row>
    <row r="187" spans="1:8" s="128" customFormat="1" ht="147" x14ac:dyDescent="0.2">
      <c r="A187" s="168">
        <f t="shared" si="9"/>
        <v>166</v>
      </c>
      <c r="B187" s="1276" t="s">
        <v>571</v>
      </c>
      <c r="C187" s="1277">
        <v>7800</v>
      </c>
      <c r="D187" s="1277">
        <v>5973.49</v>
      </c>
      <c r="E187" s="1277">
        <v>1797.9390000000001</v>
      </c>
      <c r="F187" s="1271">
        <f t="shared" si="8"/>
        <v>30.098635805868934</v>
      </c>
      <c r="G187" s="1302" t="s">
        <v>652</v>
      </c>
      <c r="H187" s="1284" t="s">
        <v>5510</v>
      </c>
    </row>
    <row r="188" spans="1:8" s="128" customFormat="1" ht="100.5" customHeight="1" x14ac:dyDescent="0.2">
      <c r="A188" s="168">
        <f t="shared" si="9"/>
        <v>167</v>
      </c>
      <c r="B188" s="1276" t="s">
        <v>639</v>
      </c>
      <c r="C188" s="1277">
        <v>142000</v>
      </c>
      <c r="D188" s="1277">
        <v>178660.4</v>
      </c>
      <c r="E188" s="1277">
        <v>141938.40836</v>
      </c>
      <c r="F188" s="1271">
        <f t="shared" si="8"/>
        <v>79.44592554365714</v>
      </c>
      <c r="G188" s="1302" t="s">
        <v>652</v>
      </c>
      <c r="H188" s="463" t="s">
        <v>5511</v>
      </c>
    </row>
    <row r="189" spans="1:8" s="128" customFormat="1" ht="34.5" customHeight="1" x14ac:dyDescent="0.2">
      <c r="A189" s="168">
        <f t="shared" si="9"/>
        <v>168</v>
      </c>
      <c r="B189" s="1276" t="s">
        <v>572</v>
      </c>
      <c r="C189" s="1277">
        <v>0</v>
      </c>
      <c r="D189" s="1277">
        <v>268.05</v>
      </c>
      <c r="E189" s="1277">
        <v>268.04480999999998</v>
      </c>
      <c r="F189" s="1271">
        <f t="shared" si="8"/>
        <v>99.998063794068258</v>
      </c>
      <c r="G189" s="1285" t="s">
        <v>657</v>
      </c>
      <c r="H189" s="1284" t="s">
        <v>63</v>
      </c>
    </row>
    <row r="190" spans="1:8" s="128" customFormat="1" ht="24" customHeight="1" x14ac:dyDescent="0.2">
      <c r="A190" s="168">
        <f t="shared" si="9"/>
        <v>169</v>
      </c>
      <c r="B190" s="1276" t="s">
        <v>3326</v>
      </c>
      <c r="C190" s="1277">
        <v>50500</v>
      </c>
      <c r="D190" s="1277">
        <v>71034.48</v>
      </c>
      <c r="E190" s="1277">
        <v>70960.15049</v>
      </c>
      <c r="F190" s="1271">
        <f t="shared" si="8"/>
        <v>99.895361365353835</v>
      </c>
      <c r="G190" s="1302" t="s">
        <v>657</v>
      </c>
      <c r="H190" s="1279" t="s">
        <v>63</v>
      </c>
    </row>
    <row r="191" spans="1:8" s="128" customFormat="1" ht="89.25" customHeight="1" x14ac:dyDescent="0.2">
      <c r="A191" s="168">
        <f t="shared" si="9"/>
        <v>170</v>
      </c>
      <c r="B191" s="1276" t="s">
        <v>3202</v>
      </c>
      <c r="C191" s="1277">
        <v>0</v>
      </c>
      <c r="D191" s="1277">
        <v>3063.97</v>
      </c>
      <c r="E191" s="1277">
        <v>0</v>
      </c>
      <c r="F191" s="1271">
        <f t="shared" si="8"/>
        <v>0</v>
      </c>
      <c r="G191" s="1302" t="s">
        <v>652</v>
      </c>
      <c r="H191" s="459" t="s">
        <v>5512</v>
      </c>
    </row>
    <row r="192" spans="1:8" s="128" customFormat="1" ht="67.5" customHeight="1" x14ac:dyDescent="0.2">
      <c r="A192" s="168">
        <f t="shared" si="9"/>
        <v>171</v>
      </c>
      <c r="B192" s="1276" t="s">
        <v>756</v>
      </c>
      <c r="C192" s="1277">
        <v>60000</v>
      </c>
      <c r="D192" s="1277">
        <v>30703.040000000001</v>
      </c>
      <c r="E192" s="1277">
        <v>177.45</v>
      </c>
      <c r="F192" s="1271">
        <f t="shared" si="8"/>
        <v>0.57795579851376266</v>
      </c>
      <c r="G192" s="1302" t="s">
        <v>652</v>
      </c>
      <c r="H192" s="459" t="s">
        <v>5513</v>
      </c>
    </row>
    <row r="193" spans="1:8" s="128" customFormat="1" ht="132" customHeight="1" x14ac:dyDescent="0.2">
      <c r="A193" s="168">
        <f t="shared" si="9"/>
        <v>172</v>
      </c>
      <c r="B193" s="1276" t="s">
        <v>757</v>
      </c>
      <c r="C193" s="1277">
        <v>5000</v>
      </c>
      <c r="D193" s="1277">
        <v>5258.82</v>
      </c>
      <c r="E193" s="1277">
        <v>184.01249999999999</v>
      </c>
      <c r="F193" s="1271">
        <f t="shared" si="8"/>
        <v>3.4991214759204539</v>
      </c>
      <c r="G193" s="1302" t="s">
        <v>652</v>
      </c>
      <c r="H193" s="1284" t="s">
        <v>5514</v>
      </c>
    </row>
    <row r="194" spans="1:8" s="128" customFormat="1" ht="99.75" customHeight="1" x14ac:dyDescent="0.2">
      <c r="A194" s="168">
        <f t="shared" si="9"/>
        <v>173</v>
      </c>
      <c r="B194" s="1276" t="s">
        <v>3327</v>
      </c>
      <c r="C194" s="1277">
        <v>0</v>
      </c>
      <c r="D194" s="1277">
        <v>13615.009999999998</v>
      </c>
      <c r="E194" s="1277">
        <v>11115</v>
      </c>
      <c r="F194" s="1271">
        <f t="shared" si="8"/>
        <v>81.6378394139997</v>
      </c>
      <c r="G194" s="1302" t="s">
        <v>652</v>
      </c>
      <c r="H194" s="459" t="s">
        <v>5515</v>
      </c>
    </row>
    <row r="195" spans="1:8" s="128" customFormat="1" ht="99.75" customHeight="1" x14ac:dyDescent="0.2">
      <c r="A195" s="168">
        <f t="shared" si="9"/>
        <v>174</v>
      </c>
      <c r="B195" s="1276" t="s">
        <v>573</v>
      </c>
      <c r="C195" s="1277">
        <v>0</v>
      </c>
      <c r="D195" s="1277">
        <v>387.2</v>
      </c>
      <c r="E195" s="1277">
        <v>0</v>
      </c>
      <c r="F195" s="1271">
        <f t="shared" si="8"/>
        <v>0</v>
      </c>
      <c r="G195" s="1302" t="s">
        <v>652</v>
      </c>
      <c r="H195" s="1284" t="s">
        <v>5516</v>
      </c>
    </row>
    <row r="196" spans="1:8" s="128" customFormat="1" ht="136.5" x14ac:dyDescent="0.2">
      <c r="A196" s="168">
        <f t="shared" si="9"/>
        <v>175</v>
      </c>
      <c r="B196" s="1276" t="s">
        <v>574</v>
      </c>
      <c r="C196" s="1277">
        <v>0</v>
      </c>
      <c r="D196" s="1277">
        <v>110919.85</v>
      </c>
      <c r="E196" s="1277">
        <v>78443.688950000011</v>
      </c>
      <c r="F196" s="1271">
        <f t="shared" si="8"/>
        <v>70.72105574430546</v>
      </c>
      <c r="G196" s="1285" t="s">
        <v>652</v>
      </c>
      <c r="H196" s="1284" t="s">
        <v>5517</v>
      </c>
    </row>
    <row r="197" spans="1:8" s="128" customFormat="1" ht="115.5" x14ac:dyDescent="0.2">
      <c r="A197" s="168">
        <f t="shared" si="9"/>
        <v>176</v>
      </c>
      <c r="B197" s="1276" t="s">
        <v>758</v>
      </c>
      <c r="C197" s="1277">
        <v>0</v>
      </c>
      <c r="D197" s="1277">
        <v>1989.02</v>
      </c>
      <c r="E197" s="1277">
        <v>980.1</v>
      </c>
      <c r="F197" s="1271">
        <f t="shared" si="8"/>
        <v>49.275522619179299</v>
      </c>
      <c r="G197" s="1302" t="s">
        <v>652</v>
      </c>
      <c r="H197" s="1279" t="s">
        <v>5518</v>
      </c>
    </row>
    <row r="198" spans="1:8" s="128" customFormat="1" ht="57" customHeight="1" x14ac:dyDescent="0.2">
      <c r="A198" s="168">
        <f t="shared" si="9"/>
        <v>177</v>
      </c>
      <c r="B198" s="1276" t="s">
        <v>2767</v>
      </c>
      <c r="C198" s="1277">
        <v>0</v>
      </c>
      <c r="D198" s="1277">
        <v>73.73</v>
      </c>
      <c r="E198" s="1277">
        <v>0</v>
      </c>
      <c r="F198" s="1271">
        <f t="shared" si="8"/>
        <v>0</v>
      </c>
      <c r="G198" s="1302" t="s">
        <v>652</v>
      </c>
      <c r="H198" s="459" t="s">
        <v>5519</v>
      </c>
    </row>
    <row r="199" spans="1:8" s="128" customFormat="1" ht="24" customHeight="1" x14ac:dyDescent="0.2">
      <c r="A199" s="168">
        <f t="shared" si="9"/>
        <v>178</v>
      </c>
      <c r="B199" s="1276" t="s">
        <v>2768</v>
      </c>
      <c r="C199" s="1277">
        <v>0</v>
      </c>
      <c r="D199" s="1277">
        <v>1457.1399999999999</v>
      </c>
      <c r="E199" s="1277">
        <v>1205.35221</v>
      </c>
      <c r="F199" s="1271">
        <f t="shared" ref="F199:F205" si="10">E199/D199*100</f>
        <v>82.720411902768447</v>
      </c>
      <c r="G199" s="1302" t="s">
        <v>657</v>
      </c>
      <c r="H199" s="459" t="s">
        <v>5435</v>
      </c>
    </row>
    <row r="200" spans="1:8" s="128" customFormat="1" ht="24" customHeight="1" x14ac:dyDescent="0.2">
      <c r="A200" s="168">
        <f t="shared" ref="A200:A204" si="11">A199+1</f>
        <v>179</v>
      </c>
      <c r="B200" s="1276" t="s">
        <v>3328</v>
      </c>
      <c r="C200" s="1277">
        <v>0</v>
      </c>
      <c r="D200" s="1277">
        <v>52.16</v>
      </c>
      <c r="E200" s="1277">
        <v>52.157150000000001</v>
      </c>
      <c r="F200" s="1271">
        <f t="shared" si="10"/>
        <v>99.994536042944787</v>
      </c>
      <c r="G200" s="1302" t="s">
        <v>657</v>
      </c>
      <c r="H200" s="1284" t="s">
        <v>63</v>
      </c>
    </row>
    <row r="201" spans="1:8" s="128" customFormat="1" ht="100.5" customHeight="1" x14ac:dyDescent="0.2">
      <c r="A201" s="168">
        <f t="shared" si="11"/>
        <v>180</v>
      </c>
      <c r="B201" s="1276" t="s">
        <v>3013</v>
      </c>
      <c r="C201" s="1277">
        <v>53000</v>
      </c>
      <c r="D201" s="1277">
        <v>70600</v>
      </c>
      <c r="E201" s="1277">
        <v>61689.906700000007</v>
      </c>
      <c r="F201" s="1271">
        <f t="shared" si="10"/>
        <v>87.379471246458934</v>
      </c>
      <c r="G201" s="1302" t="s">
        <v>652</v>
      </c>
      <c r="H201" s="459" t="s">
        <v>5520</v>
      </c>
    </row>
    <row r="202" spans="1:8" s="128" customFormat="1" ht="15" customHeight="1" x14ac:dyDescent="0.2">
      <c r="A202" s="168">
        <f t="shared" si="11"/>
        <v>181</v>
      </c>
      <c r="B202" s="1276" t="s">
        <v>3010</v>
      </c>
      <c r="C202" s="1277">
        <v>10000</v>
      </c>
      <c r="D202" s="1277">
        <v>30625.360000000001</v>
      </c>
      <c r="E202" s="1277">
        <v>30625.354360000001</v>
      </c>
      <c r="F202" s="1271">
        <f t="shared" si="10"/>
        <v>99.999981583889948</v>
      </c>
      <c r="G202" s="1302" t="s">
        <v>650</v>
      </c>
      <c r="H202" s="459" t="s">
        <v>63</v>
      </c>
    </row>
    <row r="203" spans="1:8" s="128" customFormat="1" ht="15" customHeight="1" x14ac:dyDescent="0.2">
      <c r="A203" s="168">
        <f t="shared" si="11"/>
        <v>182</v>
      </c>
      <c r="B203" s="1276" t="s">
        <v>759</v>
      </c>
      <c r="C203" s="1277">
        <v>0</v>
      </c>
      <c r="D203" s="1277">
        <v>3332</v>
      </c>
      <c r="E203" s="1277">
        <v>3332</v>
      </c>
      <c r="F203" s="1271">
        <f t="shared" si="10"/>
        <v>100</v>
      </c>
      <c r="G203" s="1302" t="s">
        <v>650</v>
      </c>
      <c r="H203" s="1284" t="s">
        <v>63</v>
      </c>
    </row>
    <row r="204" spans="1:8" s="128" customFormat="1" ht="34.5" customHeight="1" x14ac:dyDescent="0.2">
      <c r="A204" s="168">
        <f t="shared" si="11"/>
        <v>183</v>
      </c>
      <c r="B204" s="1276" t="s">
        <v>3203</v>
      </c>
      <c r="C204" s="1277">
        <v>0</v>
      </c>
      <c r="D204" s="1277">
        <v>84.99</v>
      </c>
      <c r="E204" s="1277">
        <v>84.99</v>
      </c>
      <c r="F204" s="1271">
        <f t="shared" si="10"/>
        <v>100</v>
      </c>
      <c r="G204" s="1302" t="s">
        <v>650</v>
      </c>
      <c r="H204" s="459" t="s">
        <v>63</v>
      </c>
    </row>
    <row r="205" spans="1:8" s="128" customFormat="1" ht="13.5" customHeight="1" thickBot="1" x14ac:dyDescent="0.25">
      <c r="A205" s="1542" t="s">
        <v>299</v>
      </c>
      <c r="B205" s="1543"/>
      <c r="C205" s="146">
        <f>SUM(C71:C204)</f>
        <v>663265</v>
      </c>
      <c r="D205" s="156">
        <f>SUM(D71:D204)</f>
        <v>1111413.79</v>
      </c>
      <c r="E205" s="156">
        <f>SUM(E71:E204)</f>
        <v>730189.36792000011</v>
      </c>
      <c r="F205" s="157">
        <f t="shared" si="10"/>
        <v>65.699145942754598</v>
      </c>
      <c r="G205" s="148"/>
      <c r="H205" s="158"/>
    </row>
    <row r="206" spans="1:8" ht="18" customHeight="1" thickBot="1" x14ac:dyDescent="0.2">
      <c r="A206" s="166" t="s">
        <v>644</v>
      </c>
      <c r="B206" s="140"/>
      <c r="C206" s="141"/>
      <c r="D206" s="141"/>
      <c r="E206" s="142"/>
      <c r="F206" s="143"/>
      <c r="G206" s="144"/>
      <c r="H206" s="173"/>
    </row>
    <row r="207" spans="1:8" s="128" customFormat="1" ht="24" customHeight="1" x14ac:dyDescent="0.2">
      <c r="A207" s="1281">
        <f>A204+1</f>
        <v>184</v>
      </c>
      <c r="B207" s="1276" t="s">
        <v>593</v>
      </c>
      <c r="C207" s="1277">
        <v>0</v>
      </c>
      <c r="D207" s="1277">
        <v>13287.380000000003</v>
      </c>
      <c r="E207" s="1277">
        <v>11835.593409999999</v>
      </c>
      <c r="F207" s="1271">
        <f t="shared" ref="F207:F254" si="12">E207/D207*100</f>
        <v>89.073943922729669</v>
      </c>
      <c r="G207" s="1302" t="s">
        <v>657</v>
      </c>
      <c r="H207" s="459" t="s">
        <v>5144</v>
      </c>
    </row>
    <row r="208" spans="1:8" s="128" customFormat="1" ht="110.25" customHeight="1" x14ac:dyDescent="0.2">
      <c r="A208" s="168">
        <f t="shared" ref="A208:A253" si="13">A207+1</f>
        <v>185</v>
      </c>
      <c r="B208" s="1276" t="s">
        <v>595</v>
      </c>
      <c r="C208" s="1277">
        <v>0</v>
      </c>
      <c r="D208" s="1277">
        <v>386.23</v>
      </c>
      <c r="E208" s="1277">
        <v>0</v>
      </c>
      <c r="F208" s="1271">
        <f t="shared" si="12"/>
        <v>0</v>
      </c>
      <c r="G208" s="1302" t="s">
        <v>652</v>
      </c>
      <c r="H208" s="459" t="s">
        <v>5521</v>
      </c>
    </row>
    <row r="209" spans="1:8" s="128" customFormat="1" ht="89.25" customHeight="1" x14ac:dyDescent="0.2">
      <c r="A209" s="168">
        <f t="shared" si="13"/>
        <v>186</v>
      </c>
      <c r="B209" s="1276" t="s">
        <v>760</v>
      </c>
      <c r="C209" s="1277">
        <v>0</v>
      </c>
      <c r="D209" s="1277">
        <v>236.3</v>
      </c>
      <c r="E209" s="1277">
        <v>24.2</v>
      </c>
      <c r="F209" s="1271">
        <f t="shared" si="12"/>
        <v>10.241218789674141</v>
      </c>
      <c r="G209" s="1302" t="s">
        <v>652</v>
      </c>
      <c r="H209" s="459" t="s">
        <v>5522</v>
      </c>
    </row>
    <row r="210" spans="1:8" s="128" customFormat="1" ht="24" customHeight="1" x14ac:dyDescent="0.2">
      <c r="A210" s="168">
        <f t="shared" si="13"/>
        <v>187</v>
      </c>
      <c r="B210" s="1276" t="s">
        <v>597</v>
      </c>
      <c r="C210" s="1277">
        <v>15958</v>
      </c>
      <c r="D210" s="1277">
        <v>17165.03</v>
      </c>
      <c r="E210" s="1277">
        <v>14142.77016</v>
      </c>
      <c r="F210" s="1271">
        <f t="shared" si="12"/>
        <v>82.392924218600257</v>
      </c>
      <c r="G210" s="1302" t="s">
        <v>657</v>
      </c>
      <c r="H210" s="459" t="s">
        <v>5144</v>
      </c>
    </row>
    <row r="211" spans="1:8" s="128" customFormat="1" ht="21" x14ac:dyDescent="0.2">
      <c r="A211" s="168">
        <f t="shared" si="13"/>
        <v>188</v>
      </c>
      <c r="B211" s="1276" t="s">
        <v>598</v>
      </c>
      <c r="C211" s="1277">
        <v>0</v>
      </c>
      <c r="D211" s="1277">
        <v>248.20000000000002</v>
      </c>
      <c r="E211" s="1277">
        <v>248.04999999999998</v>
      </c>
      <c r="F211" s="1271">
        <f t="shared" si="12"/>
        <v>99.939564867042691</v>
      </c>
      <c r="G211" s="1302" t="s">
        <v>657</v>
      </c>
      <c r="H211" s="459" t="s">
        <v>63</v>
      </c>
    </row>
    <row r="212" spans="1:8" s="128" customFormat="1" ht="15" customHeight="1" x14ac:dyDescent="0.2">
      <c r="A212" s="168">
        <f t="shared" si="13"/>
        <v>189</v>
      </c>
      <c r="B212" s="1276" t="s">
        <v>761</v>
      </c>
      <c r="C212" s="1277">
        <v>3000</v>
      </c>
      <c r="D212" s="1277">
        <v>5322.16</v>
      </c>
      <c r="E212" s="1277">
        <v>5322.1328699999995</v>
      </c>
      <c r="F212" s="1271">
        <f t="shared" si="12"/>
        <v>99.999490244562352</v>
      </c>
      <c r="G212" s="1285" t="s">
        <v>657</v>
      </c>
      <c r="H212" s="459" t="s">
        <v>63</v>
      </c>
    </row>
    <row r="213" spans="1:8" s="128" customFormat="1" ht="24" customHeight="1" x14ac:dyDescent="0.2">
      <c r="A213" s="168">
        <f t="shared" si="13"/>
        <v>190</v>
      </c>
      <c r="B213" s="1276" t="s">
        <v>599</v>
      </c>
      <c r="C213" s="1277">
        <v>15000</v>
      </c>
      <c r="D213" s="1277">
        <v>16393.620000000003</v>
      </c>
      <c r="E213" s="1277">
        <v>15531.499469999999</v>
      </c>
      <c r="F213" s="1271">
        <f t="shared" si="12"/>
        <v>94.741121668063528</v>
      </c>
      <c r="G213" s="1285" t="s">
        <v>657</v>
      </c>
      <c r="H213" s="459" t="s">
        <v>5144</v>
      </c>
    </row>
    <row r="214" spans="1:8" s="128" customFormat="1" ht="15" customHeight="1" x14ac:dyDescent="0.2">
      <c r="A214" s="168">
        <f t="shared" si="13"/>
        <v>191</v>
      </c>
      <c r="B214" s="1276" t="s">
        <v>601</v>
      </c>
      <c r="C214" s="1277">
        <v>5000</v>
      </c>
      <c r="D214" s="1277">
        <v>12796.679999999998</v>
      </c>
      <c r="E214" s="1277">
        <v>12796.64379</v>
      </c>
      <c r="F214" s="1271">
        <f t="shared" si="12"/>
        <v>99.99971703598122</v>
      </c>
      <c r="G214" s="1302" t="s">
        <v>657</v>
      </c>
      <c r="H214" s="459" t="s">
        <v>63</v>
      </c>
    </row>
    <row r="215" spans="1:8" s="128" customFormat="1" ht="24" customHeight="1" x14ac:dyDescent="0.2">
      <c r="A215" s="168">
        <f t="shared" si="13"/>
        <v>192</v>
      </c>
      <c r="B215" s="1276" t="s">
        <v>602</v>
      </c>
      <c r="C215" s="1277">
        <v>45288</v>
      </c>
      <c r="D215" s="1277">
        <v>62010.799999999996</v>
      </c>
      <c r="E215" s="1277">
        <v>58854.225890000002</v>
      </c>
      <c r="F215" s="1271">
        <f t="shared" si="12"/>
        <v>94.909638143678208</v>
      </c>
      <c r="G215" s="1285" t="s">
        <v>657</v>
      </c>
      <c r="H215" s="459" t="s">
        <v>5144</v>
      </c>
    </row>
    <row r="216" spans="1:8" s="128" customFormat="1" ht="15" customHeight="1" x14ac:dyDescent="0.2">
      <c r="A216" s="168">
        <f t="shared" si="13"/>
        <v>193</v>
      </c>
      <c r="B216" s="1276" t="s">
        <v>603</v>
      </c>
      <c r="C216" s="1277">
        <v>2000</v>
      </c>
      <c r="D216" s="1277">
        <v>13278.929999999998</v>
      </c>
      <c r="E216" s="1277">
        <v>13278.896649999999</v>
      </c>
      <c r="F216" s="1271">
        <f t="shared" si="12"/>
        <v>99.99974885024622</v>
      </c>
      <c r="G216" s="1302" t="s">
        <v>657</v>
      </c>
      <c r="H216" s="459" t="s">
        <v>63</v>
      </c>
    </row>
    <row r="217" spans="1:8" s="128" customFormat="1" ht="67.5" customHeight="1" x14ac:dyDescent="0.2">
      <c r="A217" s="168">
        <f t="shared" si="13"/>
        <v>194</v>
      </c>
      <c r="B217" s="1276" t="s">
        <v>2987</v>
      </c>
      <c r="C217" s="1277">
        <v>7915</v>
      </c>
      <c r="D217" s="1277">
        <v>140104.72000000009</v>
      </c>
      <c r="E217" s="1277">
        <v>113132.36193999999</v>
      </c>
      <c r="F217" s="1271">
        <f t="shared" si="12"/>
        <v>80.748430131404504</v>
      </c>
      <c r="G217" s="1302" t="s">
        <v>652</v>
      </c>
      <c r="H217" s="459" t="s">
        <v>5523</v>
      </c>
    </row>
    <row r="218" spans="1:8" s="128" customFormat="1" ht="15" customHeight="1" x14ac:dyDescent="0.2">
      <c r="A218" s="168">
        <f t="shared" si="13"/>
        <v>195</v>
      </c>
      <c r="B218" s="1276" t="s">
        <v>2769</v>
      </c>
      <c r="C218" s="1277">
        <v>3799</v>
      </c>
      <c r="D218" s="1277">
        <v>7285.880000000001</v>
      </c>
      <c r="E218" s="1277">
        <v>7285.8274300000003</v>
      </c>
      <c r="F218" s="1271">
        <f t="shared" si="12"/>
        <v>99.999278467391719</v>
      </c>
      <c r="G218" s="1302" t="s">
        <v>657</v>
      </c>
      <c r="H218" s="459" t="s">
        <v>63</v>
      </c>
    </row>
    <row r="219" spans="1:8" s="128" customFormat="1" ht="57" customHeight="1" x14ac:dyDescent="0.2">
      <c r="A219" s="168">
        <f t="shared" si="13"/>
        <v>196</v>
      </c>
      <c r="B219" s="1276" t="s">
        <v>2770</v>
      </c>
      <c r="C219" s="1277">
        <v>2296</v>
      </c>
      <c r="D219" s="1277">
        <v>1217.1500000000001</v>
      </c>
      <c r="E219" s="1277">
        <v>997.87404000000015</v>
      </c>
      <c r="F219" s="1271">
        <f t="shared" si="12"/>
        <v>81.984475208478827</v>
      </c>
      <c r="G219" s="1302" t="s">
        <v>657</v>
      </c>
      <c r="H219" s="459" t="s">
        <v>5524</v>
      </c>
    </row>
    <row r="220" spans="1:8" s="128" customFormat="1" ht="15" customHeight="1" x14ac:dyDescent="0.2">
      <c r="A220" s="168">
        <f t="shared" si="13"/>
        <v>197</v>
      </c>
      <c r="B220" s="1276" t="s">
        <v>2986</v>
      </c>
      <c r="C220" s="1277">
        <v>1706</v>
      </c>
      <c r="D220" s="1277">
        <v>3134.67</v>
      </c>
      <c r="E220" s="1277">
        <v>3058.2631999999999</v>
      </c>
      <c r="F220" s="1271">
        <f t="shared" si="12"/>
        <v>97.562524922878637</v>
      </c>
      <c r="G220" s="1285" t="s">
        <v>657</v>
      </c>
      <c r="H220" s="459" t="s">
        <v>63</v>
      </c>
    </row>
    <row r="221" spans="1:8" s="128" customFormat="1" ht="24" customHeight="1" x14ac:dyDescent="0.2">
      <c r="A221" s="168">
        <f t="shared" si="13"/>
        <v>198</v>
      </c>
      <c r="B221" s="1276" t="s">
        <v>2981</v>
      </c>
      <c r="C221" s="1277">
        <v>11987</v>
      </c>
      <c r="D221" s="1277">
        <v>8287</v>
      </c>
      <c r="E221" s="1277">
        <v>7480.54943</v>
      </c>
      <c r="F221" s="1271">
        <f t="shared" si="12"/>
        <v>90.268485941836602</v>
      </c>
      <c r="G221" s="1285" t="s">
        <v>657</v>
      </c>
      <c r="H221" s="459" t="s">
        <v>5144</v>
      </c>
    </row>
    <row r="222" spans="1:8" s="128" customFormat="1" ht="24" customHeight="1" x14ac:dyDescent="0.2">
      <c r="A222" s="168">
        <f t="shared" si="13"/>
        <v>199</v>
      </c>
      <c r="B222" s="1276" t="s">
        <v>2982</v>
      </c>
      <c r="C222" s="1277">
        <v>14191</v>
      </c>
      <c r="D222" s="1277">
        <v>13819.13</v>
      </c>
      <c r="E222" s="1277">
        <v>12708.62794</v>
      </c>
      <c r="F222" s="1271">
        <f t="shared" si="12"/>
        <v>91.964023350239856</v>
      </c>
      <c r="G222" s="1302" t="s">
        <v>657</v>
      </c>
      <c r="H222" s="459" t="s">
        <v>5144</v>
      </c>
    </row>
    <row r="223" spans="1:8" s="128" customFormat="1" ht="15" customHeight="1" x14ac:dyDescent="0.2">
      <c r="A223" s="168">
        <f t="shared" si="13"/>
        <v>200</v>
      </c>
      <c r="B223" s="1276" t="s">
        <v>2983</v>
      </c>
      <c r="C223" s="1277">
        <v>17219</v>
      </c>
      <c r="D223" s="1277">
        <v>18055.13</v>
      </c>
      <c r="E223" s="1277">
        <v>17928.324869999997</v>
      </c>
      <c r="F223" s="1271">
        <f t="shared" si="12"/>
        <v>99.297678111428695</v>
      </c>
      <c r="G223" s="1285" t="s">
        <v>657</v>
      </c>
      <c r="H223" s="459" t="s">
        <v>63</v>
      </c>
    </row>
    <row r="224" spans="1:8" s="128" customFormat="1" ht="24" customHeight="1" x14ac:dyDescent="0.2">
      <c r="A224" s="168">
        <f t="shared" si="13"/>
        <v>201</v>
      </c>
      <c r="B224" s="1276" t="s">
        <v>2984</v>
      </c>
      <c r="C224" s="1277">
        <v>21674</v>
      </c>
      <c r="D224" s="1277">
        <v>19844.43</v>
      </c>
      <c r="E224" s="1277">
        <v>19251.177460000003</v>
      </c>
      <c r="F224" s="1271">
        <f t="shared" si="12"/>
        <v>97.010483344696738</v>
      </c>
      <c r="G224" s="1302" t="s">
        <v>657</v>
      </c>
      <c r="H224" s="459" t="s">
        <v>5144</v>
      </c>
    </row>
    <row r="225" spans="1:8" s="128" customFormat="1" ht="73.5" x14ac:dyDescent="0.2">
      <c r="A225" s="168">
        <f t="shared" si="13"/>
        <v>202</v>
      </c>
      <c r="B225" s="1276" t="s">
        <v>2985</v>
      </c>
      <c r="C225" s="1277">
        <v>335</v>
      </c>
      <c r="D225" s="1277">
        <v>7035.03</v>
      </c>
      <c r="E225" s="1277">
        <v>4073.26575</v>
      </c>
      <c r="F225" s="1271">
        <f t="shared" si="12"/>
        <v>57.899763753672694</v>
      </c>
      <c r="G225" s="1302" t="s">
        <v>652</v>
      </c>
      <c r="H225" s="459" t="s">
        <v>5525</v>
      </c>
    </row>
    <row r="226" spans="1:8" s="128" customFormat="1" ht="31.5" x14ac:dyDescent="0.2">
      <c r="A226" s="168">
        <f t="shared" si="13"/>
        <v>203</v>
      </c>
      <c r="B226" s="1276" t="s">
        <v>2988</v>
      </c>
      <c r="C226" s="1277">
        <v>0</v>
      </c>
      <c r="D226" s="1277">
        <v>7263.56</v>
      </c>
      <c r="E226" s="1277">
        <v>2063.3265199999996</v>
      </c>
      <c r="F226" s="1271">
        <f t="shared" si="12"/>
        <v>28.406546101360757</v>
      </c>
      <c r="G226" s="1302" t="s">
        <v>657</v>
      </c>
      <c r="H226" s="459" t="s">
        <v>5144</v>
      </c>
    </row>
    <row r="227" spans="1:8" s="128" customFormat="1" ht="57" customHeight="1" x14ac:dyDescent="0.2">
      <c r="A227" s="168">
        <f t="shared" si="13"/>
        <v>204</v>
      </c>
      <c r="B227" s="1276" t="s">
        <v>3540</v>
      </c>
      <c r="C227" s="1277">
        <v>37</v>
      </c>
      <c r="D227" s="1277">
        <v>434.1</v>
      </c>
      <c r="E227" s="1277">
        <v>146.71492000000001</v>
      </c>
      <c r="F227" s="1271">
        <f t="shared" si="12"/>
        <v>33.797493665054134</v>
      </c>
      <c r="G227" s="1302" t="s">
        <v>652</v>
      </c>
      <c r="H227" s="459" t="s">
        <v>5526</v>
      </c>
    </row>
    <row r="228" spans="1:8" s="128" customFormat="1" ht="215.25" customHeight="1" x14ac:dyDescent="0.2">
      <c r="A228" s="168">
        <f t="shared" si="13"/>
        <v>205</v>
      </c>
      <c r="B228" s="1276" t="s">
        <v>3497</v>
      </c>
      <c r="C228" s="1277">
        <v>135000</v>
      </c>
      <c r="D228" s="1277">
        <v>27460</v>
      </c>
      <c r="E228" s="1277">
        <v>17354.18</v>
      </c>
      <c r="F228" s="1271">
        <f t="shared" si="12"/>
        <v>63.198033503277493</v>
      </c>
      <c r="G228" s="1285" t="s">
        <v>652</v>
      </c>
      <c r="H228" s="459" t="s">
        <v>5527</v>
      </c>
    </row>
    <row r="229" spans="1:8" s="128" customFormat="1" ht="120.75" customHeight="1" x14ac:dyDescent="0.2">
      <c r="A229" s="168">
        <f t="shared" si="13"/>
        <v>206</v>
      </c>
      <c r="B229" s="1276" t="s">
        <v>3491</v>
      </c>
      <c r="C229" s="1277">
        <v>10000</v>
      </c>
      <c r="D229" s="1277">
        <v>2000</v>
      </c>
      <c r="E229" s="1277">
        <v>1527.7460000000001</v>
      </c>
      <c r="F229" s="1271">
        <f t="shared" si="12"/>
        <v>76.387299999999996</v>
      </c>
      <c r="G229" s="1285" t="s">
        <v>652</v>
      </c>
      <c r="H229" s="459" t="s">
        <v>5528</v>
      </c>
    </row>
    <row r="230" spans="1:8" s="128" customFormat="1" ht="136.5" x14ac:dyDescent="0.2">
      <c r="A230" s="168">
        <f t="shared" si="13"/>
        <v>207</v>
      </c>
      <c r="B230" s="1276" t="s">
        <v>3492</v>
      </c>
      <c r="C230" s="1277">
        <v>7000</v>
      </c>
      <c r="D230" s="1277">
        <v>2000</v>
      </c>
      <c r="E230" s="1277">
        <v>236.12545</v>
      </c>
      <c r="F230" s="1271">
        <f t="shared" si="12"/>
        <v>11.8062725</v>
      </c>
      <c r="G230" s="1302" t="s">
        <v>652</v>
      </c>
      <c r="H230" s="459" t="s">
        <v>5529</v>
      </c>
    </row>
    <row r="231" spans="1:8" s="128" customFormat="1" ht="99.75" customHeight="1" x14ac:dyDescent="0.2">
      <c r="A231" s="168">
        <f t="shared" si="13"/>
        <v>208</v>
      </c>
      <c r="B231" s="1276" t="s">
        <v>3493</v>
      </c>
      <c r="C231" s="1277">
        <v>100</v>
      </c>
      <c r="D231" s="1277">
        <v>3331.01</v>
      </c>
      <c r="E231" s="1277">
        <v>1146.4749999999999</v>
      </c>
      <c r="F231" s="1271">
        <f t="shared" si="12"/>
        <v>34.418239512940509</v>
      </c>
      <c r="G231" s="1285" t="s">
        <v>652</v>
      </c>
      <c r="H231" s="459" t="s">
        <v>5530</v>
      </c>
    </row>
    <row r="232" spans="1:8" s="128" customFormat="1" ht="99.75" customHeight="1" x14ac:dyDescent="0.2">
      <c r="A232" s="168">
        <f t="shared" si="13"/>
        <v>209</v>
      </c>
      <c r="B232" s="1276" t="s">
        <v>3637</v>
      </c>
      <c r="C232" s="1277">
        <v>0</v>
      </c>
      <c r="D232" s="1277">
        <v>1670.02</v>
      </c>
      <c r="E232" s="1277">
        <v>990.14300000000003</v>
      </c>
      <c r="F232" s="1271">
        <f t="shared" si="12"/>
        <v>59.28928994862337</v>
      </c>
      <c r="G232" s="1302" t="s">
        <v>652</v>
      </c>
      <c r="H232" s="459" t="s">
        <v>5531</v>
      </c>
    </row>
    <row r="233" spans="1:8" s="128" customFormat="1" ht="142.5" customHeight="1" x14ac:dyDescent="0.2">
      <c r="A233" s="168">
        <f t="shared" si="13"/>
        <v>210</v>
      </c>
      <c r="B233" s="1276" t="s">
        <v>3495</v>
      </c>
      <c r="C233" s="1277">
        <v>15000</v>
      </c>
      <c r="D233" s="1277">
        <v>2100</v>
      </c>
      <c r="E233" s="1277">
        <v>1002.256</v>
      </c>
      <c r="F233" s="1271">
        <f t="shared" si="12"/>
        <v>47.726476190476191</v>
      </c>
      <c r="G233" s="1302" t="s">
        <v>652</v>
      </c>
      <c r="H233" s="459" t="s">
        <v>5532</v>
      </c>
    </row>
    <row r="234" spans="1:8" s="128" customFormat="1" ht="89.25" customHeight="1" x14ac:dyDescent="0.2">
      <c r="A234" s="168">
        <f t="shared" si="13"/>
        <v>211</v>
      </c>
      <c r="B234" s="1276" t="s">
        <v>3490</v>
      </c>
      <c r="C234" s="1277">
        <v>9800</v>
      </c>
      <c r="D234" s="1277">
        <v>200</v>
      </c>
      <c r="E234" s="1277">
        <v>0</v>
      </c>
      <c r="F234" s="1271">
        <f t="shared" si="12"/>
        <v>0</v>
      </c>
      <c r="G234" s="1302" t="s">
        <v>652</v>
      </c>
      <c r="H234" s="459" t="s">
        <v>5533</v>
      </c>
    </row>
    <row r="235" spans="1:8" s="128" customFormat="1" ht="45" customHeight="1" x14ac:dyDescent="0.2">
      <c r="A235" s="168">
        <f t="shared" si="13"/>
        <v>212</v>
      </c>
      <c r="B235" s="1276" t="s">
        <v>5534</v>
      </c>
      <c r="C235" s="1277">
        <v>200</v>
      </c>
      <c r="D235" s="1277">
        <v>0</v>
      </c>
      <c r="E235" s="1277">
        <v>0</v>
      </c>
      <c r="F235" s="1271" t="s">
        <v>2900</v>
      </c>
      <c r="G235" s="1302" t="s">
        <v>652</v>
      </c>
      <c r="H235" s="459" t="s">
        <v>5535</v>
      </c>
    </row>
    <row r="236" spans="1:8" s="128" customFormat="1" ht="45" customHeight="1" x14ac:dyDescent="0.2">
      <c r="A236" s="168">
        <f t="shared" si="13"/>
        <v>213</v>
      </c>
      <c r="B236" s="1276" t="s">
        <v>5536</v>
      </c>
      <c r="C236" s="1277">
        <v>200</v>
      </c>
      <c r="D236" s="1277">
        <v>0</v>
      </c>
      <c r="E236" s="1277">
        <v>0</v>
      </c>
      <c r="F236" s="1271" t="s">
        <v>2900</v>
      </c>
      <c r="G236" s="1285" t="s">
        <v>652</v>
      </c>
      <c r="H236" s="459" t="s">
        <v>5535</v>
      </c>
    </row>
    <row r="237" spans="1:8" s="128" customFormat="1" ht="57" customHeight="1" x14ac:dyDescent="0.2">
      <c r="A237" s="168">
        <f t="shared" si="13"/>
        <v>214</v>
      </c>
      <c r="B237" s="1276" t="s">
        <v>4473</v>
      </c>
      <c r="C237" s="1277">
        <v>0</v>
      </c>
      <c r="D237" s="1277">
        <v>241.15</v>
      </c>
      <c r="E237" s="1277">
        <v>0</v>
      </c>
      <c r="F237" s="1271">
        <f t="shared" si="12"/>
        <v>0</v>
      </c>
      <c r="G237" s="1285" t="s">
        <v>652</v>
      </c>
      <c r="H237" s="459" t="s">
        <v>5537</v>
      </c>
    </row>
    <row r="238" spans="1:8" s="128" customFormat="1" ht="89.25" customHeight="1" x14ac:dyDescent="0.2">
      <c r="A238" s="168">
        <f t="shared" si="13"/>
        <v>215</v>
      </c>
      <c r="B238" s="1276" t="s">
        <v>4474</v>
      </c>
      <c r="C238" s="1277">
        <v>0</v>
      </c>
      <c r="D238" s="1277">
        <v>200</v>
      </c>
      <c r="E238" s="1277">
        <v>0</v>
      </c>
      <c r="F238" s="1271">
        <f t="shared" si="12"/>
        <v>0</v>
      </c>
      <c r="G238" s="1302" t="s">
        <v>652</v>
      </c>
      <c r="H238" s="459" t="s">
        <v>5538</v>
      </c>
    </row>
    <row r="239" spans="1:8" s="128" customFormat="1" ht="67.5" customHeight="1" x14ac:dyDescent="0.2">
      <c r="A239" s="168">
        <f t="shared" si="13"/>
        <v>216</v>
      </c>
      <c r="B239" s="1276" t="s">
        <v>5539</v>
      </c>
      <c r="C239" s="1277">
        <v>0</v>
      </c>
      <c r="D239" s="1277">
        <v>1600</v>
      </c>
      <c r="E239" s="1277">
        <v>315.81</v>
      </c>
      <c r="F239" s="1271">
        <f t="shared" si="12"/>
        <v>19.738125</v>
      </c>
      <c r="G239" s="1285" t="s">
        <v>652</v>
      </c>
      <c r="H239" s="459" t="s">
        <v>5540</v>
      </c>
    </row>
    <row r="240" spans="1:8" s="128" customFormat="1" ht="57" customHeight="1" x14ac:dyDescent="0.2">
      <c r="A240" s="168">
        <f t="shared" si="13"/>
        <v>217</v>
      </c>
      <c r="B240" s="1276" t="s">
        <v>4029</v>
      </c>
      <c r="C240" s="1277">
        <v>0</v>
      </c>
      <c r="D240" s="1277">
        <v>21404.600000000002</v>
      </c>
      <c r="E240" s="1277">
        <v>10591.3737</v>
      </c>
      <c r="F240" s="1271">
        <f t="shared" si="12"/>
        <v>49.481764200218642</v>
      </c>
      <c r="G240" s="1302" t="s">
        <v>652</v>
      </c>
      <c r="H240" s="459" t="s">
        <v>5541</v>
      </c>
    </row>
    <row r="241" spans="1:8" s="128" customFormat="1" ht="84" x14ac:dyDescent="0.2">
      <c r="A241" s="168">
        <f t="shared" si="13"/>
        <v>218</v>
      </c>
      <c r="B241" s="1276" t="s">
        <v>4617</v>
      </c>
      <c r="C241" s="1277">
        <v>0</v>
      </c>
      <c r="D241" s="1277">
        <v>3918.4299999999994</v>
      </c>
      <c r="E241" s="1277">
        <v>0</v>
      </c>
      <c r="F241" s="1271">
        <f t="shared" si="12"/>
        <v>0</v>
      </c>
      <c r="G241" s="1302" t="s">
        <v>652</v>
      </c>
      <c r="H241" s="459" t="s">
        <v>5542</v>
      </c>
    </row>
    <row r="242" spans="1:8" s="128" customFormat="1" ht="52.5" x14ac:dyDescent="0.2">
      <c r="A242" s="168">
        <f t="shared" si="13"/>
        <v>219</v>
      </c>
      <c r="B242" s="1276" t="s">
        <v>5543</v>
      </c>
      <c r="C242" s="1277">
        <v>0</v>
      </c>
      <c r="D242" s="1277">
        <v>4000</v>
      </c>
      <c r="E242" s="1277">
        <v>0</v>
      </c>
      <c r="F242" s="1271">
        <f t="shared" si="12"/>
        <v>0</v>
      </c>
      <c r="G242" s="1302" t="s">
        <v>652</v>
      </c>
      <c r="H242" s="459" t="s">
        <v>5544</v>
      </c>
    </row>
    <row r="243" spans="1:8" s="128" customFormat="1" ht="52.5" x14ac:dyDescent="0.2">
      <c r="A243" s="168">
        <f t="shared" si="13"/>
        <v>220</v>
      </c>
      <c r="B243" s="1276" t="s">
        <v>5545</v>
      </c>
      <c r="C243" s="1277">
        <v>0</v>
      </c>
      <c r="D243" s="1277">
        <v>3200</v>
      </c>
      <c r="E243" s="1277">
        <v>0</v>
      </c>
      <c r="F243" s="1271">
        <f t="shared" si="12"/>
        <v>0</v>
      </c>
      <c r="G243" s="1302" t="s">
        <v>652</v>
      </c>
      <c r="H243" s="459" t="s">
        <v>5546</v>
      </c>
    </row>
    <row r="244" spans="1:8" s="128" customFormat="1" ht="15" customHeight="1" x14ac:dyDescent="0.2">
      <c r="A244" s="168">
        <f t="shared" si="13"/>
        <v>221</v>
      </c>
      <c r="B244" s="1276" t="s">
        <v>4468</v>
      </c>
      <c r="C244" s="1277">
        <v>0</v>
      </c>
      <c r="D244" s="1277">
        <v>175.45</v>
      </c>
      <c r="E244" s="1277">
        <v>175.45</v>
      </c>
      <c r="F244" s="1271">
        <f t="shared" si="12"/>
        <v>100</v>
      </c>
      <c r="G244" s="1285" t="s">
        <v>652</v>
      </c>
      <c r="H244" s="459" t="s">
        <v>63</v>
      </c>
    </row>
    <row r="245" spans="1:8" s="128" customFormat="1" ht="15" customHeight="1" x14ac:dyDescent="0.2">
      <c r="A245" s="168">
        <f t="shared" si="13"/>
        <v>222</v>
      </c>
      <c r="B245" s="1276" t="s">
        <v>4469</v>
      </c>
      <c r="C245" s="1277">
        <v>0</v>
      </c>
      <c r="D245" s="1277">
        <v>272.25</v>
      </c>
      <c r="E245" s="1277">
        <v>272.25</v>
      </c>
      <c r="F245" s="1271">
        <f t="shared" si="12"/>
        <v>100</v>
      </c>
      <c r="G245" s="1285" t="s">
        <v>652</v>
      </c>
      <c r="H245" s="459" t="s">
        <v>63</v>
      </c>
    </row>
    <row r="246" spans="1:8" s="128" customFormat="1" ht="15" customHeight="1" x14ac:dyDescent="0.2">
      <c r="A246" s="168">
        <f t="shared" si="13"/>
        <v>223</v>
      </c>
      <c r="B246" s="1276" t="s">
        <v>4470</v>
      </c>
      <c r="C246" s="1277">
        <v>0</v>
      </c>
      <c r="D246" s="1277">
        <v>484</v>
      </c>
      <c r="E246" s="1277">
        <v>484</v>
      </c>
      <c r="F246" s="1271">
        <f t="shared" si="12"/>
        <v>100</v>
      </c>
      <c r="G246" s="1302" t="s">
        <v>652</v>
      </c>
      <c r="H246" s="459" t="s">
        <v>63</v>
      </c>
    </row>
    <row r="247" spans="1:8" s="128" customFormat="1" ht="15" customHeight="1" x14ac:dyDescent="0.2">
      <c r="A247" s="168">
        <f t="shared" si="13"/>
        <v>224</v>
      </c>
      <c r="B247" s="1276" t="s">
        <v>762</v>
      </c>
      <c r="C247" s="1277">
        <v>0</v>
      </c>
      <c r="D247" s="1277">
        <v>21455.06</v>
      </c>
      <c r="E247" s="1277">
        <v>21455.038579999997</v>
      </c>
      <c r="F247" s="1271">
        <f t="shared" si="12"/>
        <v>99.999900163411311</v>
      </c>
      <c r="G247" s="1285" t="s">
        <v>652</v>
      </c>
      <c r="H247" s="459" t="s">
        <v>63</v>
      </c>
    </row>
    <row r="248" spans="1:8" s="128" customFormat="1" ht="24" customHeight="1" x14ac:dyDescent="0.2">
      <c r="A248" s="168">
        <f t="shared" si="13"/>
        <v>225</v>
      </c>
      <c r="B248" s="1276" t="s">
        <v>763</v>
      </c>
      <c r="C248" s="1277">
        <v>0</v>
      </c>
      <c r="D248" s="1277">
        <v>4112.72</v>
      </c>
      <c r="E248" s="1277">
        <v>4112.7247500000003</v>
      </c>
      <c r="F248" s="1271">
        <f t="shared" si="12"/>
        <v>100.00011549534129</v>
      </c>
      <c r="G248" s="1302" t="s">
        <v>652</v>
      </c>
      <c r="H248" s="459" t="s">
        <v>63</v>
      </c>
    </row>
    <row r="249" spans="1:8" s="128" customFormat="1" ht="24" customHeight="1" x14ac:dyDescent="0.2">
      <c r="A249" s="168">
        <f t="shared" si="13"/>
        <v>226</v>
      </c>
      <c r="B249" s="1276" t="s">
        <v>3534</v>
      </c>
      <c r="C249" s="1277">
        <v>0</v>
      </c>
      <c r="D249" s="1277">
        <v>186541.37000000002</v>
      </c>
      <c r="E249" s="1277">
        <v>186541.18599999999</v>
      </c>
      <c r="F249" s="1271">
        <f t="shared" si="12"/>
        <v>99.99990136236265</v>
      </c>
      <c r="G249" s="1302" t="s">
        <v>652</v>
      </c>
      <c r="H249" s="459" t="s">
        <v>63</v>
      </c>
    </row>
    <row r="250" spans="1:8" s="128" customFormat="1" ht="15" customHeight="1" x14ac:dyDescent="0.2">
      <c r="A250" s="168">
        <f t="shared" si="13"/>
        <v>227</v>
      </c>
      <c r="B250" s="1276" t="s">
        <v>3546</v>
      </c>
      <c r="C250" s="1277">
        <v>0</v>
      </c>
      <c r="D250" s="1277">
        <v>37023.449999999997</v>
      </c>
      <c r="E250" s="1277">
        <v>37023.449999999997</v>
      </c>
      <c r="F250" s="1271">
        <f t="shared" si="12"/>
        <v>100</v>
      </c>
      <c r="G250" s="1302" t="s">
        <v>657</v>
      </c>
      <c r="H250" s="459" t="s">
        <v>63</v>
      </c>
    </row>
    <row r="251" spans="1:8" s="128" customFormat="1" ht="15" customHeight="1" x14ac:dyDescent="0.2">
      <c r="A251" s="168">
        <f t="shared" si="13"/>
        <v>228</v>
      </c>
      <c r="B251" s="1276" t="s">
        <v>3547</v>
      </c>
      <c r="C251" s="1277">
        <v>0</v>
      </c>
      <c r="D251" s="1277">
        <v>62643.78</v>
      </c>
      <c r="E251" s="1277">
        <v>62643.78</v>
      </c>
      <c r="F251" s="1271">
        <f t="shared" si="12"/>
        <v>100</v>
      </c>
      <c r="G251" s="1302" t="s">
        <v>650</v>
      </c>
      <c r="H251" s="459" t="s">
        <v>63</v>
      </c>
    </row>
    <row r="252" spans="1:8" s="128" customFormat="1" ht="15" customHeight="1" x14ac:dyDescent="0.2">
      <c r="A252" s="168">
        <f t="shared" si="13"/>
        <v>229</v>
      </c>
      <c r="B252" s="1276" t="s">
        <v>3548</v>
      </c>
      <c r="C252" s="1277">
        <v>0</v>
      </c>
      <c r="D252" s="1277">
        <v>44773.87</v>
      </c>
      <c r="E252" s="1277">
        <v>44773.87</v>
      </c>
      <c r="F252" s="1271">
        <f t="shared" si="12"/>
        <v>100</v>
      </c>
      <c r="G252" s="1302" t="s">
        <v>650</v>
      </c>
      <c r="H252" s="459" t="s">
        <v>63</v>
      </c>
    </row>
    <row r="253" spans="1:8" s="128" customFormat="1" ht="24" customHeight="1" x14ac:dyDescent="0.2">
      <c r="A253" s="168">
        <f t="shared" si="13"/>
        <v>230</v>
      </c>
      <c r="B253" s="1276" t="s">
        <v>5547</v>
      </c>
      <c r="C253" s="1277">
        <v>0</v>
      </c>
      <c r="D253" s="1277">
        <v>12480.89</v>
      </c>
      <c r="E253" s="1277">
        <v>12480.89</v>
      </c>
      <c r="F253" s="1271">
        <f t="shared" si="12"/>
        <v>100</v>
      </c>
      <c r="G253" s="1302" t="s">
        <v>652</v>
      </c>
      <c r="H253" s="459" t="s">
        <v>63</v>
      </c>
    </row>
    <row r="254" spans="1:8" s="128" customFormat="1" ht="13.5" customHeight="1" thickBot="1" x14ac:dyDescent="0.25">
      <c r="A254" s="1542" t="s">
        <v>299</v>
      </c>
      <c r="B254" s="1543"/>
      <c r="C254" s="146">
        <f>SUM(C207:C253)</f>
        <v>344705</v>
      </c>
      <c r="D254" s="146">
        <f>SUM(D207:D253)</f>
        <v>810894.18</v>
      </c>
      <c r="E254" s="146">
        <f>SUM(E207:E253)</f>
        <v>723287.07421999983</v>
      </c>
      <c r="F254" s="157">
        <f t="shared" si="12"/>
        <v>89.196234485244403</v>
      </c>
      <c r="G254" s="148"/>
      <c r="H254" s="158"/>
    </row>
    <row r="255" spans="1:8" s="163" customFormat="1" x14ac:dyDescent="0.2">
      <c r="A255" s="129"/>
      <c r="B255" s="159"/>
      <c r="C255" s="129"/>
      <c r="D255" s="129"/>
      <c r="E255" s="129"/>
      <c r="F255" s="160"/>
      <c r="G255" s="161"/>
      <c r="H255" s="162"/>
    </row>
  </sheetData>
  <mergeCells count="12">
    <mergeCell ref="A254:B254"/>
    <mergeCell ref="A1:H1"/>
    <mergeCell ref="A4:B4"/>
    <mergeCell ref="A5:B5"/>
    <mergeCell ref="A6:B6"/>
    <mergeCell ref="A8:B8"/>
    <mergeCell ref="A9:B9"/>
    <mergeCell ref="A10:B10"/>
    <mergeCell ref="A43:B43"/>
    <mergeCell ref="A65:B65"/>
    <mergeCell ref="A69:B69"/>
    <mergeCell ref="A205:B205"/>
  </mergeCells>
  <printOptions horizontalCentered="1"/>
  <pageMargins left="0.31496062992125984" right="0.31496062992125984" top="0.51181102362204722" bottom="0.43307086614173229" header="0.31496062992125984" footer="0.23622047244094491"/>
  <pageSetup paperSize="9" scale="96" firstPageNumber="215" fitToHeight="0" orientation="landscape" useFirstPageNumber="1" r:id="rId1"/>
  <headerFooter>
    <oddHeader>&amp;L&amp;"Tahoma,Kurzíva"&amp;9Závěrečný účet Moravskoslezského kraje za rok 2023&amp;R&amp;"Tahoma,Kurzíva"&amp;9Tabulka č. 20</oddHeader>
    <oddFooter>&amp;C&amp;"Tahoma,Obyčejné"&amp;P</oddFooter>
  </headerFooter>
  <rowBreaks count="1" manualBreakCount="1">
    <brk id="128" max="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BC85-2B64-4A5C-9BEA-39D9AD0931E9}">
  <sheetPr>
    <pageSetUpPr fitToPage="1"/>
  </sheetPr>
  <dimension ref="A1:H23"/>
  <sheetViews>
    <sheetView zoomScaleNormal="100" zoomScaleSheetLayoutView="100" workbookViewId="0">
      <pane ySplit="11" topLeftCell="A12" activePane="bottomLeft" state="frozen"/>
      <selection activeCell="F37" sqref="F37"/>
      <selection pane="bottomLeft" activeCell="F37" sqref="F37"/>
    </sheetView>
  </sheetViews>
  <sheetFormatPr defaultColWidth="9.140625" defaultRowHeight="10.5" x14ac:dyDescent="0.2"/>
  <cols>
    <col min="1" max="1" width="6.42578125" style="126" customWidth="1"/>
    <col min="2" max="2" width="42.7109375" style="128" customWidth="1"/>
    <col min="3" max="4" width="13.140625" style="129" customWidth="1"/>
    <col min="5" max="5" width="13.140625" style="126" customWidth="1"/>
    <col min="6" max="6" width="8" style="130" customWidth="1"/>
    <col min="7" max="7" width="10.7109375" style="127" customWidth="1"/>
    <col min="8" max="8" width="42.7109375" style="131" customWidth="1"/>
    <col min="9" max="9" width="10.140625" style="126" bestFit="1" customWidth="1"/>
    <col min="10" max="10" width="148.7109375" style="126" customWidth="1"/>
    <col min="11" max="16384" width="9.140625" style="126"/>
  </cols>
  <sheetData>
    <row r="1" spans="1:8" s="119" customFormat="1" ht="18" customHeight="1" x14ac:dyDescent="0.2">
      <c r="A1" s="1546" t="s">
        <v>5548</v>
      </c>
      <c r="B1" s="1546"/>
      <c r="C1" s="1546"/>
      <c r="D1" s="1546"/>
      <c r="E1" s="1546"/>
      <c r="F1" s="1546"/>
      <c r="G1" s="1546"/>
      <c r="H1" s="1546"/>
    </row>
    <row r="2" spans="1:8" ht="12" customHeight="1" x14ac:dyDescent="0.2"/>
    <row r="3" spans="1:8" ht="12" customHeight="1" thickBot="1" x14ac:dyDescent="0.2">
      <c r="A3" s="120"/>
      <c r="F3" s="132" t="s">
        <v>640</v>
      </c>
    </row>
    <row r="4" spans="1:8" ht="24" customHeight="1" x14ac:dyDescent="0.2">
      <c r="A4" s="1547"/>
      <c r="B4" s="1548"/>
      <c r="C4" s="1249" t="s">
        <v>5102</v>
      </c>
      <c r="D4" s="1249" t="s">
        <v>5103</v>
      </c>
      <c r="E4" s="1249" t="s">
        <v>5104</v>
      </c>
      <c r="F4" s="1250" t="s">
        <v>290</v>
      </c>
      <c r="G4" s="164"/>
      <c r="H4" s="165"/>
    </row>
    <row r="5" spans="1:8" ht="12.95" customHeight="1" x14ac:dyDescent="0.2">
      <c r="A5" s="1544" t="s">
        <v>641</v>
      </c>
      <c r="B5" s="1545"/>
      <c r="C5" s="1251">
        <f>C18</f>
        <v>9512</v>
      </c>
      <c r="D5" s="1251">
        <f>D18</f>
        <v>13615.3</v>
      </c>
      <c r="E5" s="1251">
        <f>E18</f>
        <v>2027.1378</v>
      </c>
      <c r="F5" s="1252">
        <f>E5/D5*100</f>
        <v>14.888675240354601</v>
      </c>
      <c r="G5" s="161"/>
      <c r="H5" s="162"/>
    </row>
    <row r="6" spans="1:8" ht="12.95" customHeight="1" x14ac:dyDescent="0.2">
      <c r="A6" s="1544" t="s">
        <v>644</v>
      </c>
      <c r="B6" s="1545"/>
      <c r="C6" s="1253">
        <f>C22</f>
        <v>167095</v>
      </c>
      <c r="D6" s="1253">
        <f>D22</f>
        <v>180399.66999999998</v>
      </c>
      <c r="E6" s="1253">
        <f>E22</f>
        <v>178621.29179000002</v>
      </c>
      <c r="F6" s="1252">
        <f>E6/D6*100</f>
        <v>99.014200962784486</v>
      </c>
      <c r="G6" s="161"/>
      <c r="H6" s="162"/>
    </row>
    <row r="7" spans="1:8" s="120" customFormat="1" ht="13.5" customHeight="1" thickBot="1" x14ac:dyDescent="0.25">
      <c r="A7" s="1540" t="s">
        <v>299</v>
      </c>
      <c r="B7" s="1541"/>
      <c r="C7" s="133">
        <f>SUM(C5:C6)</f>
        <v>176607</v>
      </c>
      <c r="D7" s="133">
        <f>SUM(D5:D6)</f>
        <v>194014.96999999997</v>
      </c>
      <c r="E7" s="133">
        <f>SUM(E5:E6)</f>
        <v>180648.42959000001</v>
      </c>
      <c r="F7" s="134">
        <f>E7/D7*100</f>
        <v>93.110562339596797</v>
      </c>
      <c r="G7" s="161"/>
      <c r="H7" s="162"/>
    </row>
    <row r="8" spans="1:8" s="138" customFormat="1" ht="10.5" customHeight="1" x14ac:dyDescent="0.2">
      <c r="A8" s="120"/>
      <c r="B8" s="135"/>
      <c r="C8" s="136"/>
      <c r="D8" s="136"/>
      <c r="E8" s="136"/>
      <c r="F8" s="137"/>
      <c r="G8" s="127"/>
      <c r="H8" s="131"/>
    </row>
    <row r="9" spans="1:8" s="138" customFormat="1" ht="10.5" customHeight="1" x14ac:dyDescent="0.2">
      <c r="A9" s="120"/>
      <c r="B9" s="135"/>
      <c r="C9" s="136"/>
      <c r="D9" s="136"/>
      <c r="E9" s="136"/>
      <c r="F9" s="137"/>
      <c r="G9" s="127"/>
      <c r="H9" s="131"/>
    </row>
    <row r="10" spans="1:8" s="138" customFormat="1" ht="10.5" customHeight="1" thickBot="1" x14ac:dyDescent="0.2">
      <c r="A10" s="120"/>
      <c r="B10" s="135"/>
      <c r="C10" s="136"/>
      <c r="D10" s="136"/>
      <c r="E10" s="136"/>
      <c r="F10" s="137"/>
      <c r="G10" s="127"/>
      <c r="H10" s="132" t="s">
        <v>640</v>
      </c>
    </row>
    <row r="11" spans="1:8" ht="28.5" customHeight="1" thickBot="1" x14ac:dyDescent="0.25">
      <c r="A11" s="139" t="s">
        <v>645</v>
      </c>
      <c r="B11" s="456" t="s">
        <v>536</v>
      </c>
      <c r="C11" s="1249" t="s">
        <v>5102</v>
      </c>
      <c r="D11" s="1249" t="s">
        <v>5103</v>
      </c>
      <c r="E11" s="1249" t="s">
        <v>5104</v>
      </c>
      <c r="F11" s="457" t="s">
        <v>290</v>
      </c>
      <c r="G11" s="457" t="s">
        <v>646</v>
      </c>
      <c r="H11" s="458" t="s">
        <v>647</v>
      </c>
    </row>
    <row r="12" spans="1:8" ht="15" customHeight="1" thickBot="1" x14ac:dyDescent="0.2">
      <c r="A12" s="166" t="s">
        <v>648</v>
      </c>
      <c r="B12" s="140"/>
      <c r="C12" s="141"/>
      <c r="D12" s="141"/>
      <c r="E12" s="142"/>
      <c r="F12" s="143"/>
      <c r="G12" s="144"/>
      <c r="H12" s="145"/>
    </row>
    <row r="13" spans="1:8" s="128" customFormat="1" ht="24" customHeight="1" x14ac:dyDescent="0.2">
      <c r="A13" s="167">
        <v>1</v>
      </c>
      <c r="B13" s="1269" t="s">
        <v>764</v>
      </c>
      <c r="C13" s="1270">
        <v>150</v>
      </c>
      <c r="D13" s="1270">
        <v>150</v>
      </c>
      <c r="E13" s="1270">
        <v>109.54</v>
      </c>
      <c r="F13" s="1271">
        <f t="shared" ref="F13:F18" si="0">E13/D13*100</f>
        <v>73.026666666666671</v>
      </c>
      <c r="G13" s="460" t="s">
        <v>650</v>
      </c>
      <c r="H13" s="1272" t="s">
        <v>5549</v>
      </c>
    </row>
    <row r="14" spans="1:8" s="128" customFormat="1" ht="67.5" customHeight="1" x14ac:dyDescent="0.2">
      <c r="A14" s="168">
        <f>A13+1</f>
        <v>2</v>
      </c>
      <c r="B14" s="1269" t="s">
        <v>765</v>
      </c>
      <c r="C14" s="1270">
        <v>350</v>
      </c>
      <c r="D14" s="1270">
        <v>350</v>
      </c>
      <c r="E14" s="1270">
        <v>8</v>
      </c>
      <c r="F14" s="1271">
        <f t="shared" si="0"/>
        <v>2.2857142857142856</v>
      </c>
      <c r="G14" s="460" t="s">
        <v>652</v>
      </c>
      <c r="H14" s="1272" t="s">
        <v>5550</v>
      </c>
    </row>
    <row r="15" spans="1:8" s="128" customFormat="1" ht="52.5" x14ac:dyDescent="0.2">
      <c r="A15" s="168">
        <f t="shared" ref="A15:A17" si="1">A14+1</f>
        <v>3</v>
      </c>
      <c r="B15" s="1269" t="s">
        <v>766</v>
      </c>
      <c r="C15" s="1270">
        <v>0</v>
      </c>
      <c r="D15" s="1270">
        <v>3334.4</v>
      </c>
      <c r="E15" s="1270">
        <v>834.3918000000001</v>
      </c>
      <c r="F15" s="1271">
        <f t="shared" si="0"/>
        <v>25.023746401151637</v>
      </c>
      <c r="G15" s="460" t="s">
        <v>650</v>
      </c>
      <c r="H15" s="1272" t="s">
        <v>5551</v>
      </c>
    </row>
    <row r="16" spans="1:8" s="128" customFormat="1" ht="78" customHeight="1" x14ac:dyDescent="0.2">
      <c r="A16" s="168">
        <f t="shared" si="1"/>
        <v>4</v>
      </c>
      <c r="B16" s="1269" t="s">
        <v>767</v>
      </c>
      <c r="C16" s="1270">
        <v>7000</v>
      </c>
      <c r="D16" s="1270">
        <v>7768.9</v>
      </c>
      <c r="E16" s="1270">
        <v>1075.2059999999999</v>
      </c>
      <c r="F16" s="1271">
        <f t="shared" si="0"/>
        <v>13.839874370889058</v>
      </c>
      <c r="G16" s="1278" t="s">
        <v>650</v>
      </c>
      <c r="H16" s="1272" t="s">
        <v>5552</v>
      </c>
    </row>
    <row r="17" spans="1:8" s="128" customFormat="1" ht="45" customHeight="1" x14ac:dyDescent="0.2">
      <c r="A17" s="168">
        <f t="shared" si="1"/>
        <v>5</v>
      </c>
      <c r="B17" s="1305" t="s">
        <v>5553</v>
      </c>
      <c r="C17" s="1306">
        <v>2012</v>
      </c>
      <c r="D17" s="1306">
        <v>2012</v>
      </c>
      <c r="E17" s="1306">
        <v>0</v>
      </c>
      <c r="F17" s="1316">
        <f>E17/D17*100</f>
        <v>0</v>
      </c>
      <c r="G17" s="460" t="s">
        <v>650</v>
      </c>
      <c r="H17" s="1304" t="s">
        <v>5554</v>
      </c>
    </row>
    <row r="18" spans="1:8" s="135" customFormat="1" ht="13.5" customHeight="1" thickBot="1" x14ac:dyDescent="0.25">
      <c r="A18" s="1542" t="s">
        <v>299</v>
      </c>
      <c r="B18" s="1543"/>
      <c r="C18" s="146">
        <f>SUM(C13:C17)</f>
        <v>9512</v>
      </c>
      <c r="D18" s="146">
        <f t="shared" ref="D18:E18" si="2">SUM(D13:D17)</f>
        <v>13615.3</v>
      </c>
      <c r="E18" s="146">
        <f t="shared" si="2"/>
        <v>2027.1378</v>
      </c>
      <c r="F18" s="147">
        <f t="shared" si="0"/>
        <v>14.888675240354601</v>
      </c>
      <c r="G18" s="148"/>
      <c r="H18" s="169"/>
    </row>
    <row r="19" spans="1:8" ht="18" customHeight="1" thickBot="1" x14ac:dyDescent="0.2">
      <c r="A19" s="166" t="s">
        <v>644</v>
      </c>
      <c r="B19" s="140"/>
      <c r="C19" s="141"/>
      <c r="D19" s="141"/>
      <c r="E19" s="142"/>
      <c r="F19" s="143"/>
      <c r="G19" s="144"/>
      <c r="H19" s="173"/>
    </row>
    <row r="20" spans="1:8" s="128" customFormat="1" ht="99.75" customHeight="1" x14ac:dyDescent="0.2">
      <c r="A20" s="1281">
        <f>A17+1</f>
        <v>6</v>
      </c>
      <c r="B20" s="1276" t="s">
        <v>2799</v>
      </c>
      <c r="C20" s="1277">
        <v>167095</v>
      </c>
      <c r="D20" s="1277">
        <v>179649.66999999998</v>
      </c>
      <c r="E20" s="1277">
        <v>178621.29179000002</v>
      </c>
      <c r="F20" s="1271">
        <f>E20/D20*100</f>
        <v>99.427564654029169</v>
      </c>
      <c r="G20" s="1302" t="s">
        <v>652</v>
      </c>
      <c r="H20" s="1279" t="s">
        <v>5555</v>
      </c>
    </row>
    <row r="21" spans="1:8" s="128" customFormat="1" ht="57" customHeight="1" x14ac:dyDescent="0.2">
      <c r="A21" s="168">
        <f t="shared" ref="A21" si="3">A20+1</f>
        <v>7</v>
      </c>
      <c r="B21" s="1276" t="s">
        <v>4478</v>
      </c>
      <c r="C21" s="1277">
        <v>0</v>
      </c>
      <c r="D21" s="1277">
        <v>750</v>
      </c>
      <c r="E21" s="1277">
        <v>0</v>
      </c>
      <c r="F21" s="1271">
        <f>E21/D21*100</f>
        <v>0</v>
      </c>
      <c r="G21" s="1302" t="s">
        <v>652</v>
      </c>
      <c r="H21" s="1279" t="s">
        <v>5556</v>
      </c>
    </row>
    <row r="22" spans="1:8" s="128" customFormat="1" ht="13.5" customHeight="1" thickBot="1" x14ac:dyDescent="0.25">
      <c r="A22" s="1542" t="s">
        <v>299</v>
      </c>
      <c r="B22" s="1543"/>
      <c r="C22" s="146">
        <f>SUM(C20:C21)</f>
        <v>167095</v>
      </c>
      <c r="D22" s="146">
        <f>SUM(D20:D21)</f>
        <v>180399.66999999998</v>
      </c>
      <c r="E22" s="146">
        <f>SUM(E20:E21)</f>
        <v>178621.29179000002</v>
      </c>
      <c r="F22" s="157">
        <f>E22/D22*100</f>
        <v>99.014200962784486</v>
      </c>
      <c r="G22" s="148"/>
      <c r="H22" s="158"/>
    </row>
    <row r="23" spans="1:8" s="163" customFormat="1" x14ac:dyDescent="0.2">
      <c r="A23" s="129"/>
      <c r="B23" s="159"/>
      <c r="C23" s="129"/>
      <c r="D23" s="129"/>
      <c r="E23" s="129"/>
      <c r="F23" s="160"/>
      <c r="G23" s="161"/>
      <c r="H23" s="162"/>
    </row>
  </sheetData>
  <mergeCells count="7">
    <mergeCell ref="A22:B22"/>
    <mergeCell ref="A1:H1"/>
    <mergeCell ref="A4:B4"/>
    <mergeCell ref="A5:B5"/>
    <mergeCell ref="A6:B6"/>
    <mergeCell ref="A7:B7"/>
    <mergeCell ref="A18:B18"/>
  </mergeCells>
  <printOptions horizontalCentered="1"/>
  <pageMargins left="0.31496062992125984" right="0.31496062992125984" top="0.51181102362204722" bottom="0.43307086614173229" header="0.31496062992125984" footer="0.23622047244094491"/>
  <pageSetup paperSize="9" scale="96" firstPageNumber="240" fitToHeight="0" orientation="landscape" useFirstPageNumber="1" r:id="rId1"/>
  <headerFooter>
    <oddHeader>&amp;L&amp;"Tahoma,Kurzíva"&amp;9Závěrečný účet Moravskoslezského kraje za rok 2023&amp;R&amp;"Tahoma,Kurzíva"&amp;9Tabulka č. 21</oddHeader>
    <oddFooter>&amp;C&amp;"Tahoma,Obyčejné"&amp;P</oddFooter>
  </headerFooter>
  <rowBreaks count="1" manualBreakCount="1">
    <brk id="18"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8:I36"/>
  <sheetViews>
    <sheetView showGridLines="0" topLeftCell="B1" zoomScaleNormal="100" zoomScaleSheetLayoutView="100" workbookViewId="0">
      <selection activeCell="F37" sqref="F37"/>
    </sheetView>
  </sheetViews>
  <sheetFormatPr defaultColWidth="9.140625" defaultRowHeight="12.75" x14ac:dyDescent="0.2"/>
  <cols>
    <col min="1" max="1" width="2.85546875" style="3" hidden="1" customWidth="1"/>
    <col min="2" max="2" width="10.28515625" style="3" customWidth="1"/>
    <col min="3" max="3" width="16.85546875" style="3" customWidth="1"/>
    <col min="4" max="11" width="11.7109375" style="3" customWidth="1"/>
    <col min="12" max="16384" width="9.140625" style="3"/>
  </cols>
  <sheetData>
    <row r="8" ht="34.5" customHeight="1" x14ac:dyDescent="0.2"/>
    <row r="32" spans="4:9" ht="15" customHeight="1" thickBot="1" x14ac:dyDescent="0.25">
      <c r="D32" s="4"/>
      <c r="E32" s="4"/>
      <c r="F32" s="4"/>
      <c r="G32" s="4"/>
      <c r="H32" s="4"/>
      <c r="I32" s="4" t="s">
        <v>12</v>
      </c>
    </row>
    <row r="33" spans="3:9" ht="15.75" customHeight="1" x14ac:dyDescent="0.2">
      <c r="C33" s="5"/>
      <c r="D33" s="6" t="s">
        <v>54</v>
      </c>
      <c r="E33" s="6" t="s">
        <v>55</v>
      </c>
      <c r="F33" s="6" t="s">
        <v>2734</v>
      </c>
      <c r="G33" s="6" t="s">
        <v>3184</v>
      </c>
      <c r="H33" s="6" t="s">
        <v>3916</v>
      </c>
      <c r="I33" s="7" t="s">
        <v>4551</v>
      </c>
    </row>
    <row r="34" spans="3:9" ht="15.75" customHeight="1" x14ac:dyDescent="0.2">
      <c r="C34" s="8" t="s">
        <v>4</v>
      </c>
      <c r="D34" s="10">
        <v>21071.899700000002</v>
      </c>
      <c r="E34" s="10">
        <v>24267.163</v>
      </c>
      <c r="F34" s="10">
        <v>27856.287</v>
      </c>
      <c r="G34" s="309">
        <v>29914.915000000001</v>
      </c>
      <c r="H34" s="453">
        <v>31551.644</v>
      </c>
      <c r="I34" s="454">
        <v>34080.205999999998</v>
      </c>
    </row>
    <row r="35" spans="3:9" ht="15.75" customHeight="1" x14ac:dyDescent="0.2">
      <c r="C35" s="8" t="s">
        <v>3</v>
      </c>
      <c r="D35" s="10">
        <v>3075.1028999999999</v>
      </c>
      <c r="E35" s="10">
        <v>3013.68</v>
      </c>
      <c r="F35" s="10">
        <v>2762.4029999999998</v>
      </c>
      <c r="G35" s="309">
        <v>2528.19</v>
      </c>
      <c r="H35" s="453">
        <v>3132.2730000000001</v>
      </c>
      <c r="I35" s="454">
        <v>4589.9650000000001</v>
      </c>
    </row>
    <row r="36" spans="3:9" ht="15.75" customHeight="1" thickBot="1" x14ac:dyDescent="0.25">
      <c r="C36" s="12" t="s">
        <v>11</v>
      </c>
      <c r="D36" s="13">
        <f t="shared" ref="D36:G36" si="0">SUM(D34:D35)</f>
        <v>24147.0026</v>
      </c>
      <c r="E36" s="13">
        <f t="shared" si="0"/>
        <v>27280.843000000001</v>
      </c>
      <c r="F36" s="13">
        <f t="shared" si="0"/>
        <v>30618.69</v>
      </c>
      <c r="G36" s="13">
        <f t="shared" si="0"/>
        <v>32443.105</v>
      </c>
      <c r="H36" s="13">
        <f t="shared" ref="H36:I36" si="1">SUM(H34:H35)</f>
        <v>34683.917000000001</v>
      </c>
      <c r="I36" s="14">
        <f t="shared" si="1"/>
        <v>38670.171000000002</v>
      </c>
    </row>
  </sheetData>
  <customSheetViews>
    <customSheetView guid="{53E72506-0B1D-4F4A-A157-6DE69D2E678D}" showPageBreaks="1" showGridLines="0" fitToPage="1" hiddenColumns="1" topLeftCell="B1">
      <selection activeCell="P11" sqref="P11"/>
      <pageMargins left="0.78740157480314965" right="0.78740157480314965" top="0.98425196850393704" bottom="0.98425196850393704" header="0.51181102362204722" footer="0.51181102362204722"/>
      <printOptions horizontalCentered="1"/>
      <pageSetup paperSize="9" scale="98" firstPageNumber="148" orientation="landscape" useFirstPageNumber="1" r:id="rId1"/>
      <headerFooter alignWithMargins="0">
        <oddHeader>&amp;L&amp;"Tahoma,Kurzíva"&amp;9Závěrečný účet za rok 2014&amp;R&amp;"Tahoma,Kurzíva"&amp;9Graf č. 2</oddHeader>
        <oddFooter>&amp;C&amp;"Tahoma,Obyčejné"&amp;P</oddFooter>
      </headerFooter>
    </customSheetView>
  </customSheetViews>
  <printOptions horizontalCentered="1"/>
  <pageMargins left="0.78740157480314965" right="0.78740157480314965" top="0.98425196850393704" bottom="0.98425196850393704" header="0.51181102362204722" footer="0.51181102362204722"/>
  <pageSetup paperSize="9" scale="94" firstPageNumber="65" orientation="landscape" useFirstPageNumber="1" r:id="rId2"/>
  <headerFooter scaleWithDoc="0" alignWithMargins="0">
    <oddHeader>&amp;L&amp;"Tahoma,Kurzíva"&amp;9Závěrečný účet Moravskoslezského kraje za rok 2023&amp;R&amp;"Tahoma,Kurzíva"&amp;9Graf č. 2</oddHeader>
    <oddFooter>&amp;C&amp;"Tahoma,Obyčejné"&amp;P</odd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0F3D4-8CA7-4EFE-9E8C-989A2942654C}">
  <sheetPr>
    <pageSetUpPr fitToPage="1"/>
  </sheetPr>
  <dimension ref="A1:I160"/>
  <sheetViews>
    <sheetView zoomScaleNormal="100" zoomScaleSheetLayoutView="100" workbookViewId="0">
      <pane ySplit="14" topLeftCell="A15" activePane="bottomLeft" state="frozen"/>
      <selection activeCell="F37" sqref="F37"/>
      <selection pane="bottomLeft" activeCell="F37" sqref="F37"/>
    </sheetView>
  </sheetViews>
  <sheetFormatPr defaultColWidth="9.140625" defaultRowHeight="10.5" x14ac:dyDescent="0.2"/>
  <cols>
    <col min="1" max="1" width="6.42578125" style="126" customWidth="1"/>
    <col min="2" max="2" width="42.7109375" style="128" customWidth="1"/>
    <col min="3" max="4" width="13.140625" style="129" customWidth="1"/>
    <col min="5" max="5" width="13.140625" style="126" customWidth="1"/>
    <col min="6" max="6" width="8" style="130" customWidth="1"/>
    <col min="7" max="7" width="10.7109375" style="127" customWidth="1"/>
    <col min="8" max="8" width="42.7109375" style="1322" customWidth="1"/>
    <col min="9" max="9" width="94.42578125" style="126" customWidth="1"/>
    <col min="10" max="16384" width="9.140625" style="126"/>
  </cols>
  <sheetData>
    <row r="1" spans="1:8" s="119" customFormat="1" ht="18" customHeight="1" x14ac:dyDescent="0.2">
      <c r="A1" s="1546" t="s">
        <v>5557</v>
      </c>
      <c r="B1" s="1546"/>
      <c r="C1" s="1546"/>
      <c r="D1" s="1546"/>
      <c r="E1" s="1546"/>
      <c r="F1" s="1546"/>
      <c r="G1" s="1546"/>
      <c r="H1" s="1546"/>
    </row>
    <row r="2" spans="1:8" ht="12" customHeight="1" x14ac:dyDescent="0.2"/>
    <row r="3" spans="1:8" ht="12" customHeight="1" thickBot="1" x14ac:dyDescent="0.2">
      <c r="A3" s="120"/>
      <c r="F3" s="132" t="s">
        <v>640</v>
      </c>
    </row>
    <row r="4" spans="1:8" ht="24" customHeight="1" x14ac:dyDescent="0.2">
      <c r="A4" s="1547"/>
      <c r="B4" s="1548"/>
      <c r="C4" s="1249" t="s">
        <v>5102</v>
      </c>
      <c r="D4" s="1249" t="s">
        <v>5103</v>
      </c>
      <c r="E4" s="1249" t="s">
        <v>5104</v>
      </c>
      <c r="F4" s="1250" t="s">
        <v>290</v>
      </c>
      <c r="G4" s="164"/>
      <c r="H4" s="1323"/>
    </row>
    <row r="5" spans="1:8" ht="12.95" customHeight="1" x14ac:dyDescent="0.2">
      <c r="A5" s="1544" t="s">
        <v>641</v>
      </c>
      <c r="B5" s="1545"/>
      <c r="C5" s="1251">
        <f>C48</f>
        <v>58984</v>
      </c>
      <c r="D5" s="1251">
        <f>D48</f>
        <v>113280.69</v>
      </c>
      <c r="E5" s="1251">
        <f>E48</f>
        <v>67025.532929999987</v>
      </c>
      <c r="F5" s="1252">
        <f t="shared" ref="F5:F10" si="0">E5/D5*100</f>
        <v>59.16765949254016</v>
      </c>
      <c r="G5" s="161"/>
      <c r="H5" s="1324"/>
    </row>
    <row r="6" spans="1:8" ht="12.95" customHeight="1" x14ac:dyDescent="0.2">
      <c r="A6" s="1544" t="s">
        <v>642</v>
      </c>
      <c r="B6" s="1545"/>
      <c r="C6" s="1253">
        <f>C73</f>
        <v>756897</v>
      </c>
      <c r="D6" s="1253">
        <f>D73</f>
        <v>609984.57999999996</v>
      </c>
      <c r="E6" s="1253">
        <f>E73</f>
        <v>591969.46260000009</v>
      </c>
      <c r="F6" s="1252">
        <f t="shared" si="0"/>
        <v>97.046627408187945</v>
      </c>
      <c r="G6" s="161"/>
      <c r="H6" s="1324"/>
    </row>
    <row r="7" spans="1:8" ht="12.95" customHeight="1" x14ac:dyDescent="0.2">
      <c r="A7" s="174" t="s">
        <v>675</v>
      </c>
      <c r="B7" s="1290"/>
      <c r="C7" s="1253">
        <f>C76</f>
        <v>0</v>
      </c>
      <c r="D7" s="1253">
        <f>D76</f>
        <v>1567.25</v>
      </c>
      <c r="E7" s="1253">
        <f>E76</f>
        <v>102.86803</v>
      </c>
      <c r="F7" s="1252">
        <f t="shared" si="0"/>
        <v>6.5636005742542674</v>
      </c>
      <c r="G7" s="161"/>
      <c r="H7" s="1324"/>
    </row>
    <row r="8" spans="1:8" ht="12.95" customHeight="1" x14ac:dyDescent="0.2">
      <c r="A8" s="1544" t="s">
        <v>643</v>
      </c>
      <c r="B8" s="1545"/>
      <c r="C8" s="1253">
        <f>C134</f>
        <v>685212</v>
      </c>
      <c r="D8" s="1253">
        <f>D134</f>
        <v>1037956.78</v>
      </c>
      <c r="E8" s="1253">
        <f>E134</f>
        <v>656031.89205999998</v>
      </c>
      <c r="F8" s="1252">
        <f t="shared" si="0"/>
        <v>63.20416270704451</v>
      </c>
      <c r="G8" s="161"/>
      <c r="H8" s="1324"/>
    </row>
    <row r="9" spans="1:8" ht="12.95" customHeight="1" x14ac:dyDescent="0.2">
      <c r="A9" s="1544" t="s">
        <v>644</v>
      </c>
      <c r="B9" s="1545"/>
      <c r="C9" s="1253">
        <f>C159</f>
        <v>82389</v>
      </c>
      <c r="D9" s="1253">
        <f>D159</f>
        <v>717963.76000000013</v>
      </c>
      <c r="E9" s="1253">
        <f>E159</f>
        <v>668303.07762999984</v>
      </c>
      <c r="F9" s="1252">
        <f t="shared" si="0"/>
        <v>93.083121302668488</v>
      </c>
      <c r="G9" s="161"/>
      <c r="H9" s="1324"/>
    </row>
    <row r="10" spans="1:8" s="120" customFormat="1" ht="13.5" customHeight="1" thickBot="1" x14ac:dyDescent="0.25">
      <c r="A10" s="1540" t="s">
        <v>299</v>
      </c>
      <c r="B10" s="1541"/>
      <c r="C10" s="133">
        <f>SUM(C5:C9)</f>
        <v>1583482</v>
      </c>
      <c r="D10" s="133">
        <f>SUM(D5:D9)</f>
        <v>2480753.06</v>
      </c>
      <c r="E10" s="133">
        <f>SUM(E5:E9)</f>
        <v>1983432.8332499997</v>
      </c>
      <c r="F10" s="134">
        <f t="shared" si="0"/>
        <v>79.952852431430614</v>
      </c>
      <c r="G10" s="161"/>
      <c r="H10" s="1324"/>
    </row>
    <row r="11" spans="1:8" s="138" customFormat="1" ht="10.5" customHeight="1" x14ac:dyDescent="0.2">
      <c r="A11" s="120"/>
      <c r="B11" s="135"/>
      <c r="C11" s="136"/>
      <c r="D11" s="136"/>
      <c r="E11" s="136"/>
      <c r="F11" s="137"/>
      <c r="G11" s="127"/>
      <c r="H11" s="1322"/>
    </row>
    <row r="12" spans="1:8" s="138" customFormat="1" ht="10.5" customHeight="1" x14ac:dyDescent="0.2">
      <c r="A12" s="120"/>
      <c r="B12" s="135"/>
      <c r="C12" s="136"/>
      <c r="D12" s="136"/>
      <c r="E12" s="136"/>
      <c r="F12" s="137"/>
      <c r="G12" s="127"/>
      <c r="H12" s="1322"/>
    </row>
    <row r="13" spans="1:8" s="138" customFormat="1" ht="10.5" customHeight="1" thickBot="1" x14ac:dyDescent="0.2">
      <c r="A13" s="120"/>
      <c r="B13" s="135"/>
      <c r="C13" s="136"/>
      <c r="D13" s="136"/>
      <c r="E13" s="136"/>
      <c r="F13" s="137"/>
      <c r="G13" s="127"/>
      <c r="H13" s="1325" t="s">
        <v>640</v>
      </c>
    </row>
    <row r="14" spans="1:8" ht="28.5" customHeight="1" thickBot="1" x14ac:dyDescent="0.25">
      <c r="A14" s="139" t="s">
        <v>645</v>
      </c>
      <c r="B14" s="456" t="s">
        <v>536</v>
      </c>
      <c r="C14" s="1249" t="s">
        <v>5102</v>
      </c>
      <c r="D14" s="1249" t="s">
        <v>5103</v>
      </c>
      <c r="E14" s="1249" t="s">
        <v>5104</v>
      </c>
      <c r="F14" s="457" t="s">
        <v>290</v>
      </c>
      <c r="G14" s="457" t="s">
        <v>646</v>
      </c>
      <c r="H14" s="1326" t="s">
        <v>647</v>
      </c>
    </row>
    <row r="15" spans="1:8" ht="15" customHeight="1" thickBot="1" x14ac:dyDescent="0.2">
      <c r="A15" s="166" t="s">
        <v>648</v>
      </c>
      <c r="B15" s="140"/>
      <c r="C15" s="141"/>
      <c r="D15" s="141"/>
      <c r="E15" s="142"/>
      <c r="F15" s="143"/>
      <c r="G15" s="144"/>
      <c r="H15" s="1327"/>
    </row>
    <row r="16" spans="1:8" s="128" customFormat="1" ht="15" customHeight="1" x14ac:dyDescent="0.2">
      <c r="A16" s="167">
        <v>1</v>
      </c>
      <c r="B16" s="1276" t="s">
        <v>3723</v>
      </c>
      <c r="C16" s="1277">
        <v>1000</v>
      </c>
      <c r="D16" s="1277">
        <v>1105.1999999999998</v>
      </c>
      <c r="E16" s="1277">
        <v>1105.1999999999998</v>
      </c>
      <c r="F16" s="1271">
        <f t="shared" ref="F16:F48" si="1">E16/D16*100</f>
        <v>100</v>
      </c>
      <c r="G16" s="1278" t="s">
        <v>650</v>
      </c>
      <c r="H16" s="1328" t="s">
        <v>63</v>
      </c>
    </row>
    <row r="17" spans="1:9" s="128" customFormat="1" ht="15" customHeight="1" x14ac:dyDescent="0.2">
      <c r="A17" s="168">
        <f>A16+1</f>
        <v>2</v>
      </c>
      <c r="B17" s="1269" t="s">
        <v>4742</v>
      </c>
      <c r="C17" s="1270">
        <v>1000</v>
      </c>
      <c r="D17" s="1270">
        <v>1000</v>
      </c>
      <c r="E17" s="1270">
        <v>1000</v>
      </c>
      <c r="F17" s="1271">
        <f t="shared" si="1"/>
        <v>100</v>
      </c>
      <c r="G17" s="1278" t="s">
        <v>650</v>
      </c>
      <c r="H17" s="1328" t="s">
        <v>63</v>
      </c>
    </row>
    <row r="18" spans="1:9" s="128" customFormat="1" ht="15" customHeight="1" x14ac:dyDescent="0.2">
      <c r="A18" s="168">
        <f t="shared" ref="A18:A47" si="2">A17+1</f>
        <v>3</v>
      </c>
      <c r="B18" s="1269" t="s">
        <v>768</v>
      </c>
      <c r="C18" s="1270">
        <v>3000</v>
      </c>
      <c r="D18" s="1270">
        <v>3299</v>
      </c>
      <c r="E18" s="1270">
        <v>3299</v>
      </c>
      <c r="F18" s="1271">
        <f t="shared" si="1"/>
        <v>100</v>
      </c>
      <c r="G18" s="1278" t="s">
        <v>650</v>
      </c>
      <c r="H18" s="1328" t="s">
        <v>63</v>
      </c>
    </row>
    <row r="19" spans="1:9" s="128" customFormat="1" ht="15" customHeight="1" x14ac:dyDescent="0.2">
      <c r="A19" s="168">
        <f t="shared" si="2"/>
        <v>4</v>
      </c>
      <c r="B19" s="1269" t="s">
        <v>4844</v>
      </c>
      <c r="C19" s="1270">
        <v>3000</v>
      </c>
      <c r="D19" s="1270">
        <v>2911.4</v>
      </c>
      <c r="E19" s="1270">
        <v>2911.4</v>
      </c>
      <c r="F19" s="1271">
        <f t="shared" si="1"/>
        <v>100</v>
      </c>
      <c r="G19" s="1278" t="s">
        <v>650</v>
      </c>
      <c r="H19" s="1328" t="s">
        <v>63</v>
      </c>
    </row>
    <row r="20" spans="1:9" s="128" customFormat="1" ht="67.5" customHeight="1" x14ac:dyDescent="0.2">
      <c r="A20" s="168">
        <f t="shared" si="2"/>
        <v>5</v>
      </c>
      <c r="B20" s="1275" t="s">
        <v>3959</v>
      </c>
      <c r="C20" s="1270">
        <v>0</v>
      </c>
      <c r="D20" s="1270">
        <v>23.43</v>
      </c>
      <c r="E20" s="1270">
        <v>0</v>
      </c>
      <c r="F20" s="1271">
        <f t="shared" si="1"/>
        <v>0</v>
      </c>
      <c r="G20" s="460" t="s">
        <v>652</v>
      </c>
      <c r="H20" s="1329" t="s">
        <v>5558</v>
      </c>
    </row>
    <row r="21" spans="1:9" s="128" customFormat="1" ht="67.5" customHeight="1" x14ac:dyDescent="0.2">
      <c r="A21" s="168">
        <f t="shared" si="2"/>
        <v>6</v>
      </c>
      <c r="B21" s="1275" t="s">
        <v>769</v>
      </c>
      <c r="C21" s="1270">
        <v>10000</v>
      </c>
      <c r="D21" s="1270">
        <v>11204.98</v>
      </c>
      <c r="E21" s="1270">
        <v>8416.0560000000005</v>
      </c>
      <c r="F21" s="1271">
        <f t="shared" si="1"/>
        <v>75.109960035627026</v>
      </c>
      <c r="G21" s="460" t="s">
        <v>652</v>
      </c>
      <c r="H21" s="1330" t="s">
        <v>5559</v>
      </c>
    </row>
    <row r="22" spans="1:9" s="128" customFormat="1" ht="15" customHeight="1" x14ac:dyDescent="0.2">
      <c r="A22" s="168">
        <f t="shared" si="2"/>
        <v>7</v>
      </c>
      <c r="B22" s="1275" t="s">
        <v>515</v>
      </c>
      <c r="C22" s="1270">
        <v>11000</v>
      </c>
      <c r="D22" s="1270">
        <v>19500</v>
      </c>
      <c r="E22" s="1270">
        <v>19415.262759999998</v>
      </c>
      <c r="F22" s="1271">
        <f t="shared" si="1"/>
        <v>99.565450051282042</v>
      </c>
      <c r="G22" s="460" t="s">
        <v>650</v>
      </c>
      <c r="H22" s="1330" t="s">
        <v>63</v>
      </c>
    </row>
    <row r="23" spans="1:9" s="128" customFormat="1" ht="15" customHeight="1" x14ac:dyDescent="0.2">
      <c r="A23" s="168">
        <f t="shared" si="2"/>
        <v>8</v>
      </c>
      <c r="B23" s="1275" t="s">
        <v>2967</v>
      </c>
      <c r="C23" s="1270">
        <v>350</v>
      </c>
      <c r="D23" s="1270">
        <v>175</v>
      </c>
      <c r="E23" s="1270">
        <v>175</v>
      </c>
      <c r="F23" s="1271">
        <f t="shared" si="1"/>
        <v>100</v>
      </c>
      <c r="G23" s="1278" t="s">
        <v>650</v>
      </c>
      <c r="H23" s="1328" t="s">
        <v>63</v>
      </c>
    </row>
    <row r="24" spans="1:9" s="128" customFormat="1" ht="67.5" customHeight="1" x14ac:dyDescent="0.2">
      <c r="A24" s="168">
        <f t="shared" si="2"/>
        <v>9</v>
      </c>
      <c r="B24" s="1269" t="s">
        <v>770</v>
      </c>
      <c r="C24" s="1270">
        <v>300</v>
      </c>
      <c r="D24" s="1270">
        <v>300</v>
      </c>
      <c r="E24" s="1270">
        <v>112.43985000000001</v>
      </c>
      <c r="F24" s="1271">
        <f t="shared" si="1"/>
        <v>37.479950000000002</v>
      </c>
      <c r="G24" s="460" t="s">
        <v>650</v>
      </c>
      <c r="H24" s="1330" t="s">
        <v>5560</v>
      </c>
    </row>
    <row r="25" spans="1:9" s="128" customFormat="1" ht="84" x14ac:dyDescent="0.2">
      <c r="A25" s="168">
        <f t="shared" si="2"/>
        <v>10</v>
      </c>
      <c r="B25" s="1269" t="s">
        <v>771</v>
      </c>
      <c r="C25" s="1270">
        <v>8000</v>
      </c>
      <c r="D25" s="1270">
        <v>2339.2799999999997</v>
      </c>
      <c r="E25" s="1270">
        <v>1649.98038</v>
      </c>
      <c r="F25" s="1271">
        <f t="shared" si="1"/>
        <v>70.533684723504678</v>
      </c>
      <c r="G25" s="460" t="s">
        <v>650</v>
      </c>
      <c r="H25" s="1329" t="s">
        <v>5561</v>
      </c>
    </row>
    <row r="26" spans="1:9" s="128" customFormat="1" ht="147" x14ac:dyDescent="0.2">
      <c r="A26" s="168">
        <f t="shared" si="2"/>
        <v>11</v>
      </c>
      <c r="B26" s="1269" t="s">
        <v>510</v>
      </c>
      <c r="C26" s="1270">
        <v>500</v>
      </c>
      <c r="D26" s="1270">
        <v>693</v>
      </c>
      <c r="E26" s="1270">
        <v>593</v>
      </c>
      <c r="F26" s="1271">
        <f t="shared" si="1"/>
        <v>85.569985569985576</v>
      </c>
      <c r="G26" s="460" t="s">
        <v>650</v>
      </c>
      <c r="H26" s="1272" t="s">
        <v>5562</v>
      </c>
    </row>
    <row r="27" spans="1:9" s="128" customFormat="1" ht="34.5" customHeight="1" x14ac:dyDescent="0.2">
      <c r="A27" s="168">
        <f t="shared" si="2"/>
        <v>12</v>
      </c>
      <c r="B27" s="1275" t="s">
        <v>3204</v>
      </c>
      <c r="C27" s="1270">
        <v>1250</v>
      </c>
      <c r="D27" s="1270">
        <v>1220</v>
      </c>
      <c r="E27" s="1270">
        <v>1124.6704999999999</v>
      </c>
      <c r="F27" s="1271">
        <f t="shared" si="1"/>
        <v>92.186106557377045</v>
      </c>
      <c r="G27" s="460" t="s">
        <v>650</v>
      </c>
      <c r="H27" s="1330" t="s">
        <v>5563</v>
      </c>
    </row>
    <row r="28" spans="1:9" s="128" customFormat="1" ht="89.25" customHeight="1" x14ac:dyDescent="0.2">
      <c r="A28" s="168">
        <f t="shared" si="2"/>
        <v>13</v>
      </c>
      <c r="B28" s="1275" t="s">
        <v>772</v>
      </c>
      <c r="C28" s="1270">
        <v>12000</v>
      </c>
      <c r="D28" s="1270">
        <v>12659.7</v>
      </c>
      <c r="E28" s="1270">
        <v>11866.665999999999</v>
      </c>
      <c r="F28" s="1271">
        <f t="shared" si="1"/>
        <v>93.73575993112</v>
      </c>
      <c r="G28" s="460" t="s">
        <v>652</v>
      </c>
      <c r="H28" s="1329" t="s">
        <v>5564</v>
      </c>
    </row>
    <row r="29" spans="1:9" s="128" customFormat="1" ht="21" x14ac:dyDescent="0.2">
      <c r="A29" s="168">
        <f t="shared" si="2"/>
        <v>14</v>
      </c>
      <c r="B29" s="1275" t="s">
        <v>4747</v>
      </c>
      <c r="C29" s="1270">
        <v>0</v>
      </c>
      <c r="D29" s="1270">
        <v>600</v>
      </c>
      <c r="E29" s="1270">
        <v>600</v>
      </c>
      <c r="F29" s="1271">
        <f t="shared" si="1"/>
        <v>100</v>
      </c>
      <c r="G29" s="1278" t="s">
        <v>657</v>
      </c>
      <c r="H29" s="1328" t="s">
        <v>63</v>
      </c>
      <c r="I29" s="159"/>
    </row>
    <row r="30" spans="1:9" s="128" customFormat="1" ht="15" customHeight="1" x14ac:dyDescent="0.2">
      <c r="A30" s="168">
        <f t="shared" si="2"/>
        <v>15</v>
      </c>
      <c r="B30" s="1269" t="s">
        <v>514</v>
      </c>
      <c r="C30" s="1270">
        <v>0</v>
      </c>
      <c r="D30" s="1270">
        <v>70</v>
      </c>
      <c r="E30" s="1270">
        <v>70</v>
      </c>
      <c r="F30" s="1271">
        <f t="shared" si="1"/>
        <v>100</v>
      </c>
      <c r="G30" s="460" t="s">
        <v>657</v>
      </c>
      <c r="H30" s="1328" t="s">
        <v>63</v>
      </c>
    </row>
    <row r="31" spans="1:9" s="128" customFormat="1" ht="236.25" customHeight="1" x14ac:dyDescent="0.2">
      <c r="A31" s="168">
        <f t="shared" si="2"/>
        <v>16</v>
      </c>
      <c r="B31" s="1275" t="s">
        <v>3960</v>
      </c>
      <c r="C31" s="1270">
        <v>1938</v>
      </c>
      <c r="D31" s="1270">
        <v>37706.199999999997</v>
      </c>
      <c r="E31" s="1270">
        <v>6458.9134499999991</v>
      </c>
      <c r="F31" s="1271">
        <f t="shared" si="1"/>
        <v>17.129579352997649</v>
      </c>
      <c r="G31" s="460" t="s">
        <v>652</v>
      </c>
      <c r="H31" s="1329" t="s">
        <v>5565</v>
      </c>
      <c r="I31" s="126"/>
    </row>
    <row r="32" spans="1:9" s="128" customFormat="1" ht="78" customHeight="1" x14ac:dyDescent="0.2">
      <c r="A32" s="168">
        <f t="shared" si="2"/>
        <v>17</v>
      </c>
      <c r="B32" s="1269" t="s">
        <v>3961</v>
      </c>
      <c r="C32" s="1270">
        <v>0</v>
      </c>
      <c r="D32" s="1270">
        <v>7448.47</v>
      </c>
      <c r="E32" s="1270">
        <v>741.95</v>
      </c>
      <c r="F32" s="1271">
        <f t="shared" si="1"/>
        <v>9.9611061063547286</v>
      </c>
      <c r="G32" s="460" t="s">
        <v>652</v>
      </c>
      <c r="H32" s="1329" t="s">
        <v>5566</v>
      </c>
    </row>
    <row r="33" spans="1:9" s="128" customFormat="1" ht="99.75" customHeight="1" x14ac:dyDescent="0.2">
      <c r="A33" s="168">
        <f t="shared" si="2"/>
        <v>18</v>
      </c>
      <c r="B33" s="1269" t="s">
        <v>773</v>
      </c>
      <c r="C33" s="1270">
        <v>5646</v>
      </c>
      <c r="D33" s="1270">
        <v>8673.619999999999</v>
      </c>
      <c r="E33" s="1270">
        <v>5528.7279899999994</v>
      </c>
      <c r="F33" s="1271">
        <f t="shared" si="1"/>
        <v>63.741874672858621</v>
      </c>
      <c r="G33" s="460" t="s">
        <v>652</v>
      </c>
      <c r="H33" s="1329" t="s">
        <v>5567</v>
      </c>
    </row>
    <row r="34" spans="1:9" s="128" customFormat="1" ht="15" customHeight="1" x14ac:dyDescent="0.2">
      <c r="A34" s="168">
        <f t="shared" si="2"/>
        <v>19</v>
      </c>
      <c r="B34" s="1275" t="s">
        <v>788</v>
      </c>
      <c r="C34" s="1270">
        <v>0</v>
      </c>
      <c r="D34" s="1270">
        <v>104.21000000000001</v>
      </c>
      <c r="E34" s="1270">
        <v>104.206</v>
      </c>
      <c r="F34" s="1271">
        <f t="shared" si="1"/>
        <v>99.996161596775735</v>
      </c>
      <c r="G34" s="460" t="s">
        <v>657</v>
      </c>
      <c r="H34" s="1328" t="s">
        <v>63</v>
      </c>
    </row>
    <row r="35" spans="1:9" s="128" customFormat="1" ht="15" customHeight="1" x14ac:dyDescent="0.2">
      <c r="A35" s="168">
        <f t="shared" si="2"/>
        <v>20</v>
      </c>
      <c r="B35" s="1275" t="s">
        <v>5568</v>
      </c>
      <c r="C35" s="1277">
        <v>0</v>
      </c>
      <c r="D35" s="1277">
        <v>100</v>
      </c>
      <c r="E35" s="1277">
        <v>100</v>
      </c>
      <c r="F35" s="1271">
        <f t="shared" si="1"/>
        <v>100</v>
      </c>
      <c r="G35" s="460" t="s">
        <v>657</v>
      </c>
      <c r="H35" s="1330" t="s">
        <v>63</v>
      </c>
      <c r="I35" s="126"/>
    </row>
    <row r="36" spans="1:9" s="128" customFormat="1" ht="24" customHeight="1" x14ac:dyDescent="0.2">
      <c r="A36" s="168">
        <f t="shared" si="2"/>
        <v>21</v>
      </c>
      <c r="B36" s="1275" t="s">
        <v>5569</v>
      </c>
      <c r="C36" s="1277">
        <v>0</v>
      </c>
      <c r="D36" s="1277">
        <v>30</v>
      </c>
      <c r="E36" s="1277">
        <v>30</v>
      </c>
      <c r="F36" s="1271">
        <f t="shared" si="1"/>
        <v>100</v>
      </c>
      <c r="G36" s="460" t="s">
        <v>657</v>
      </c>
      <c r="H36" s="1330" t="s">
        <v>63</v>
      </c>
      <c r="I36" s="126"/>
    </row>
    <row r="37" spans="1:9" s="128" customFormat="1" ht="24" customHeight="1" x14ac:dyDescent="0.2">
      <c r="A37" s="168">
        <f t="shared" si="2"/>
        <v>22</v>
      </c>
      <c r="B37" s="1276" t="s">
        <v>5570</v>
      </c>
      <c r="C37" s="1277">
        <v>0</v>
      </c>
      <c r="D37" s="1277">
        <v>300</v>
      </c>
      <c r="E37" s="1277">
        <v>300</v>
      </c>
      <c r="F37" s="1271">
        <f t="shared" si="1"/>
        <v>100</v>
      </c>
      <c r="G37" s="460" t="s">
        <v>657</v>
      </c>
      <c r="H37" s="1330" t="s">
        <v>63</v>
      </c>
      <c r="I37" s="126"/>
    </row>
    <row r="38" spans="1:9" s="128" customFormat="1" ht="45" customHeight="1" x14ac:dyDescent="0.2">
      <c r="A38" s="168">
        <f t="shared" si="2"/>
        <v>23</v>
      </c>
      <c r="B38" s="1331" t="s">
        <v>3962</v>
      </c>
      <c r="C38" s="1270">
        <v>0</v>
      </c>
      <c r="D38" s="1277">
        <v>249</v>
      </c>
      <c r="E38" s="1277">
        <v>249</v>
      </c>
      <c r="F38" s="1271">
        <f t="shared" si="1"/>
        <v>100</v>
      </c>
      <c r="G38" s="460" t="s">
        <v>657</v>
      </c>
      <c r="H38" s="1330" t="s">
        <v>63</v>
      </c>
      <c r="I38" s="126"/>
    </row>
    <row r="39" spans="1:9" s="128" customFormat="1" ht="24" customHeight="1" x14ac:dyDescent="0.2">
      <c r="A39" s="168">
        <f t="shared" si="2"/>
        <v>24</v>
      </c>
      <c r="B39" s="1331" t="s">
        <v>5571</v>
      </c>
      <c r="C39" s="1270">
        <v>0</v>
      </c>
      <c r="D39" s="1277">
        <v>50</v>
      </c>
      <c r="E39" s="1277">
        <v>50</v>
      </c>
      <c r="F39" s="1271">
        <f t="shared" si="1"/>
        <v>100</v>
      </c>
      <c r="G39" s="460" t="s">
        <v>657</v>
      </c>
      <c r="H39" s="1330" t="s">
        <v>63</v>
      </c>
    </row>
    <row r="40" spans="1:9" s="128" customFormat="1" ht="15" customHeight="1" x14ac:dyDescent="0.2">
      <c r="A40" s="168">
        <f t="shared" si="2"/>
        <v>25</v>
      </c>
      <c r="B40" s="1332" t="s">
        <v>5572</v>
      </c>
      <c r="C40" s="1270">
        <v>0</v>
      </c>
      <c r="D40" s="1277">
        <v>300</v>
      </c>
      <c r="E40" s="1277">
        <v>300</v>
      </c>
      <c r="F40" s="1271">
        <f t="shared" si="1"/>
        <v>100</v>
      </c>
      <c r="G40" s="460" t="s">
        <v>657</v>
      </c>
      <c r="H40" s="1330" t="s">
        <v>63</v>
      </c>
      <c r="I40" s="126"/>
    </row>
    <row r="41" spans="1:9" s="128" customFormat="1" ht="24" customHeight="1" x14ac:dyDescent="0.2">
      <c r="A41" s="168">
        <f t="shared" si="2"/>
        <v>26</v>
      </c>
      <c r="B41" s="1331" t="s">
        <v>5573</v>
      </c>
      <c r="C41" s="1270">
        <v>0</v>
      </c>
      <c r="D41" s="1277">
        <v>150</v>
      </c>
      <c r="E41" s="1277">
        <v>147.86000000000001</v>
      </c>
      <c r="F41" s="1271">
        <f t="shared" si="1"/>
        <v>98.573333333333352</v>
      </c>
      <c r="G41" s="460" t="s">
        <v>657</v>
      </c>
      <c r="H41" s="1328" t="s">
        <v>63</v>
      </c>
      <c r="I41" s="126"/>
    </row>
    <row r="42" spans="1:9" s="128" customFormat="1" ht="24" customHeight="1" x14ac:dyDescent="0.2">
      <c r="A42" s="168">
        <f t="shared" si="2"/>
        <v>27</v>
      </c>
      <c r="B42" s="1331" t="s">
        <v>5574</v>
      </c>
      <c r="C42" s="1270">
        <v>0</v>
      </c>
      <c r="D42" s="1277">
        <v>50</v>
      </c>
      <c r="E42" s="1277">
        <v>50</v>
      </c>
      <c r="F42" s="1271">
        <f t="shared" si="1"/>
        <v>100</v>
      </c>
      <c r="G42" s="460" t="s">
        <v>657</v>
      </c>
      <c r="H42" s="1330" t="s">
        <v>63</v>
      </c>
      <c r="I42" s="126"/>
    </row>
    <row r="43" spans="1:9" s="128" customFormat="1" ht="35.25" customHeight="1" x14ac:dyDescent="0.2">
      <c r="A43" s="168">
        <f t="shared" si="2"/>
        <v>28</v>
      </c>
      <c r="B43" s="1331" t="s">
        <v>5575</v>
      </c>
      <c r="C43" s="1270">
        <v>0</v>
      </c>
      <c r="D43" s="1277">
        <v>195</v>
      </c>
      <c r="E43" s="1277">
        <v>195</v>
      </c>
      <c r="F43" s="1271">
        <f t="shared" si="1"/>
        <v>100</v>
      </c>
      <c r="G43" s="460" t="s">
        <v>657</v>
      </c>
      <c r="H43" s="1330" t="s">
        <v>63</v>
      </c>
    </row>
    <row r="44" spans="1:9" s="128" customFormat="1" ht="24" customHeight="1" x14ac:dyDescent="0.2">
      <c r="A44" s="168">
        <f t="shared" si="2"/>
        <v>29</v>
      </c>
      <c r="B44" s="1332" t="s">
        <v>5576</v>
      </c>
      <c r="C44" s="1270">
        <v>0</v>
      </c>
      <c r="D44" s="1277">
        <v>150</v>
      </c>
      <c r="E44" s="1270">
        <v>150</v>
      </c>
      <c r="F44" s="1271">
        <f t="shared" si="1"/>
        <v>100</v>
      </c>
      <c r="G44" s="460" t="s">
        <v>657</v>
      </c>
      <c r="H44" s="1330" t="s">
        <v>63</v>
      </c>
    </row>
    <row r="45" spans="1:9" s="128" customFormat="1" ht="89.25" customHeight="1" x14ac:dyDescent="0.2">
      <c r="A45" s="168">
        <f t="shared" si="2"/>
        <v>30</v>
      </c>
      <c r="B45" s="1331" t="s">
        <v>5577</v>
      </c>
      <c r="C45" s="1270">
        <v>0</v>
      </c>
      <c r="D45" s="1277">
        <v>392</v>
      </c>
      <c r="E45" s="1270">
        <v>0</v>
      </c>
      <c r="F45" s="1271">
        <f t="shared" si="1"/>
        <v>0</v>
      </c>
      <c r="G45" s="460" t="s">
        <v>652</v>
      </c>
      <c r="H45" s="1330" t="s">
        <v>5578</v>
      </c>
    </row>
    <row r="46" spans="1:9" s="128" customFormat="1" ht="24" customHeight="1" x14ac:dyDescent="0.2">
      <c r="A46" s="168">
        <f t="shared" si="2"/>
        <v>31</v>
      </c>
      <c r="B46" s="1331" t="s">
        <v>5579</v>
      </c>
      <c r="C46" s="1270">
        <v>0</v>
      </c>
      <c r="D46" s="1277">
        <v>81.2</v>
      </c>
      <c r="E46" s="1270">
        <v>81.2</v>
      </c>
      <c r="F46" s="1271">
        <f t="shared" si="1"/>
        <v>100</v>
      </c>
      <c r="G46" s="460" t="s">
        <v>657</v>
      </c>
      <c r="H46" s="1330" t="s">
        <v>63</v>
      </c>
    </row>
    <row r="47" spans="1:9" s="128" customFormat="1" ht="34.5" customHeight="1" x14ac:dyDescent="0.2">
      <c r="A47" s="168">
        <f t="shared" si="2"/>
        <v>32</v>
      </c>
      <c r="B47" s="1331" t="s">
        <v>5580</v>
      </c>
      <c r="C47" s="1270">
        <v>0</v>
      </c>
      <c r="D47" s="1277">
        <v>200</v>
      </c>
      <c r="E47" s="1270">
        <v>200</v>
      </c>
      <c r="F47" s="1271">
        <f t="shared" si="1"/>
        <v>100</v>
      </c>
      <c r="G47" s="460" t="s">
        <v>657</v>
      </c>
      <c r="H47" s="1330" t="s">
        <v>63</v>
      </c>
    </row>
    <row r="48" spans="1:9" s="135" customFormat="1" ht="13.5" customHeight="1" thickBot="1" x14ac:dyDescent="0.25">
      <c r="A48" s="1542" t="s">
        <v>299</v>
      </c>
      <c r="B48" s="1543"/>
      <c r="C48" s="146">
        <f>SUM(C16:C47)</f>
        <v>58984</v>
      </c>
      <c r="D48" s="146">
        <f>SUM(D16:D47)</f>
        <v>113280.69</v>
      </c>
      <c r="E48" s="146">
        <f>SUM(E16:E47)</f>
        <v>67025.532929999987</v>
      </c>
      <c r="F48" s="147">
        <f t="shared" si="1"/>
        <v>59.16765949254016</v>
      </c>
      <c r="G48" s="148"/>
      <c r="H48" s="1333"/>
    </row>
    <row r="49" spans="1:8" s="120" customFormat="1" ht="18" customHeight="1" thickBot="1" x14ac:dyDescent="0.2">
      <c r="A49" s="166" t="s">
        <v>642</v>
      </c>
      <c r="B49" s="149"/>
      <c r="C49" s="150"/>
      <c r="D49" s="150"/>
      <c r="E49" s="151"/>
      <c r="F49" s="143"/>
      <c r="G49" s="144"/>
      <c r="H49" s="1334"/>
    </row>
    <row r="50" spans="1:8" s="128" customFormat="1" ht="24" customHeight="1" x14ac:dyDescent="0.2">
      <c r="A50" s="1281">
        <f>A47+1</f>
        <v>33</v>
      </c>
      <c r="B50" s="1305" t="s">
        <v>774</v>
      </c>
      <c r="C50" s="1306">
        <v>671369</v>
      </c>
      <c r="D50" s="1306">
        <v>454951.08</v>
      </c>
      <c r="E50" s="1306">
        <v>454901.53</v>
      </c>
      <c r="F50" s="1271">
        <f t="shared" ref="F50:F73" si="3">E50/D50*100</f>
        <v>99.989108719117667</v>
      </c>
      <c r="G50" s="1302" t="s">
        <v>650</v>
      </c>
      <c r="H50" s="1329" t="s">
        <v>63</v>
      </c>
    </row>
    <row r="51" spans="1:8" s="128" customFormat="1" ht="34.5" customHeight="1" x14ac:dyDescent="0.2">
      <c r="A51" s="168">
        <f t="shared" ref="A51:A72" si="4">A50+1</f>
        <v>34</v>
      </c>
      <c r="B51" s="1276" t="s">
        <v>775</v>
      </c>
      <c r="C51" s="1277">
        <v>12756</v>
      </c>
      <c r="D51" s="1277">
        <v>12756</v>
      </c>
      <c r="E51" s="1277">
        <v>12756</v>
      </c>
      <c r="F51" s="1271">
        <f t="shared" si="3"/>
        <v>100</v>
      </c>
      <c r="G51" s="1285" t="s">
        <v>650</v>
      </c>
      <c r="H51" s="1328" t="s">
        <v>63</v>
      </c>
    </row>
    <row r="52" spans="1:8" s="128" customFormat="1" ht="24" customHeight="1" x14ac:dyDescent="0.2">
      <c r="A52" s="168">
        <f t="shared" si="4"/>
        <v>35</v>
      </c>
      <c r="B52" s="1276" t="s">
        <v>776</v>
      </c>
      <c r="C52" s="1277">
        <v>4800</v>
      </c>
      <c r="D52" s="1277">
        <v>3525</v>
      </c>
      <c r="E52" s="1277">
        <v>3470.5</v>
      </c>
      <c r="F52" s="1271">
        <f t="shared" si="3"/>
        <v>98.453900709219852</v>
      </c>
      <c r="G52" s="1302" t="s">
        <v>650</v>
      </c>
      <c r="H52" s="1329" t="s">
        <v>63</v>
      </c>
    </row>
    <row r="53" spans="1:8" s="128" customFormat="1" ht="24" customHeight="1" x14ac:dyDescent="0.2">
      <c r="A53" s="168">
        <f t="shared" si="4"/>
        <v>36</v>
      </c>
      <c r="B53" s="1276" t="s">
        <v>3680</v>
      </c>
      <c r="C53" s="1277">
        <v>16500</v>
      </c>
      <c r="D53" s="1277">
        <v>10500</v>
      </c>
      <c r="E53" s="1277">
        <v>10500</v>
      </c>
      <c r="F53" s="1271">
        <f t="shared" si="3"/>
        <v>100</v>
      </c>
      <c r="G53" s="1285" t="s">
        <v>650</v>
      </c>
      <c r="H53" s="1328" t="s">
        <v>63</v>
      </c>
    </row>
    <row r="54" spans="1:8" s="128" customFormat="1" ht="24" customHeight="1" x14ac:dyDescent="0.2">
      <c r="A54" s="168">
        <f t="shared" si="4"/>
        <v>37</v>
      </c>
      <c r="B54" s="1276" t="s">
        <v>3652</v>
      </c>
      <c r="C54" s="1277">
        <v>7500</v>
      </c>
      <c r="D54" s="1277">
        <v>6500</v>
      </c>
      <c r="E54" s="1277">
        <v>6500</v>
      </c>
      <c r="F54" s="1271">
        <f t="shared" si="3"/>
        <v>100</v>
      </c>
      <c r="G54" s="1285" t="s">
        <v>650</v>
      </c>
      <c r="H54" s="1328" t="s">
        <v>63</v>
      </c>
    </row>
    <row r="55" spans="1:8" s="128" customFormat="1" ht="15" customHeight="1" x14ac:dyDescent="0.2">
      <c r="A55" s="168">
        <f t="shared" si="4"/>
        <v>38</v>
      </c>
      <c r="B55" s="1305" t="s">
        <v>777</v>
      </c>
      <c r="C55" s="1306">
        <v>250</v>
      </c>
      <c r="D55" s="1306">
        <v>250</v>
      </c>
      <c r="E55" s="1306">
        <v>250</v>
      </c>
      <c r="F55" s="1271">
        <f t="shared" si="3"/>
        <v>100</v>
      </c>
      <c r="G55" s="1285" t="s">
        <v>650</v>
      </c>
      <c r="H55" s="1328" t="s">
        <v>63</v>
      </c>
    </row>
    <row r="56" spans="1:8" s="128" customFormat="1" ht="34.5" customHeight="1" x14ac:dyDescent="0.2">
      <c r="A56" s="168">
        <f t="shared" si="4"/>
        <v>39</v>
      </c>
      <c r="B56" s="1305" t="s">
        <v>778</v>
      </c>
      <c r="C56" s="1306">
        <v>183</v>
      </c>
      <c r="D56" s="1306">
        <v>183</v>
      </c>
      <c r="E56" s="1306">
        <v>183</v>
      </c>
      <c r="F56" s="1271">
        <f t="shared" si="3"/>
        <v>100</v>
      </c>
      <c r="G56" s="1285" t="s">
        <v>650</v>
      </c>
      <c r="H56" s="1328" t="s">
        <v>63</v>
      </c>
    </row>
    <row r="57" spans="1:8" s="128" customFormat="1" ht="34.5" customHeight="1" x14ac:dyDescent="0.2">
      <c r="A57" s="168">
        <f t="shared" si="4"/>
        <v>40</v>
      </c>
      <c r="B57" s="1276" t="s">
        <v>779</v>
      </c>
      <c r="C57" s="1277">
        <v>490</v>
      </c>
      <c r="D57" s="1277">
        <v>490</v>
      </c>
      <c r="E57" s="1277">
        <v>490</v>
      </c>
      <c r="F57" s="1271">
        <f t="shared" si="3"/>
        <v>100</v>
      </c>
      <c r="G57" s="1285" t="s">
        <v>650</v>
      </c>
      <c r="H57" s="1328" t="s">
        <v>63</v>
      </c>
    </row>
    <row r="58" spans="1:8" s="128" customFormat="1" ht="34.5" customHeight="1" x14ac:dyDescent="0.2">
      <c r="A58" s="168">
        <f t="shared" si="4"/>
        <v>41</v>
      </c>
      <c r="B58" s="1276" t="s">
        <v>780</v>
      </c>
      <c r="C58" s="1277">
        <v>6000</v>
      </c>
      <c r="D58" s="1277">
        <v>6000</v>
      </c>
      <c r="E58" s="1277">
        <v>6000</v>
      </c>
      <c r="F58" s="1271">
        <f t="shared" si="3"/>
        <v>100</v>
      </c>
      <c r="G58" s="1285" t="s">
        <v>650</v>
      </c>
      <c r="H58" s="1328" t="s">
        <v>63</v>
      </c>
    </row>
    <row r="59" spans="1:8" s="128" customFormat="1" ht="34.5" customHeight="1" x14ac:dyDescent="0.2">
      <c r="A59" s="168">
        <f t="shared" si="4"/>
        <v>42</v>
      </c>
      <c r="B59" s="1276" t="s">
        <v>781</v>
      </c>
      <c r="C59" s="1277">
        <v>528</v>
      </c>
      <c r="D59" s="1277">
        <v>528</v>
      </c>
      <c r="E59" s="1277">
        <v>528</v>
      </c>
      <c r="F59" s="1271">
        <f t="shared" si="3"/>
        <v>100</v>
      </c>
      <c r="G59" s="1285" t="s">
        <v>650</v>
      </c>
      <c r="H59" s="1328" t="s">
        <v>63</v>
      </c>
    </row>
    <row r="60" spans="1:8" s="128" customFormat="1" ht="24" customHeight="1" x14ac:dyDescent="0.2">
      <c r="A60" s="168">
        <f t="shared" si="4"/>
        <v>43</v>
      </c>
      <c r="B60" s="1276" t="s">
        <v>578</v>
      </c>
      <c r="C60" s="1277">
        <v>11000</v>
      </c>
      <c r="D60" s="1277">
        <v>2642</v>
      </c>
      <c r="E60" s="1277">
        <v>2641.75</v>
      </c>
      <c r="F60" s="1271">
        <f t="shared" si="3"/>
        <v>99.990537471612413</v>
      </c>
      <c r="G60" s="1285" t="s">
        <v>650</v>
      </c>
      <c r="H60" s="1328" t="s">
        <v>63</v>
      </c>
    </row>
    <row r="61" spans="1:8" s="128" customFormat="1" ht="34.5" customHeight="1" x14ac:dyDescent="0.2">
      <c r="A61" s="168">
        <f t="shared" si="4"/>
        <v>44</v>
      </c>
      <c r="B61" s="1276" t="s">
        <v>782</v>
      </c>
      <c r="C61" s="1277">
        <v>1750</v>
      </c>
      <c r="D61" s="1277">
        <v>1750</v>
      </c>
      <c r="E61" s="1277">
        <v>1750</v>
      </c>
      <c r="F61" s="1271">
        <f t="shared" si="3"/>
        <v>100</v>
      </c>
      <c r="G61" s="1285" t="s">
        <v>650</v>
      </c>
      <c r="H61" s="1328" t="s">
        <v>63</v>
      </c>
    </row>
    <row r="62" spans="1:8" s="128" customFormat="1" ht="89.25" customHeight="1" x14ac:dyDescent="0.2">
      <c r="A62" s="168">
        <f t="shared" si="4"/>
        <v>45</v>
      </c>
      <c r="B62" s="1305" t="s">
        <v>783</v>
      </c>
      <c r="C62" s="1306">
        <v>4750</v>
      </c>
      <c r="D62" s="1306">
        <v>21038.63</v>
      </c>
      <c r="E62" s="1306">
        <v>9755.1772000000001</v>
      </c>
      <c r="F62" s="1271">
        <f t="shared" si="3"/>
        <v>46.367929850945615</v>
      </c>
      <c r="G62" s="1302" t="s">
        <v>652</v>
      </c>
      <c r="H62" s="1284" t="s">
        <v>5581</v>
      </c>
    </row>
    <row r="63" spans="1:8" s="128" customFormat="1" ht="15" customHeight="1" x14ac:dyDescent="0.2">
      <c r="A63" s="168">
        <f t="shared" si="4"/>
        <v>46</v>
      </c>
      <c r="B63" s="1305" t="s">
        <v>784</v>
      </c>
      <c r="C63" s="1306">
        <v>750</v>
      </c>
      <c r="D63" s="1306">
        <v>750</v>
      </c>
      <c r="E63" s="1306">
        <v>750</v>
      </c>
      <c r="F63" s="1271">
        <f t="shared" si="3"/>
        <v>100</v>
      </c>
      <c r="G63" s="1285" t="s">
        <v>650</v>
      </c>
      <c r="H63" s="1328" t="s">
        <v>63</v>
      </c>
    </row>
    <row r="64" spans="1:8" s="128" customFormat="1" ht="84" x14ac:dyDescent="0.2">
      <c r="A64" s="168">
        <f t="shared" si="4"/>
        <v>47</v>
      </c>
      <c r="B64" s="1276" t="s">
        <v>3068</v>
      </c>
      <c r="C64" s="1277">
        <v>16271</v>
      </c>
      <c r="D64" s="1277">
        <v>13616.4</v>
      </c>
      <c r="E64" s="1277">
        <v>6989.1047800000006</v>
      </c>
      <c r="F64" s="1271">
        <f t="shared" si="3"/>
        <v>51.328580094591828</v>
      </c>
      <c r="G64" s="1285" t="s">
        <v>652</v>
      </c>
      <c r="H64" s="1335" t="s">
        <v>5582</v>
      </c>
    </row>
    <row r="65" spans="1:8" s="128" customFormat="1" ht="34.5" customHeight="1" x14ac:dyDescent="0.2">
      <c r="A65" s="168">
        <f t="shared" si="4"/>
        <v>48</v>
      </c>
      <c r="B65" s="1276" t="s">
        <v>3963</v>
      </c>
      <c r="C65" s="1277">
        <v>2000</v>
      </c>
      <c r="D65" s="1277">
        <v>2000</v>
      </c>
      <c r="E65" s="1277">
        <v>2000</v>
      </c>
      <c r="F65" s="1271">
        <f t="shared" si="3"/>
        <v>100</v>
      </c>
      <c r="G65" s="1285" t="s">
        <v>650</v>
      </c>
      <c r="H65" s="1328" t="s">
        <v>63</v>
      </c>
    </row>
    <row r="66" spans="1:8" s="128" customFormat="1" ht="24" customHeight="1" x14ac:dyDescent="0.2">
      <c r="A66" s="168">
        <f t="shared" si="4"/>
        <v>49</v>
      </c>
      <c r="B66" s="1305" t="s">
        <v>785</v>
      </c>
      <c r="C66" s="1306">
        <v>0</v>
      </c>
      <c r="D66" s="1306">
        <v>205</v>
      </c>
      <c r="E66" s="1306">
        <v>205</v>
      </c>
      <c r="F66" s="1271">
        <f t="shared" si="3"/>
        <v>100</v>
      </c>
      <c r="G66" s="1302" t="s">
        <v>657</v>
      </c>
      <c r="H66" s="1328" t="s">
        <v>63</v>
      </c>
    </row>
    <row r="67" spans="1:8" s="128" customFormat="1" ht="24" customHeight="1" x14ac:dyDescent="0.2">
      <c r="A67" s="168">
        <f t="shared" si="4"/>
        <v>50</v>
      </c>
      <c r="B67" s="1336" t="s">
        <v>786</v>
      </c>
      <c r="C67" s="1277">
        <v>0</v>
      </c>
      <c r="D67" s="1277">
        <v>16421.46</v>
      </c>
      <c r="E67" s="1277">
        <v>16421.449000000001</v>
      </c>
      <c r="F67" s="1271">
        <f t="shared" si="3"/>
        <v>99.999933014482281</v>
      </c>
      <c r="G67" s="1302" t="s">
        <v>652</v>
      </c>
      <c r="H67" s="1328" t="s">
        <v>63</v>
      </c>
    </row>
    <row r="68" spans="1:8" s="128" customFormat="1" ht="24" customHeight="1" x14ac:dyDescent="0.2">
      <c r="A68" s="168">
        <f t="shared" si="4"/>
        <v>51</v>
      </c>
      <c r="B68" s="1336" t="s">
        <v>787</v>
      </c>
      <c r="C68" s="1306">
        <v>0</v>
      </c>
      <c r="D68" s="1306">
        <v>5779.89</v>
      </c>
      <c r="E68" s="1306">
        <v>5779.89</v>
      </c>
      <c r="F68" s="1271">
        <f t="shared" si="3"/>
        <v>100</v>
      </c>
      <c r="G68" s="1302" t="s">
        <v>657</v>
      </c>
      <c r="H68" s="1328" t="s">
        <v>63</v>
      </c>
    </row>
    <row r="69" spans="1:8" s="128" customFormat="1" ht="15" customHeight="1" x14ac:dyDescent="0.2">
      <c r="A69" s="168">
        <f t="shared" si="4"/>
        <v>52</v>
      </c>
      <c r="B69" s="1336" t="s">
        <v>788</v>
      </c>
      <c r="C69" s="1277">
        <v>0</v>
      </c>
      <c r="D69" s="1277">
        <v>2107.54</v>
      </c>
      <c r="E69" s="1277">
        <v>2107.5129999999999</v>
      </c>
      <c r="F69" s="1271">
        <f t="shared" si="3"/>
        <v>99.998718885525307</v>
      </c>
      <c r="G69" s="1302" t="s">
        <v>652</v>
      </c>
      <c r="H69" s="1328" t="s">
        <v>63</v>
      </c>
    </row>
    <row r="70" spans="1:8" s="128" customFormat="1" ht="52.5" x14ac:dyDescent="0.2">
      <c r="A70" s="168">
        <f t="shared" si="4"/>
        <v>53</v>
      </c>
      <c r="B70" s="1336" t="s">
        <v>5583</v>
      </c>
      <c r="C70" s="1306">
        <v>0</v>
      </c>
      <c r="D70" s="1306">
        <v>25752</v>
      </c>
      <c r="E70" s="1306">
        <v>25752</v>
      </c>
      <c r="F70" s="1271">
        <f t="shared" si="3"/>
        <v>100</v>
      </c>
      <c r="G70" s="1302" t="s">
        <v>657</v>
      </c>
      <c r="H70" s="1328" t="s">
        <v>63</v>
      </c>
    </row>
    <row r="71" spans="1:8" s="128" customFormat="1" ht="45" customHeight="1" x14ac:dyDescent="0.2">
      <c r="A71" s="168">
        <f t="shared" si="4"/>
        <v>54</v>
      </c>
      <c r="B71" s="1336" t="s">
        <v>3964</v>
      </c>
      <c r="C71" s="1306">
        <v>0</v>
      </c>
      <c r="D71" s="1306">
        <v>214</v>
      </c>
      <c r="E71" s="1306">
        <v>214</v>
      </c>
      <c r="F71" s="1271">
        <f t="shared" si="3"/>
        <v>100</v>
      </c>
      <c r="G71" s="1302" t="s">
        <v>657</v>
      </c>
      <c r="H71" s="1328" t="s">
        <v>63</v>
      </c>
    </row>
    <row r="72" spans="1:8" s="128" customFormat="1" ht="34.5" customHeight="1" x14ac:dyDescent="0.2">
      <c r="A72" s="168">
        <f t="shared" si="4"/>
        <v>55</v>
      </c>
      <c r="B72" s="1336" t="s">
        <v>5584</v>
      </c>
      <c r="C72" s="1277">
        <v>0</v>
      </c>
      <c r="D72" s="1277">
        <v>22024.579999999994</v>
      </c>
      <c r="E72" s="1277">
        <v>22024.548619999998</v>
      </c>
      <c r="F72" s="1271">
        <f t="shared" si="3"/>
        <v>99.999857522822239</v>
      </c>
      <c r="G72" s="1302" t="s">
        <v>657</v>
      </c>
      <c r="H72" s="1328" t="s">
        <v>63</v>
      </c>
    </row>
    <row r="73" spans="1:8" s="128" customFormat="1" ht="13.5" customHeight="1" thickBot="1" x14ac:dyDescent="0.25">
      <c r="A73" s="1542" t="s">
        <v>299</v>
      </c>
      <c r="B73" s="1543"/>
      <c r="C73" s="146">
        <f>SUM(C50:C72)</f>
        <v>756897</v>
      </c>
      <c r="D73" s="146">
        <f>SUM(D50:D72)</f>
        <v>609984.57999999996</v>
      </c>
      <c r="E73" s="146">
        <f>SUM(E50:E72)</f>
        <v>591969.46260000009</v>
      </c>
      <c r="F73" s="147">
        <f t="shared" si="3"/>
        <v>97.046627408187945</v>
      </c>
      <c r="G73" s="148"/>
      <c r="H73" s="1333"/>
    </row>
    <row r="74" spans="1:8" s="120" customFormat="1" ht="18" customHeight="1" thickBot="1" x14ac:dyDescent="0.2">
      <c r="A74" s="166" t="s">
        <v>675</v>
      </c>
      <c r="B74" s="149"/>
      <c r="C74" s="151"/>
      <c r="D74" s="151"/>
      <c r="E74" s="151"/>
      <c r="F74" s="143"/>
      <c r="G74" s="144"/>
      <c r="H74" s="1334"/>
    </row>
    <row r="75" spans="1:8" s="128" customFormat="1" ht="89.25" customHeight="1" x14ac:dyDescent="0.2">
      <c r="A75" s="1281">
        <f>A72+1</f>
        <v>56</v>
      </c>
      <c r="B75" s="1300" t="s">
        <v>789</v>
      </c>
      <c r="C75" s="1301">
        <v>0</v>
      </c>
      <c r="D75" s="1301">
        <v>1567.25</v>
      </c>
      <c r="E75" s="1301">
        <v>102.86803</v>
      </c>
      <c r="F75" s="1271">
        <f>E75/D75*100</f>
        <v>6.5636005742542674</v>
      </c>
      <c r="G75" s="1302" t="s">
        <v>657</v>
      </c>
      <c r="H75" s="1330" t="s">
        <v>5585</v>
      </c>
    </row>
    <row r="76" spans="1:8" s="128" customFormat="1" ht="13.5" customHeight="1" thickBot="1" x14ac:dyDescent="0.25">
      <c r="A76" s="1542" t="s">
        <v>299</v>
      </c>
      <c r="B76" s="1543"/>
      <c r="C76" s="146">
        <f>SUM(C75:C75)</f>
        <v>0</v>
      </c>
      <c r="D76" s="146">
        <f>SUM(D75:D75)</f>
        <v>1567.25</v>
      </c>
      <c r="E76" s="146">
        <f>SUM(E75:E75)</f>
        <v>102.86803</v>
      </c>
      <c r="F76" s="157">
        <f>E76/D76*100</f>
        <v>6.5636005742542674</v>
      </c>
      <c r="G76" s="148"/>
      <c r="H76" s="1333"/>
    </row>
    <row r="77" spans="1:8" ht="18" customHeight="1" thickBot="1" x14ac:dyDescent="0.2">
      <c r="A77" s="170" t="s">
        <v>659</v>
      </c>
      <c r="B77" s="152"/>
      <c r="C77" s="153"/>
      <c r="D77" s="153"/>
      <c r="E77" s="154"/>
      <c r="F77" s="155"/>
      <c r="G77" s="171"/>
      <c r="H77" s="1337"/>
    </row>
    <row r="78" spans="1:8" s="128" customFormat="1" ht="15" customHeight="1" x14ac:dyDescent="0.2">
      <c r="A78" s="1281">
        <f>A75+1</f>
        <v>57</v>
      </c>
      <c r="B78" s="1276" t="s">
        <v>577</v>
      </c>
      <c r="C78" s="1277">
        <v>0</v>
      </c>
      <c r="D78" s="1277">
        <v>1215.6600000000001</v>
      </c>
      <c r="E78" s="1277">
        <v>1199.6396200000001</v>
      </c>
      <c r="F78" s="1271">
        <f t="shared" ref="F78:F134" si="5">E78/D78*100</f>
        <v>98.682166066169813</v>
      </c>
      <c r="G78" s="1302" t="s">
        <v>657</v>
      </c>
      <c r="H78" s="1330" t="s">
        <v>63</v>
      </c>
    </row>
    <row r="79" spans="1:8" s="128" customFormat="1" ht="73.5" x14ac:dyDescent="0.2">
      <c r="A79" s="168">
        <f t="shared" ref="A79:A133" si="6">A78+1</f>
        <v>58</v>
      </c>
      <c r="B79" s="1276" t="s">
        <v>3014</v>
      </c>
      <c r="C79" s="1277">
        <v>11000</v>
      </c>
      <c r="D79" s="1277">
        <v>19692.75</v>
      </c>
      <c r="E79" s="1277">
        <v>17732.55</v>
      </c>
      <c r="F79" s="1271">
        <f t="shared" si="5"/>
        <v>90.046082949308754</v>
      </c>
      <c r="G79" s="1302" t="s">
        <v>652</v>
      </c>
      <c r="H79" s="1330" t="s">
        <v>5586</v>
      </c>
    </row>
    <row r="80" spans="1:8" s="128" customFormat="1" ht="99.75" customHeight="1" x14ac:dyDescent="0.2">
      <c r="A80" s="168">
        <f t="shared" si="6"/>
        <v>59</v>
      </c>
      <c r="B80" s="1276" t="s">
        <v>3205</v>
      </c>
      <c r="C80" s="1277">
        <v>0</v>
      </c>
      <c r="D80" s="1277">
        <v>3248.1</v>
      </c>
      <c r="E80" s="1277">
        <v>0</v>
      </c>
      <c r="F80" s="1271">
        <f t="shared" si="5"/>
        <v>0</v>
      </c>
      <c r="G80" s="1302" t="s">
        <v>652</v>
      </c>
      <c r="H80" s="1329" t="s">
        <v>5587</v>
      </c>
    </row>
    <row r="81" spans="1:9" s="128" customFormat="1" ht="35.25" customHeight="1" x14ac:dyDescent="0.2">
      <c r="A81" s="168">
        <f t="shared" si="6"/>
        <v>60</v>
      </c>
      <c r="B81" s="1276" t="s">
        <v>3329</v>
      </c>
      <c r="C81" s="1277">
        <v>0</v>
      </c>
      <c r="D81" s="1277">
        <v>449.52</v>
      </c>
      <c r="E81" s="1277">
        <v>449.51491999999996</v>
      </c>
      <c r="F81" s="1271">
        <f t="shared" si="5"/>
        <v>99.998869905677154</v>
      </c>
      <c r="G81" s="1302" t="s">
        <v>657</v>
      </c>
      <c r="H81" s="1328" t="s">
        <v>63</v>
      </c>
    </row>
    <row r="82" spans="1:9" s="128" customFormat="1" ht="73.5" x14ac:dyDescent="0.2">
      <c r="A82" s="168">
        <f t="shared" si="6"/>
        <v>61</v>
      </c>
      <c r="B82" s="1276" t="s">
        <v>3965</v>
      </c>
      <c r="C82" s="1277">
        <v>10000</v>
      </c>
      <c r="D82" s="1277">
        <v>13325.76</v>
      </c>
      <c r="E82" s="1277">
        <v>1687.95</v>
      </c>
      <c r="F82" s="1271">
        <f t="shared" si="5"/>
        <v>12.666819753620057</v>
      </c>
      <c r="G82" s="1302" t="s">
        <v>652</v>
      </c>
      <c r="H82" s="1330" t="s">
        <v>5588</v>
      </c>
      <c r="I82" s="165"/>
    </row>
    <row r="83" spans="1:9" s="128" customFormat="1" ht="35.25" customHeight="1" x14ac:dyDescent="0.2">
      <c r="A83" s="168">
        <f t="shared" si="6"/>
        <v>62</v>
      </c>
      <c r="B83" s="1276" t="s">
        <v>3966</v>
      </c>
      <c r="C83" s="1277">
        <v>0</v>
      </c>
      <c r="D83" s="1277">
        <v>1913.53</v>
      </c>
      <c r="E83" s="1277">
        <v>1913.5211899999999</v>
      </c>
      <c r="F83" s="1271">
        <f t="shared" si="5"/>
        <v>99.999539594362247</v>
      </c>
      <c r="G83" s="1302" t="s">
        <v>657</v>
      </c>
      <c r="H83" s="1328" t="s">
        <v>63</v>
      </c>
      <c r="I83" s="165"/>
    </row>
    <row r="84" spans="1:9" s="128" customFormat="1" ht="57" customHeight="1" x14ac:dyDescent="0.2">
      <c r="A84" s="168">
        <f t="shared" si="6"/>
        <v>63</v>
      </c>
      <c r="B84" s="1276" t="s">
        <v>3330</v>
      </c>
      <c r="C84" s="1277">
        <v>51000</v>
      </c>
      <c r="D84" s="1277">
        <v>60485.75</v>
      </c>
      <c r="E84" s="1277">
        <v>44637.438450000001</v>
      </c>
      <c r="F84" s="1271">
        <f t="shared" si="5"/>
        <v>73.798272237675818</v>
      </c>
      <c r="G84" s="1302" t="s">
        <v>652</v>
      </c>
      <c r="H84" s="1330" t="s">
        <v>5589</v>
      </c>
      <c r="I84" s="165"/>
    </row>
    <row r="85" spans="1:9" s="128" customFormat="1" ht="24" customHeight="1" x14ac:dyDescent="0.2">
      <c r="A85" s="168">
        <f t="shared" si="6"/>
        <v>64</v>
      </c>
      <c r="B85" s="1276" t="s">
        <v>3967</v>
      </c>
      <c r="C85" s="1277">
        <v>0</v>
      </c>
      <c r="D85" s="1277">
        <v>1000</v>
      </c>
      <c r="E85" s="1277">
        <v>817.35500000000002</v>
      </c>
      <c r="F85" s="1271">
        <f t="shared" si="5"/>
        <v>81.735500000000002</v>
      </c>
      <c r="G85" s="1285" t="s">
        <v>657</v>
      </c>
      <c r="H85" s="1330" t="s">
        <v>5590</v>
      </c>
      <c r="I85" s="165"/>
    </row>
    <row r="86" spans="1:9" s="128" customFormat="1" ht="24" customHeight="1" x14ac:dyDescent="0.2">
      <c r="A86" s="168">
        <f t="shared" si="6"/>
        <v>65</v>
      </c>
      <c r="B86" s="1276" t="s">
        <v>3968</v>
      </c>
      <c r="C86" s="1277">
        <v>7000</v>
      </c>
      <c r="D86" s="1277">
        <v>9.68</v>
      </c>
      <c r="E86" s="1277">
        <v>9.68</v>
      </c>
      <c r="F86" s="1271">
        <f t="shared" si="5"/>
        <v>100</v>
      </c>
      <c r="G86" s="1302" t="s">
        <v>657</v>
      </c>
      <c r="H86" s="1328" t="s">
        <v>63</v>
      </c>
      <c r="I86" s="165"/>
    </row>
    <row r="87" spans="1:9" s="128" customFormat="1" ht="63" x14ac:dyDescent="0.2">
      <c r="A87" s="168">
        <f t="shared" si="6"/>
        <v>66</v>
      </c>
      <c r="B87" s="1276" t="s">
        <v>3331</v>
      </c>
      <c r="C87" s="1277">
        <v>17200</v>
      </c>
      <c r="D87" s="1277">
        <v>24840.28</v>
      </c>
      <c r="E87" s="1277">
        <v>5896.54054</v>
      </c>
      <c r="F87" s="1271">
        <f t="shared" si="5"/>
        <v>23.737818333770797</v>
      </c>
      <c r="G87" s="1302" t="s">
        <v>652</v>
      </c>
      <c r="H87" s="1330" t="s">
        <v>5591</v>
      </c>
      <c r="I87" s="165"/>
    </row>
    <row r="88" spans="1:9" s="128" customFormat="1" ht="31.5" x14ac:dyDescent="0.2">
      <c r="A88" s="168">
        <f t="shared" si="6"/>
        <v>67</v>
      </c>
      <c r="B88" s="1276" t="s">
        <v>3332</v>
      </c>
      <c r="C88" s="1277">
        <v>0</v>
      </c>
      <c r="D88" s="1277">
        <v>12387</v>
      </c>
      <c r="E88" s="1277">
        <v>12387</v>
      </c>
      <c r="F88" s="1271">
        <f t="shared" si="5"/>
        <v>100</v>
      </c>
      <c r="G88" s="1302" t="s">
        <v>657</v>
      </c>
      <c r="H88" s="1328" t="s">
        <v>63</v>
      </c>
      <c r="I88" s="165"/>
    </row>
    <row r="89" spans="1:9" s="128" customFormat="1" ht="57" customHeight="1" x14ac:dyDescent="0.2">
      <c r="A89" s="168">
        <f t="shared" si="6"/>
        <v>68</v>
      </c>
      <c r="B89" s="1276" t="s">
        <v>3333</v>
      </c>
      <c r="C89" s="1277">
        <v>0</v>
      </c>
      <c r="D89" s="1277">
        <v>8320.92</v>
      </c>
      <c r="E89" s="1277">
        <v>0</v>
      </c>
      <c r="F89" s="1271">
        <f t="shared" si="5"/>
        <v>0</v>
      </c>
      <c r="G89" s="1302" t="s">
        <v>652</v>
      </c>
      <c r="H89" s="1330" t="s">
        <v>5592</v>
      </c>
      <c r="I89" s="165"/>
    </row>
    <row r="90" spans="1:9" s="128" customFormat="1" ht="63" x14ac:dyDescent="0.2">
      <c r="A90" s="168">
        <f t="shared" si="6"/>
        <v>69</v>
      </c>
      <c r="B90" s="1276" t="s">
        <v>3334</v>
      </c>
      <c r="C90" s="1277">
        <v>0</v>
      </c>
      <c r="D90" s="1277">
        <v>19345.55</v>
      </c>
      <c r="E90" s="1277">
        <v>17092.84735</v>
      </c>
      <c r="F90" s="1271">
        <f t="shared" si="5"/>
        <v>88.355447893701651</v>
      </c>
      <c r="G90" s="1302" t="s">
        <v>652</v>
      </c>
      <c r="H90" s="1330" t="s">
        <v>5593</v>
      </c>
      <c r="I90" s="165"/>
    </row>
    <row r="91" spans="1:9" s="128" customFormat="1" ht="24" customHeight="1" x14ac:dyDescent="0.2">
      <c r="A91" s="168">
        <f t="shared" si="6"/>
        <v>70</v>
      </c>
      <c r="B91" s="1276" t="s">
        <v>3969</v>
      </c>
      <c r="C91" s="1277">
        <v>25000</v>
      </c>
      <c r="D91" s="1277">
        <v>25087.119999999999</v>
      </c>
      <c r="E91" s="1277">
        <v>25087.109469999999</v>
      </c>
      <c r="F91" s="1271">
        <f t="shared" si="5"/>
        <v>99.99995802627005</v>
      </c>
      <c r="G91" s="1302" t="s">
        <v>657</v>
      </c>
      <c r="H91" s="1328" t="s">
        <v>63</v>
      </c>
      <c r="I91" s="165"/>
    </row>
    <row r="92" spans="1:9" s="128" customFormat="1" ht="73.5" x14ac:dyDescent="0.2">
      <c r="A92" s="168">
        <f t="shared" si="6"/>
        <v>71</v>
      </c>
      <c r="B92" s="1276" t="s">
        <v>3335</v>
      </c>
      <c r="C92" s="1277">
        <v>20000</v>
      </c>
      <c r="D92" s="1277">
        <v>45422.6</v>
      </c>
      <c r="E92" s="1277">
        <v>42161.304149999996</v>
      </c>
      <c r="F92" s="1271">
        <f t="shared" si="5"/>
        <v>92.820103098457594</v>
      </c>
      <c r="G92" s="1302" t="s">
        <v>652</v>
      </c>
      <c r="H92" s="1330" t="s">
        <v>5594</v>
      </c>
      <c r="I92" s="165"/>
    </row>
    <row r="93" spans="1:9" s="128" customFormat="1" ht="24" customHeight="1" x14ac:dyDescent="0.2">
      <c r="A93" s="168">
        <f t="shared" si="6"/>
        <v>72</v>
      </c>
      <c r="B93" s="1276" t="s">
        <v>3970</v>
      </c>
      <c r="C93" s="1277">
        <v>0</v>
      </c>
      <c r="D93" s="1277">
        <v>7212.91</v>
      </c>
      <c r="E93" s="1277">
        <v>7212.9001500000004</v>
      </c>
      <c r="F93" s="1271">
        <f t="shared" si="5"/>
        <v>99.999863439305358</v>
      </c>
      <c r="G93" s="1302" t="s">
        <v>657</v>
      </c>
      <c r="H93" s="1328" t="s">
        <v>63</v>
      </c>
      <c r="I93" s="165"/>
    </row>
    <row r="94" spans="1:9" s="128" customFormat="1" ht="24" customHeight="1" x14ac:dyDescent="0.2">
      <c r="A94" s="168">
        <f t="shared" si="6"/>
        <v>73</v>
      </c>
      <c r="B94" s="1276" t="s">
        <v>3336</v>
      </c>
      <c r="C94" s="1277">
        <v>0</v>
      </c>
      <c r="D94" s="1277">
        <v>6782.89</v>
      </c>
      <c r="E94" s="1277">
        <v>6782.8815100000002</v>
      </c>
      <c r="F94" s="1271">
        <f t="shared" si="5"/>
        <v>99.99987483211433</v>
      </c>
      <c r="G94" s="1302" t="s">
        <v>657</v>
      </c>
      <c r="H94" s="1328" t="s">
        <v>63</v>
      </c>
      <c r="I94" s="165"/>
    </row>
    <row r="95" spans="1:9" s="128" customFormat="1" ht="24" customHeight="1" x14ac:dyDescent="0.2">
      <c r="A95" s="168">
        <f t="shared" si="6"/>
        <v>74</v>
      </c>
      <c r="B95" s="1276" t="s">
        <v>3337</v>
      </c>
      <c r="C95" s="1277">
        <v>0</v>
      </c>
      <c r="D95" s="1277">
        <v>6752.85</v>
      </c>
      <c r="E95" s="1277">
        <v>6752.8401800000001</v>
      </c>
      <c r="F95" s="1271">
        <f t="shared" si="5"/>
        <v>99.999854579918107</v>
      </c>
      <c r="G95" s="1302" t="s">
        <v>657</v>
      </c>
      <c r="H95" s="1328" t="s">
        <v>63</v>
      </c>
      <c r="I95" s="165"/>
    </row>
    <row r="96" spans="1:9" s="128" customFormat="1" ht="67.5" customHeight="1" x14ac:dyDescent="0.2">
      <c r="A96" s="168">
        <f t="shared" si="6"/>
        <v>75</v>
      </c>
      <c r="B96" s="1276" t="s">
        <v>2771</v>
      </c>
      <c r="C96" s="1277">
        <v>4000</v>
      </c>
      <c r="D96" s="1277">
        <v>16335.77</v>
      </c>
      <c r="E96" s="1277">
        <v>1947.616</v>
      </c>
      <c r="F96" s="1271">
        <f t="shared" si="5"/>
        <v>11.922400964264309</v>
      </c>
      <c r="G96" s="1302" t="s">
        <v>652</v>
      </c>
      <c r="H96" s="1330" t="s">
        <v>5595</v>
      </c>
      <c r="I96" s="165"/>
    </row>
    <row r="97" spans="1:9" s="128" customFormat="1" ht="57" customHeight="1" x14ac:dyDescent="0.2">
      <c r="A97" s="168">
        <f t="shared" si="6"/>
        <v>76</v>
      </c>
      <c r="B97" s="1276" t="s">
        <v>3338</v>
      </c>
      <c r="C97" s="1277">
        <v>0</v>
      </c>
      <c r="D97" s="1277">
        <v>14950</v>
      </c>
      <c r="E97" s="1277">
        <v>2069.1</v>
      </c>
      <c r="F97" s="1271">
        <f t="shared" si="5"/>
        <v>13.840133779264214</v>
      </c>
      <c r="G97" s="1302" t="s">
        <v>652</v>
      </c>
      <c r="H97" s="1330" t="s">
        <v>5596</v>
      </c>
      <c r="I97" s="165"/>
    </row>
    <row r="98" spans="1:9" s="128" customFormat="1" ht="99.75" customHeight="1" x14ac:dyDescent="0.2">
      <c r="A98" s="168">
        <f t="shared" si="6"/>
        <v>77</v>
      </c>
      <c r="B98" s="1276" t="s">
        <v>4305</v>
      </c>
      <c r="C98" s="1277">
        <v>0</v>
      </c>
      <c r="D98" s="1277">
        <v>18772.849999999999</v>
      </c>
      <c r="E98" s="1277">
        <v>10393.670380000001</v>
      </c>
      <c r="F98" s="1271">
        <f t="shared" si="5"/>
        <v>55.365436681164567</v>
      </c>
      <c r="G98" s="1302" t="s">
        <v>652</v>
      </c>
      <c r="H98" s="1330" t="s">
        <v>5597</v>
      </c>
      <c r="I98" s="165"/>
    </row>
    <row r="99" spans="1:9" s="128" customFormat="1" ht="57" customHeight="1" x14ac:dyDescent="0.2">
      <c r="A99" s="168">
        <f t="shared" si="6"/>
        <v>78</v>
      </c>
      <c r="B99" s="1276" t="s">
        <v>3971</v>
      </c>
      <c r="C99" s="1277">
        <v>0</v>
      </c>
      <c r="D99" s="1277">
        <v>1298.3900000000001</v>
      </c>
      <c r="E99" s="1277">
        <v>228.24220000000003</v>
      </c>
      <c r="F99" s="1271">
        <f t="shared" si="5"/>
        <v>17.578863053473917</v>
      </c>
      <c r="G99" s="1302" t="s">
        <v>652</v>
      </c>
      <c r="H99" s="1330" t="s">
        <v>5598</v>
      </c>
      <c r="I99" s="165"/>
    </row>
    <row r="100" spans="1:9" s="128" customFormat="1" ht="24" customHeight="1" x14ac:dyDescent="0.2">
      <c r="A100" s="168">
        <f t="shared" si="6"/>
        <v>79</v>
      </c>
      <c r="B100" s="1276" t="s">
        <v>3972</v>
      </c>
      <c r="C100" s="1277">
        <v>36200</v>
      </c>
      <c r="D100" s="1277">
        <v>33498.78</v>
      </c>
      <c r="E100" s="1277">
        <v>33498.773090000002</v>
      </c>
      <c r="F100" s="1271">
        <f t="shared" si="5"/>
        <v>99.999979372383123</v>
      </c>
      <c r="G100" s="1302" t="s">
        <v>657</v>
      </c>
      <c r="H100" s="1328" t="s">
        <v>63</v>
      </c>
      <c r="I100" s="165"/>
    </row>
    <row r="101" spans="1:9" s="128" customFormat="1" ht="24" customHeight="1" x14ac:dyDescent="0.2">
      <c r="A101" s="168">
        <f t="shared" si="6"/>
        <v>80</v>
      </c>
      <c r="B101" s="1276" t="s">
        <v>3973</v>
      </c>
      <c r="C101" s="1277">
        <v>0</v>
      </c>
      <c r="D101" s="1277">
        <v>2000</v>
      </c>
      <c r="E101" s="1277">
        <v>2000</v>
      </c>
      <c r="F101" s="1271">
        <f t="shared" si="5"/>
        <v>100</v>
      </c>
      <c r="G101" s="1302" t="s">
        <v>657</v>
      </c>
      <c r="H101" s="1328" t="s">
        <v>63</v>
      </c>
      <c r="I101" s="165"/>
    </row>
    <row r="102" spans="1:9" s="128" customFormat="1" ht="24" customHeight="1" x14ac:dyDescent="0.2">
      <c r="A102" s="168">
        <f t="shared" si="6"/>
        <v>81</v>
      </c>
      <c r="B102" s="1276" t="s">
        <v>3340</v>
      </c>
      <c r="C102" s="1277">
        <v>0</v>
      </c>
      <c r="D102" s="1277">
        <v>703.83</v>
      </c>
      <c r="E102" s="1277">
        <v>703.82723999999996</v>
      </c>
      <c r="F102" s="1271">
        <f t="shared" si="5"/>
        <v>99.999607859852517</v>
      </c>
      <c r="G102" s="1302" t="s">
        <v>657</v>
      </c>
      <c r="H102" s="1328" t="s">
        <v>63</v>
      </c>
      <c r="I102" s="165"/>
    </row>
    <row r="103" spans="1:9" s="128" customFormat="1" ht="279" customHeight="1" x14ac:dyDescent="0.2">
      <c r="A103" s="168">
        <f t="shared" si="6"/>
        <v>82</v>
      </c>
      <c r="B103" s="1276" t="s">
        <v>3974</v>
      </c>
      <c r="C103" s="1277">
        <v>25729</v>
      </c>
      <c r="D103" s="1277">
        <v>35702.089999999997</v>
      </c>
      <c r="E103" s="1277">
        <v>5992.8431299999993</v>
      </c>
      <c r="F103" s="1271">
        <f t="shared" si="5"/>
        <v>16.785692742357661</v>
      </c>
      <c r="G103" s="1302" t="s">
        <v>652</v>
      </c>
      <c r="H103" s="459" t="s">
        <v>5599</v>
      </c>
      <c r="I103" s="1338"/>
    </row>
    <row r="104" spans="1:9" s="128" customFormat="1" ht="24" customHeight="1" x14ac:dyDescent="0.2">
      <c r="A104" s="168">
        <f t="shared" si="6"/>
        <v>83</v>
      </c>
      <c r="B104" s="1276" t="s">
        <v>4306</v>
      </c>
      <c r="C104" s="1277">
        <v>5500</v>
      </c>
      <c r="D104" s="1277">
        <v>4253.72</v>
      </c>
      <c r="E104" s="1277">
        <v>4253.7105300000003</v>
      </c>
      <c r="F104" s="1271">
        <f t="shared" si="5"/>
        <v>99.999777371336151</v>
      </c>
      <c r="G104" s="1302" t="s">
        <v>657</v>
      </c>
      <c r="H104" s="1328" t="s">
        <v>63</v>
      </c>
      <c r="I104" s="165"/>
    </row>
    <row r="105" spans="1:9" s="128" customFormat="1" ht="24" customHeight="1" x14ac:dyDescent="0.2">
      <c r="A105" s="168">
        <f t="shared" si="6"/>
        <v>84</v>
      </c>
      <c r="B105" s="1276" t="s">
        <v>4307</v>
      </c>
      <c r="C105" s="1277">
        <v>2000</v>
      </c>
      <c r="D105" s="1277">
        <v>1415.36</v>
      </c>
      <c r="E105" s="1277">
        <v>1415.35394</v>
      </c>
      <c r="F105" s="1271">
        <f t="shared" si="5"/>
        <v>99.999571840379843</v>
      </c>
      <c r="G105" s="1302" t="s">
        <v>657</v>
      </c>
      <c r="H105" s="1328" t="s">
        <v>63</v>
      </c>
      <c r="I105" s="165"/>
    </row>
    <row r="106" spans="1:9" s="128" customFormat="1" ht="67.5" customHeight="1" x14ac:dyDescent="0.2">
      <c r="A106" s="168">
        <f t="shared" si="6"/>
        <v>85</v>
      </c>
      <c r="B106" s="1276" t="s">
        <v>4308</v>
      </c>
      <c r="C106" s="1277">
        <v>5000</v>
      </c>
      <c r="D106" s="1277">
        <v>5000</v>
      </c>
      <c r="E106" s="1277">
        <v>2387.33</v>
      </c>
      <c r="F106" s="1271">
        <f t="shared" si="5"/>
        <v>47.746600000000001</v>
      </c>
      <c r="G106" s="1302" t="s">
        <v>652</v>
      </c>
      <c r="H106" s="1330" t="s">
        <v>5600</v>
      </c>
      <c r="I106" s="165"/>
    </row>
    <row r="107" spans="1:9" s="128" customFormat="1" ht="24" customHeight="1" x14ac:dyDescent="0.2">
      <c r="A107" s="168">
        <f t="shared" si="6"/>
        <v>86</v>
      </c>
      <c r="B107" s="1276" t="s">
        <v>4309</v>
      </c>
      <c r="C107" s="1277">
        <v>2500</v>
      </c>
      <c r="D107" s="1277">
        <v>2500</v>
      </c>
      <c r="E107" s="1277">
        <v>2500</v>
      </c>
      <c r="F107" s="1271">
        <f t="shared" si="5"/>
        <v>100</v>
      </c>
      <c r="G107" s="1302" t="s">
        <v>657</v>
      </c>
      <c r="H107" s="1328" t="s">
        <v>63</v>
      </c>
      <c r="I107" s="165"/>
    </row>
    <row r="108" spans="1:9" s="128" customFormat="1" ht="78" customHeight="1" x14ac:dyDescent="0.2">
      <c r="A108" s="168">
        <f t="shared" si="6"/>
        <v>87</v>
      </c>
      <c r="B108" s="1276" t="s">
        <v>5601</v>
      </c>
      <c r="C108" s="1277">
        <v>14000</v>
      </c>
      <c r="D108" s="1277">
        <v>14000</v>
      </c>
      <c r="E108" s="1277">
        <v>0</v>
      </c>
      <c r="F108" s="1271">
        <f t="shared" si="5"/>
        <v>0</v>
      </c>
      <c r="G108" s="1302" t="s">
        <v>652</v>
      </c>
      <c r="H108" s="1330" t="s">
        <v>5602</v>
      </c>
      <c r="I108" s="165"/>
    </row>
    <row r="109" spans="1:9" s="128" customFormat="1" ht="57" customHeight="1" x14ac:dyDescent="0.2">
      <c r="A109" s="168">
        <f t="shared" si="6"/>
        <v>88</v>
      </c>
      <c r="B109" s="1276" t="s">
        <v>4310</v>
      </c>
      <c r="C109" s="1277">
        <v>5020</v>
      </c>
      <c r="D109" s="1277">
        <v>5020</v>
      </c>
      <c r="E109" s="1277">
        <v>1112.1560300000001</v>
      </c>
      <c r="F109" s="1271">
        <f t="shared" si="5"/>
        <v>22.154502589641435</v>
      </c>
      <c r="G109" s="1302" t="s">
        <v>652</v>
      </c>
      <c r="H109" s="1330" t="s">
        <v>5603</v>
      </c>
      <c r="I109" s="165"/>
    </row>
    <row r="110" spans="1:9" s="128" customFormat="1" ht="24" customHeight="1" x14ac:dyDescent="0.2">
      <c r="A110" s="168">
        <f t="shared" si="6"/>
        <v>89</v>
      </c>
      <c r="B110" s="1276" t="s">
        <v>4311</v>
      </c>
      <c r="C110" s="1277">
        <v>4000</v>
      </c>
      <c r="D110" s="1277">
        <v>2928.56</v>
      </c>
      <c r="E110" s="1277">
        <v>2928.5570499999999</v>
      </c>
      <c r="F110" s="1271">
        <f t="shared" si="5"/>
        <v>99.999899267899579</v>
      </c>
      <c r="G110" s="1302" t="s">
        <v>657</v>
      </c>
      <c r="H110" s="1328" t="s">
        <v>63</v>
      </c>
      <c r="I110" s="165"/>
    </row>
    <row r="111" spans="1:9" s="128" customFormat="1" ht="67.5" customHeight="1" x14ac:dyDescent="0.2">
      <c r="A111" s="168">
        <f t="shared" si="6"/>
        <v>90</v>
      </c>
      <c r="B111" s="1276" t="s">
        <v>5604</v>
      </c>
      <c r="C111" s="1277">
        <v>0</v>
      </c>
      <c r="D111" s="1277">
        <v>9000</v>
      </c>
      <c r="E111" s="1277">
        <v>0</v>
      </c>
      <c r="F111" s="1271">
        <f t="shared" si="5"/>
        <v>0</v>
      </c>
      <c r="G111" s="1302" t="s">
        <v>652</v>
      </c>
      <c r="H111" s="1330" t="s">
        <v>5605</v>
      </c>
      <c r="I111" s="165"/>
    </row>
    <row r="112" spans="1:9" s="128" customFormat="1" ht="67.5" customHeight="1" x14ac:dyDescent="0.2">
      <c r="A112" s="168">
        <f t="shared" si="6"/>
        <v>91</v>
      </c>
      <c r="B112" s="1276" t="s">
        <v>5606</v>
      </c>
      <c r="C112" s="1277">
        <v>0</v>
      </c>
      <c r="D112" s="1277">
        <v>2400</v>
      </c>
      <c r="E112" s="1277">
        <v>0</v>
      </c>
      <c r="F112" s="1271">
        <f t="shared" si="5"/>
        <v>0</v>
      </c>
      <c r="G112" s="1302" t="s">
        <v>652</v>
      </c>
      <c r="H112" s="1330" t="s">
        <v>5607</v>
      </c>
      <c r="I112" s="165"/>
    </row>
    <row r="113" spans="1:9" s="128" customFormat="1" ht="67.5" customHeight="1" x14ac:dyDescent="0.2">
      <c r="A113" s="168">
        <f t="shared" si="6"/>
        <v>92</v>
      </c>
      <c r="B113" s="1276" t="s">
        <v>5608</v>
      </c>
      <c r="C113" s="1277">
        <v>0</v>
      </c>
      <c r="D113" s="1277">
        <v>1500</v>
      </c>
      <c r="E113" s="1277">
        <v>0</v>
      </c>
      <c r="F113" s="1271">
        <f t="shared" si="5"/>
        <v>0</v>
      </c>
      <c r="G113" s="1302" t="s">
        <v>652</v>
      </c>
      <c r="H113" s="1330" t="s">
        <v>5609</v>
      </c>
      <c r="I113" s="165"/>
    </row>
    <row r="114" spans="1:9" s="128" customFormat="1" ht="24" customHeight="1" x14ac:dyDescent="0.2">
      <c r="A114" s="168">
        <f t="shared" si="6"/>
        <v>93</v>
      </c>
      <c r="B114" s="1276" t="s">
        <v>4312</v>
      </c>
      <c r="C114" s="1277">
        <v>0</v>
      </c>
      <c r="D114" s="1277">
        <v>1265.23</v>
      </c>
      <c r="E114" s="1277">
        <v>1265.2243999999998</v>
      </c>
      <c r="F114" s="1271">
        <f t="shared" si="5"/>
        <v>99.999557392726999</v>
      </c>
      <c r="G114" s="1302" t="s">
        <v>657</v>
      </c>
      <c r="H114" s="1328" t="s">
        <v>63</v>
      </c>
      <c r="I114" s="165"/>
    </row>
    <row r="115" spans="1:9" s="128" customFormat="1" ht="57" customHeight="1" x14ac:dyDescent="0.2">
      <c r="A115" s="168">
        <f t="shared" si="6"/>
        <v>94</v>
      </c>
      <c r="B115" s="1276" t="s">
        <v>4313</v>
      </c>
      <c r="C115" s="1277">
        <v>0</v>
      </c>
      <c r="D115" s="1277">
        <v>13000</v>
      </c>
      <c r="E115" s="1277">
        <v>4171.9789099999998</v>
      </c>
      <c r="F115" s="1271">
        <f t="shared" si="5"/>
        <v>32.092145461538465</v>
      </c>
      <c r="G115" s="1302" t="s">
        <v>652</v>
      </c>
      <c r="H115" s="1330" t="s">
        <v>5610</v>
      </c>
      <c r="I115" s="165"/>
    </row>
    <row r="116" spans="1:9" s="128" customFormat="1" ht="24" customHeight="1" x14ac:dyDescent="0.2">
      <c r="A116" s="168">
        <f t="shared" si="6"/>
        <v>95</v>
      </c>
      <c r="B116" s="1276" t="s">
        <v>4314</v>
      </c>
      <c r="C116" s="1277">
        <v>0</v>
      </c>
      <c r="D116" s="1277">
        <v>20670.669999999998</v>
      </c>
      <c r="E116" s="1277">
        <v>20670.669999999998</v>
      </c>
      <c r="F116" s="1271">
        <f t="shared" si="5"/>
        <v>100</v>
      </c>
      <c r="G116" s="1302" t="s">
        <v>657</v>
      </c>
      <c r="H116" s="1328" t="s">
        <v>63</v>
      </c>
      <c r="I116" s="165"/>
    </row>
    <row r="117" spans="1:9" s="128" customFormat="1" ht="67.5" customHeight="1" x14ac:dyDescent="0.2">
      <c r="A117" s="168">
        <f t="shared" si="6"/>
        <v>96</v>
      </c>
      <c r="B117" s="1276" t="s">
        <v>3015</v>
      </c>
      <c r="C117" s="1277">
        <v>90000</v>
      </c>
      <c r="D117" s="1277">
        <v>104708.76</v>
      </c>
      <c r="E117" s="1277">
        <v>62388.506549999998</v>
      </c>
      <c r="F117" s="1271">
        <f t="shared" si="5"/>
        <v>59.582891202226065</v>
      </c>
      <c r="G117" s="1302" t="s">
        <v>652</v>
      </c>
      <c r="H117" s="1330" t="s">
        <v>5611</v>
      </c>
      <c r="I117" s="165"/>
    </row>
    <row r="118" spans="1:9" s="128" customFormat="1" ht="45" customHeight="1" x14ac:dyDescent="0.2">
      <c r="A118" s="168">
        <f t="shared" si="6"/>
        <v>97</v>
      </c>
      <c r="B118" s="1276" t="s">
        <v>5612</v>
      </c>
      <c r="C118" s="1277">
        <v>0</v>
      </c>
      <c r="D118" s="1277">
        <v>7000</v>
      </c>
      <c r="E118" s="1277">
        <v>0</v>
      </c>
      <c r="F118" s="1271">
        <f t="shared" si="5"/>
        <v>0</v>
      </c>
      <c r="G118" s="1302" t="s">
        <v>652</v>
      </c>
      <c r="H118" s="1330" t="s">
        <v>5613</v>
      </c>
      <c r="I118" s="165"/>
    </row>
    <row r="119" spans="1:9" s="128" customFormat="1" ht="34.5" customHeight="1" x14ac:dyDescent="0.2">
      <c r="A119" s="168">
        <f t="shared" si="6"/>
        <v>98</v>
      </c>
      <c r="B119" s="1276" t="s">
        <v>4315</v>
      </c>
      <c r="C119" s="1277">
        <v>0</v>
      </c>
      <c r="D119" s="1277">
        <v>7193.45</v>
      </c>
      <c r="E119" s="1277">
        <v>7193.4409999999998</v>
      </c>
      <c r="F119" s="1271">
        <f t="shared" si="5"/>
        <v>99.999874886181189</v>
      </c>
      <c r="G119" s="1302" t="s">
        <v>657</v>
      </c>
      <c r="H119" s="1328" t="s">
        <v>63</v>
      </c>
      <c r="I119" s="165"/>
    </row>
    <row r="120" spans="1:9" s="128" customFormat="1" ht="24" customHeight="1" x14ac:dyDescent="0.2">
      <c r="A120" s="168">
        <f t="shared" si="6"/>
        <v>99</v>
      </c>
      <c r="B120" s="1276" t="s">
        <v>4316</v>
      </c>
      <c r="C120" s="1277">
        <v>0</v>
      </c>
      <c r="D120" s="1277">
        <v>2256.56</v>
      </c>
      <c r="E120" s="1277">
        <v>2256.5590000000002</v>
      </c>
      <c r="F120" s="1271">
        <f t="shared" si="5"/>
        <v>99.999955684759115</v>
      </c>
      <c r="G120" s="1302" t="s">
        <v>657</v>
      </c>
      <c r="H120" s="1328" t="s">
        <v>63</v>
      </c>
      <c r="I120" s="165"/>
    </row>
    <row r="121" spans="1:9" s="128" customFormat="1" ht="45" customHeight="1" x14ac:dyDescent="0.2">
      <c r="A121" s="168">
        <f t="shared" si="6"/>
        <v>100</v>
      </c>
      <c r="B121" s="1276" t="s">
        <v>5614</v>
      </c>
      <c r="C121" s="1277">
        <v>0</v>
      </c>
      <c r="D121" s="1277">
        <v>2612</v>
      </c>
      <c r="E121" s="1277">
        <v>0</v>
      </c>
      <c r="F121" s="1271">
        <f t="shared" si="5"/>
        <v>0</v>
      </c>
      <c r="G121" s="1302" t="s">
        <v>652</v>
      </c>
      <c r="H121" s="1330" t="s">
        <v>5615</v>
      </c>
      <c r="I121" s="165"/>
    </row>
    <row r="122" spans="1:9" s="128" customFormat="1" ht="24" customHeight="1" x14ac:dyDescent="0.2">
      <c r="A122" s="168">
        <f t="shared" si="6"/>
        <v>101</v>
      </c>
      <c r="B122" s="1276" t="s">
        <v>4317</v>
      </c>
      <c r="C122" s="1277">
        <v>0</v>
      </c>
      <c r="D122" s="1277">
        <v>1750</v>
      </c>
      <c r="E122" s="1277">
        <v>1729.6949999999999</v>
      </c>
      <c r="F122" s="1271">
        <f t="shared" si="5"/>
        <v>98.83971428571428</v>
      </c>
      <c r="G122" s="1302" t="s">
        <v>657</v>
      </c>
      <c r="H122" s="1330" t="s">
        <v>63</v>
      </c>
      <c r="I122" s="165"/>
    </row>
    <row r="123" spans="1:9" s="128" customFormat="1" ht="57" customHeight="1" x14ac:dyDescent="0.2">
      <c r="A123" s="168">
        <f t="shared" si="6"/>
        <v>102</v>
      </c>
      <c r="B123" s="1276" t="s">
        <v>5616</v>
      </c>
      <c r="C123" s="1277">
        <v>0</v>
      </c>
      <c r="D123" s="1277">
        <v>10000</v>
      </c>
      <c r="E123" s="1277">
        <v>0</v>
      </c>
      <c r="F123" s="1271">
        <f t="shared" si="5"/>
        <v>0</v>
      </c>
      <c r="G123" s="1302" t="s">
        <v>652</v>
      </c>
      <c r="H123" s="1330" t="s">
        <v>5617</v>
      </c>
      <c r="I123" s="165"/>
    </row>
    <row r="124" spans="1:9" s="128" customFormat="1" ht="153" customHeight="1" x14ac:dyDescent="0.2">
      <c r="A124" s="168">
        <f t="shared" si="6"/>
        <v>103</v>
      </c>
      <c r="B124" s="1276" t="s">
        <v>3341</v>
      </c>
      <c r="C124" s="1277">
        <v>17461</v>
      </c>
      <c r="D124" s="1277">
        <v>52760.04</v>
      </c>
      <c r="E124" s="1277">
        <v>16771.021489999999</v>
      </c>
      <c r="F124" s="1271">
        <f t="shared" si="5"/>
        <v>31.787355525128486</v>
      </c>
      <c r="G124" s="1302" t="s">
        <v>652</v>
      </c>
      <c r="H124" s="1330" t="s">
        <v>5618</v>
      </c>
      <c r="I124" s="165"/>
    </row>
    <row r="125" spans="1:9" s="128" customFormat="1" ht="168" x14ac:dyDescent="0.2">
      <c r="A125" s="168">
        <f t="shared" si="6"/>
        <v>104</v>
      </c>
      <c r="B125" s="1276" t="s">
        <v>578</v>
      </c>
      <c r="C125" s="1277">
        <v>20000</v>
      </c>
      <c r="D125" s="1277">
        <v>32651.170000000002</v>
      </c>
      <c r="E125" s="1277">
        <v>17948.8207</v>
      </c>
      <c r="F125" s="1271">
        <f t="shared" si="5"/>
        <v>54.971447271261638</v>
      </c>
      <c r="G125" s="1302" t="s">
        <v>652</v>
      </c>
      <c r="H125" s="1330" t="s">
        <v>5619</v>
      </c>
      <c r="I125" s="165"/>
    </row>
    <row r="126" spans="1:9" s="128" customFormat="1" ht="24" customHeight="1" x14ac:dyDescent="0.2">
      <c r="A126" s="168">
        <f t="shared" si="6"/>
        <v>105</v>
      </c>
      <c r="B126" s="1276" t="s">
        <v>3342</v>
      </c>
      <c r="C126" s="1277">
        <v>0</v>
      </c>
      <c r="D126" s="1277">
        <v>980</v>
      </c>
      <c r="E126" s="1277">
        <v>0</v>
      </c>
      <c r="F126" s="1271">
        <f t="shared" si="5"/>
        <v>0</v>
      </c>
      <c r="G126" s="1302" t="s">
        <v>657</v>
      </c>
      <c r="H126" s="1329" t="s">
        <v>5620</v>
      </c>
      <c r="I126" s="165"/>
    </row>
    <row r="127" spans="1:9" s="128" customFormat="1" ht="67.5" customHeight="1" x14ac:dyDescent="0.2">
      <c r="A127" s="168">
        <f t="shared" si="6"/>
        <v>106</v>
      </c>
      <c r="B127" s="1276" t="s">
        <v>3016</v>
      </c>
      <c r="C127" s="1277">
        <v>140000</v>
      </c>
      <c r="D127" s="1277">
        <v>20000.48</v>
      </c>
      <c r="E127" s="1277">
        <v>7886.9156199999998</v>
      </c>
      <c r="F127" s="1271">
        <f t="shared" si="5"/>
        <v>39.43363169283937</v>
      </c>
      <c r="G127" s="1302" t="s">
        <v>652</v>
      </c>
      <c r="H127" s="1330" t="s">
        <v>5621</v>
      </c>
      <c r="I127" s="165"/>
    </row>
    <row r="128" spans="1:9" s="128" customFormat="1" ht="24" customHeight="1" x14ac:dyDescent="0.2">
      <c r="A128" s="168">
        <f t="shared" si="6"/>
        <v>107</v>
      </c>
      <c r="B128" s="1276" t="s">
        <v>579</v>
      </c>
      <c r="C128" s="1277">
        <v>90000</v>
      </c>
      <c r="D128" s="1277">
        <v>100100</v>
      </c>
      <c r="E128" s="1277">
        <v>100100</v>
      </c>
      <c r="F128" s="1271">
        <f t="shared" si="5"/>
        <v>100</v>
      </c>
      <c r="G128" s="1302" t="s">
        <v>657</v>
      </c>
      <c r="H128" s="1328" t="s">
        <v>63</v>
      </c>
      <c r="I128" s="165"/>
    </row>
    <row r="129" spans="1:9" s="128" customFormat="1" ht="73.5" x14ac:dyDescent="0.2">
      <c r="A129" s="168">
        <f t="shared" si="6"/>
        <v>108</v>
      </c>
      <c r="B129" s="1276" t="s">
        <v>3343</v>
      </c>
      <c r="C129" s="1277">
        <v>42602</v>
      </c>
      <c r="D129" s="1277">
        <v>83939.9</v>
      </c>
      <c r="E129" s="1277">
        <v>82010.727989999985</v>
      </c>
      <c r="F129" s="1271">
        <f t="shared" si="5"/>
        <v>97.701722291782573</v>
      </c>
      <c r="G129" s="1302" t="s">
        <v>652</v>
      </c>
      <c r="H129" s="1330" t="s">
        <v>5622</v>
      </c>
      <c r="I129" s="165"/>
    </row>
    <row r="130" spans="1:9" s="128" customFormat="1" ht="89.25" customHeight="1" x14ac:dyDescent="0.2">
      <c r="A130" s="168">
        <f t="shared" si="6"/>
        <v>109</v>
      </c>
      <c r="B130" s="1276" t="s">
        <v>3975</v>
      </c>
      <c r="C130" s="1277">
        <v>0</v>
      </c>
      <c r="D130" s="1277">
        <v>32974.81</v>
      </c>
      <c r="E130" s="1277">
        <v>29264.611390000005</v>
      </c>
      <c r="F130" s="1271">
        <f t="shared" si="5"/>
        <v>88.748385176442284</v>
      </c>
      <c r="G130" s="1302" t="s">
        <v>652</v>
      </c>
      <c r="H130" s="1330" t="s">
        <v>5623</v>
      </c>
      <c r="I130" s="165"/>
    </row>
    <row r="131" spans="1:9" s="128" customFormat="1" ht="57.75" customHeight="1" x14ac:dyDescent="0.2">
      <c r="A131" s="168">
        <f t="shared" si="6"/>
        <v>110</v>
      </c>
      <c r="B131" s="1276" t="s">
        <v>4318</v>
      </c>
      <c r="C131" s="1277">
        <v>40000</v>
      </c>
      <c r="D131" s="1277">
        <v>40000</v>
      </c>
      <c r="E131" s="1277">
        <v>27800</v>
      </c>
      <c r="F131" s="1271">
        <f t="shared" si="5"/>
        <v>69.5</v>
      </c>
      <c r="G131" s="1302" t="s">
        <v>652</v>
      </c>
      <c r="H131" s="1330" t="s">
        <v>5624</v>
      </c>
      <c r="I131" s="165"/>
    </row>
    <row r="132" spans="1:9" s="128" customFormat="1" ht="78" customHeight="1" x14ac:dyDescent="0.2">
      <c r="A132" s="168">
        <f t="shared" si="6"/>
        <v>111</v>
      </c>
      <c r="B132" s="1276" t="s">
        <v>4037</v>
      </c>
      <c r="C132" s="1277">
        <v>0</v>
      </c>
      <c r="D132" s="1277">
        <v>71157.399999999994</v>
      </c>
      <c r="E132" s="1277">
        <v>7157.3919999999998</v>
      </c>
      <c r="F132" s="1271">
        <f t="shared" si="5"/>
        <v>10.058535022358884</v>
      </c>
      <c r="G132" s="1302" t="s">
        <v>652</v>
      </c>
      <c r="H132" s="1330" t="s">
        <v>5625</v>
      </c>
      <c r="I132" s="165"/>
    </row>
    <row r="133" spans="1:9" s="128" customFormat="1" ht="34.5" customHeight="1" x14ac:dyDescent="0.2">
      <c r="A133" s="168">
        <f t="shared" si="6"/>
        <v>112</v>
      </c>
      <c r="B133" s="1276" t="s">
        <v>3976</v>
      </c>
      <c r="C133" s="1277">
        <v>0</v>
      </c>
      <c r="D133" s="1277">
        <v>4164.09</v>
      </c>
      <c r="E133" s="1277">
        <v>4164.0758900000001</v>
      </c>
      <c r="F133" s="1271">
        <f t="shared" si="5"/>
        <v>99.999661150455438</v>
      </c>
      <c r="G133" s="1302" t="s">
        <v>657</v>
      </c>
      <c r="H133" s="1328" t="s">
        <v>63</v>
      </c>
      <c r="I133" s="165"/>
    </row>
    <row r="134" spans="1:9" s="128" customFormat="1" ht="13.5" customHeight="1" thickBot="1" x14ac:dyDescent="0.25">
      <c r="A134" s="1542" t="s">
        <v>299</v>
      </c>
      <c r="B134" s="1543"/>
      <c r="C134" s="146">
        <f>SUM(C78:C133)</f>
        <v>685212</v>
      </c>
      <c r="D134" s="156">
        <f>SUM(D78:D133)</f>
        <v>1037956.78</v>
      </c>
      <c r="E134" s="156">
        <f>SUM(E78:E133)</f>
        <v>656031.89205999998</v>
      </c>
      <c r="F134" s="157">
        <f t="shared" si="5"/>
        <v>63.20416270704451</v>
      </c>
      <c r="G134" s="148"/>
      <c r="H134" s="1339"/>
      <c r="I134" s="165"/>
    </row>
    <row r="135" spans="1:9" ht="18" customHeight="1" thickBot="1" x14ac:dyDescent="0.2">
      <c r="A135" s="166" t="s">
        <v>644</v>
      </c>
      <c r="B135" s="140"/>
      <c r="C135" s="141"/>
      <c r="D135" s="141"/>
      <c r="E135" s="142"/>
      <c r="F135" s="143"/>
      <c r="G135" s="144"/>
      <c r="H135" s="1340"/>
      <c r="I135" s="165"/>
    </row>
    <row r="136" spans="1:9" s="128" customFormat="1" ht="105" x14ac:dyDescent="0.2">
      <c r="A136" s="1281">
        <f>A133+1</f>
        <v>113</v>
      </c>
      <c r="B136" s="1276" t="s">
        <v>604</v>
      </c>
      <c r="C136" s="1277">
        <v>2000</v>
      </c>
      <c r="D136" s="1277">
        <v>2601.58</v>
      </c>
      <c r="E136" s="1277">
        <v>1206.3699999999999</v>
      </c>
      <c r="F136" s="1271">
        <f t="shared" ref="F136:F159" si="7">E136/D136*100</f>
        <v>46.370667056173552</v>
      </c>
      <c r="G136" s="1302" t="s">
        <v>652</v>
      </c>
      <c r="H136" s="1330" t="s">
        <v>5626</v>
      </c>
      <c r="I136" s="165"/>
    </row>
    <row r="137" spans="1:9" s="128" customFormat="1" ht="15" customHeight="1" x14ac:dyDescent="0.2">
      <c r="A137" s="168">
        <f t="shared" ref="A137:A158" si="8">A136+1</f>
        <v>114</v>
      </c>
      <c r="B137" s="1276" t="s">
        <v>2989</v>
      </c>
      <c r="C137" s="1277">
        <v>51889</v>
      </c>
      <c r="D137" s="1277">
        <v>55533.490000000005</v>
      </c>
      <c r="E137" s="1277">
        <v>55472.813000000009</v>
      </c>
      <c r="F137" s="1271">
        <f t="shared" si="7"/>
        <v>99.890738003320166</v>
      </c>
      <c r="G137" s="1302" t="s">
        <v>657</v>
      </c>
      <c r="H137" s="1328" t="s">
        <v>63</v>
      </c>
      <c r="I137" s="165"/>
    </row>
    <row r="138" spans="1:9" s="128" customFormat="1" ht="15" customHeight="1" x14ac:dyDescent="0.2">
      <c r="A138" s="168">
        <f t="shared" si="8"/>
        <v>115</v>
      </c>
      <c r="B138" s="1276" t="s">
        <v>2990</v>
      </c>
      <c r="C138" s="1277">
        <v>7999.9999999999991</v>
      </c>
      <c r="D138" s="1277">
        <v>11863.270000000002</v>
      </c>
      <c r="E138" s="1277">
        <v>11821.579</v>
      </c>
      <c r="F138" s="1271">
        <f t="shared" si="7"/>
        <v>99.648570756629468</v>
      </c>
      <c r="G138" s="1302" t="s">
        <v>657</v>
      </c>
      <c r="H138" s="1328" t="s">
        <v>63</v>
      </c>
      <c r="I138" s="165"/>
    </row>
    <row r="139" spans="1:9" s="128" customFormat="1" ht="15" customHeight="1" x14ac:dyDescent="0.2">
      <c r="A139" s="168">
        <f t="shared" si="8"/>
        <v>116</v>
      </c>
      <c r="B139" s="1276" t="s">
        <v>2991</v>
      </c>
      <c r="C139" s="1277">
        <v>0</v>
      </c>
      <c r="D139" s="1277">
        <v>12210.230000000001</v>
      </c>
      <c r="E139" s="1277">
        <v>12197.78615</v>
      </c>
      <c r="F139" s="1271">
        <f t="shared" si="7"/>
        <v>99.898086686327773</v>
      </c>
      <c r="G139" s="1302" t="s">
        <v>657</v>
      </c>
      <c r="H139" s="1328" t="s">
        <v>63</v>
      </c>
      <c r="I139" s="165"/>
    </row>
    <row r="140" spans="1:9" s="128" customFormat="1" ht="45" customHeight="1" x14ac:dyDescent="0.2">
      <c r="A140" s="168">
        <f t="shared" si="8"/>
        <v>117</v>
      </c>
      <c r="B140" s="1276" t="s">
        <v>5627</v>
      </c>
      <c r="C140" s="1277">
        <v>500</v>
      </c>
      <c r="D140" s="1277">
        <v>0</v>
      </c>
      <c r="E140" s="1277">
        <v>0</v>
      </c>
      <c r="F140" s="1271" t="s">
        <v>2900</v>
      </c>
      <c r="G140" s="1302" t="s">
        <v>657</v>
      </c>
      <c r="H140" s="1330" t="s">
        <v>5628</v>
      </c>
      <c r="I140" s="165"/>
    </row>
    <row r="141" spans="1:9" s="128" customFormat="1" ht="24" customHeight="1" x14ac:dyDescent="0.2">
      <c r="A141" s="168">
        <f t="shared" si="8"/>
        <v>118</v>
      </c>
      <c r="B141" s="1276" t="s">
        <v>3066</v>
      </c>
      <c r="C141" s="1277">
        <v>0</v>
      </c>
      <c r="D141" s="1277">
        <v>51682.15</v>
      </c>
      <c r="E141" s="1277">
        <v>51682.124909999999</v>
      </c>
      <c r="F141" s="1271">
        <f t="shared" si="7"/>
        <v>99.999951453258035</v>
      </c>
      <c r="G141" s="1302" t="s">
        <v>657</v>
      </c>
      <c r="H141" s="1328" t="s">
        <v>63</v>
      </c>
      <c r="I141" s="165"/>
    </row>
    <row r="142" spans="1:9" s="128" customFormat="1" ht="84" x14ac:dyDescent="0.2">
      <c r="A142" s="168">
        <f t="shared" si="8"/>
        <v>119</v>
      </c>
      <c r="B142" s="1276" t="s">
        <v>4654</v>
      </c>
      <c r="C142" s="1277">
        <v>0</v>
      </c>
      <c r="D142" s="1277">
        <v>3077.47</v>
      </c>
      <c r="E142" s="1277">
        <v>0</v>
      </c>
      <c r="F142" s="1271">
        <f t="shared" si="7"/>
        <v>0</v>
      </c>
      <c r="G142" s="1285" t="s">
        <v>652</v>
      </c>
      <c r="H142" s="1330" t="s">
        <v>5629</v>
      </c>
      <c r="I142" s="165"/>
    </row>
    <row r="143" spans="1:9" s="128" customFormat="1" ht="89.25" customHeight="1" x14ac:dyDescent="0.2">
      <c r="A143" s="168">
        <f t="shared" si="8"/>
        <v>120</v>
      </c>
      <c r="B143" s="1276" t="s">
        <v>3977</v>
      </c>
      <c r="C143" s="1277">
        <v>0</v>
      </c>
      <c r="D143" s="1277">
        <v>921.09</v>
      </c>
      <c r="E143" s="1277">
        <v>320.62225999999998</v>
      </c>
      <c r="F143" s="1271">
        <f t="shared" si="7"/>
        <v>34.809004548958292</v>
      </c>
      <c r="G143" s="1302" t="s">
        <v>652</v>
      </c>
      <c r="H143" s="1330" t="s">
        <v>5630</v>
      </c>
      <c r="I143" s="165"/>
    </row>
    <row r="144" spans="1:9" s="128" customFormat="1" ht="89.25" customHeight="1" x14ac:dyDescent="0.2">
      <c r="A144" s="168">
        <f t="shared" si="8"/>
        <v>121</v>
      </c>
      <c r="B144" s="1276" t="s">
        <v>3978</v>
      </c>
      <c r="C144" s="1277">
        <v>0</v>
      </c>
      <c r="D144" s="1277">
        <v>770.93</v>
      </c>
      <c r="E144" s="1277">
        <v>45.697429999999997</v>
      </c>
      <c r="F144" s="1271">
        <f t="shared" si="7"/>
        <v>5.9275718936868458</v>
      </c>
      <c r="G144" s="1302" t="s">
        <v>652</v>
      </c>
      <c r="H144" s="1330" t="s">
        <v>5631</v>
      </c>
      <c r="I144" s="165"/>
    </row>
    <row r="145" spans="1:9" s="128" customFormat="1" ht="34.5" customHeight="1" x14ac:dyDescent="0.2">
      <c r="A145" s="168">
        <f t="shared" si="8"/>
        <v>122</v>
      </c>
      <c r="B145" s="1276" t="s">
        <v>3979</v>
      </c>
      <c r="C145" s="1277">
        <v>20000</v>
      </c>
      <c r="D145" s="1277">
        <v>0</v>
      </c>
      <c r="E145" s="1277">
        <v>0</v>
      </c>
      <c r="F145" s="1271" t="s">
        <v>2900</v>
      </c>
      <c r="G145" s="1302" t="s">
        <v>652</v>
      </c>
      <c r="H145" s="1328" t="s">
        <v>5632</v>
      </c>
      <c r="I145" s="165"/>
    </row>
    <row r="146" spans="1:9" s="128" customFormat="1" ht="24" customHeight="1" x14ac:dyDescent="0.2">
      <c r="A146" s="168">
        <f t="shared" si="8"/>
        <v>123</v>
      </c>
      <c r="B146" s="1276" t="s">
        <v>3980</v>
      </c>
      <c r="C146" s="1277">
        <v>0</v>
      </c>
      <c r="D146" s="1277">
        <v>21922.38</v>
      </c>
      <c r="E146" s="1277">
        <v>21922.371169999999</v>
      </c>
      <c r="F146" s="1271">
        <f t="shared" si="7"/>
        <v>99.999959721526579</v>
      </c>
      <c r="G146" s="1302" t="s">
        <v>652</v>
      </c>
      <c r="H146" s="1328" t="s">
        <v>63</v>
      </c>
      <c r="I146" s="165"/>
    </row>
    <row r="147" spans="1:9" s="128" customFormat="1" ht="34.5" customHeight="1" x14ac:dyDescent="0.2">
      <c r="A147" s="168">
        <f t="shared" si="8"/>
        <v>124</v>
      </c>
      <c r="B147" s="1276" t="s">
        <v>3981</v>
      </c>
      <c r="C147" s="1277">
        <v>0</v>
      </c>
      <c r="D147" s="1277">
        <v>32658.52</v>
      </c>
      <c r="E147" s="1277">
        <v>32658.5069</v>
      </c>
      <c r="F147" s="1271">
        <f t="shared" si="7"/>
        <v>99.99995988795574</v>
      </c>
      <c r="G147" s="1302" t="s">
        <v>657</v>
      </c>
      <c r="H147" s="1328" t="s">
        <v>63</v>
      </c>
      <c r="I147" s="165"/>
    </row>
    <row r="148" spans="1:9" s="128" customFormat="1" ht="45" customHeight="1" x14ac:dyDescent="0.2">
      <c r="A148" s="168">
        <f t="shared" si="8"/>
        <v>125</v>
      </c>
      <c r="B148" s="1276" t="s">
        <v>3206</v>
      </c>
      <c r="C148" s="1277">
        <v>0</v>
      </c>
      <c r="D148" s="1277">
        <v>124037.5</v>
      </c>
      <c r="E148" s="1277">
        <v>124037.49112999999</v>
      </c>
      <c r="F148" s="1271">
        <f t="shared" si="7"/>
        <v>99.999992848936813</v>
      </c>
      <c r="G148" s="1302" t="s">
        <v>652</v>
      </c>
      <c r="H148" s="1328" t="s">
        <v>63</v>
      </c>
      <c r="I148" s="165"/>
    </row>
    <row r="149" spans="1:9" s="128" customFormat="1" ht="24" customHeight="1" x14ac:dyDescent="0.2">
      <c r="A149" s="168">
        <f t="shared" si="8"/>
        <v>126</v>
      </c>
      <c r="B149" s="1276" t="s">
        <v>4031</v>
      </c>
      <c r="C149" s="1277">
        <v>0</v>
      </c>
      <c r="D149" s="1277">
        <v>83535</v>
      </c>
      <c r="E149" s="1277">
        <v>83534.978359999994</v>
      </c>
      <c r="F149" s="1271">
        <f t="shared" si="7"/>
        <v>99.999974094690842</v>
      </c>
      <c r="G149" s="1302" t="s">
        <v>652</v>
      </c>
      <c r="H149" s="1328" t="s">
        <v>63</v>
      </c>
      <c r="I149" s="165"/>
    </row>
    <row r="150" spans="1:9" s="128" customFormat="1" ht="34.5" customHeight="1" x14ac:dyDescent="0.2">
      <c r="A150" s="168">
        <f t="shared" si="8"/>
        <v>127</v>
      </c>
      <c r="B150" s="1276" t="s">
        <v>3533</v>
      </c>
      <c r="C150" s="1277">
        <v>0</v>
      </c>
      <c r="D150" s="1277">
        <v>53313.479999999996</v>
      </c>
      <c r="E150" s="1277">
        <v>53313.47436</v>
      </c>
      <c r="F150" s="1271">
        <f t="shared" si="7"/>
        <v>99.999989421061997</v>
      </c>
      <c r="G150" s="1302" t="s">
        <v>657</v>
      </c>
      <c r="H150" s="1328" t="s">
        <v>63</v>
      </c>
      <c r="I150" s="165"/>
    </row>
    <row r="151" spans="1:9" s="128" customFormat="1" ht="24" customHeight="1" x14ac:dyDescent="0.2">
      <c r="A151" s="168">
        <f t="shared" si="8"/>
        <v>128</v>
      </c>
      <c r="B151" s="1276" t="s">
        <v>3535</v>
      </c>
      <c r="C151" s="1277">
        <v>0</v>
      </c>
      <c r="D151" s="1277">
        <v>89384.290000000008</v>
      </c>
      <c r="E151" s="1277">
        <v>89384.280220000001</v>
      </c>
      <c r="F151" s="1271">
        <f t="shared" si="7"/>
        <v>99.999989058479954</v>
      </c>
      <c r="G151" s="1302" t="s">
        <v>657</v>
      </c>
      <c r="H151" s="1328" t="s">
        <v>63</v>
      </c>
      <c r="I151" s="165"/>
    </row>
    <row r="152" spans="1:9" s="128" customFormat="1" ht="34.5" customHeight="1" x14ac:dyDescent="0.2">
      <c r="A152" s="168">
        <f t="shared" si="8"/>
        <v>129</v>
      </c>
      <c r="B152" s="1276" t="s">
        <v>3536</v>
      </c>
      <c r="C152" s="1277">
        <v>0</v>
      </c>
      <c r="D152" s="1277">
        <v>43191.55</v>
      </c>
      <c r="E152" s="1277">
        <v>43191.540479999996</v>
      </c>
      <c r="F152" s="1271">
        <f t="shared" si="7"/>
        <v>99.999977958651627</v>
      </c>
      <c r="G152" s="1302" t="s">
        <v>652</v>
      </c>
      <c r="H152" s="1328" t="s">
        <v>63</v>
      </c>
      <c r="I152" s="165"/>
    </row>
    <row r="153" spans="1:9" s="128" customFormat="1" ht="89.25" customHeight="1" x14ac:dyDescent="0.2">
      <c r="A153" s="168">
        <f t="shared" si="8"/>
        <v>130</v>
      </c>
      <c r="B153" s="1276" t="s">
        <v>4038</v>
      </c>
      <c r="C153" s="1277">
        <v>0</v>
      </c>
      <c r="D153" s="1277">
        <v>83824.25</v>
      </c>
      <c r="E153" s="1277">
        <v>66902.384869999994</v>
      </c>
      <c r="F153" s="1271">
        <f t="shared" si="7"/>
        <v>79.812685314810452</v>
      </c>
      <c r="G153" s="1302" t="s">
        <v>652</v>
      </c>
      <c r="H153" s="1330" t="s">
        <v>5633</v>
      </c>
      <c r="I153" s="165"/>
    </row>
    <row r="154" spans="1:9" s="128" customFormat="1" ht="73.5" x14ac:dyDescent="0.2">
      <c r="A154" s="168">
        <f t="shared" si="8"/>
        <v>131</v>
      </c>
      <c r="B154" s="1276" t="s">
        <v>5634</v>
      </c>
      <c r="C154" s="1277">
        <v>0</v>
      </c>
      <c r="D154" s="1277">
        <v>4665.5</v>
      </c>
      <c r="E154" s="1277">
        <v>0</v>
      </c>
      <c r="F154" s="1271">
        <f t="shared" si="7"/>
        <v>0</v>
      </c>
      <c r="G154" s="1302" t="s">
        <v>657</v>
      </c>
      <c r="H154" s="1330" t="s">
        <v>5635</v>
      </c>
      <c r="I154" s="165"/>
    </row>
    <row r="155" spans="1:9" s="128" customFormat="1" ht="115.5" x14ac:dyDescent="0.2">
      <c r="A155" s="168">
        <f t="shared" si="8"/>
        <v>132</v>
      </c>
      <c r="B155" s="1276" t="s">
        <v>5636</v>
      </c>
      <c r="C155" s="1277">
        <v>0</v>
      </c>
      <c r="D155" s="1277">
        <v>14160</v>
      </c>
      <c r="E155" s="1277">
        <v>0</v>
      </c>
      <c r="F155" s="1271">
        <f t="shared" si="7"/>
        <v>0</v>
      </c>
      <c r="G155" s="1302" t="s">
        <v>652</v>
      </c>
      <c r="H155" s="1330" t="s">
        <v>5637</v>
      </c>
      <c r="I155" s="165"/>
    </row>
    <row r="156" spans="1:9" s="128" customFormat="1" ht="24" customHeight="1" x14ac:dyDescent="0.2">
      <c r="A156" s="168">
        <f t="shared" si="8"/>
        <v>133</v>
      </c>
      <c r="B156" s="1276" t="s">
        <v>4033</v>
      </c>
      <c r="C156" s="1277">
        <v>0</v>
      </c>
      <c r="D156" s="1277">
        <v>4073.6600000000003</v>
      </c>
      <c r="E156" s="1277">
        <v>4073.65</v>
      </c>
      <c r="F156" s="1271">
        <f t="shared" si="7"/>
        <v>99.999754520504908</v>
      </c>
      <c r="G156" s="1302" t="s">
        <v>657</v>
      </c>
      <c r="H156" s="1328" t="s">
        <v>63</v>
      </c>
      <c r="I156" s="165"/>
    </row>
    <row r="157" spans="1:9" s="128" customFormat="1" ht="24" customHeight="1" x14ac:dyDescent="0.2">
      <c r="A157" s="168">
        <f t="shared" si="8"/>
        <v>134</v>
      </c>
      <c r="B157" s="1276" t="s">
        <v>4039</v>
      </c>
      <c r="C157" s="1277">
        <v>0</v>
      </c>
      <c r="D157" s="1277">
        <v>16537.419999999998</v>
      </c>
      <c r="E157" s="1277">
        <v>16537.40739</v>
      </c>
      <c r="F157" s="1271">
        <f t="shared" si="7"/>
        <v>99.999923748686328</v>
      </c>
      <c r="G157" s="1302" t="s">
        <v>657</v>
      </c>
      <c r="H157" s="1328" t="s">
        <v>63</v>
      </c>
      <c r="I157" s="165"/>
    </row>
    <row r="158" spans="1:9" s="128" customFormat="1" ht="57" customHeight="1" x14ac:dyDescent="0.2">
      <c r="A158" s="168">
        <f t="shared" si="8"/>
        <v>135</v>
      </c>
      <c r="B158" s="1276" t="s">
        <v>5638</v>
      </c>
      <c r="C158" s="1277">
        <v>0</v>
      </c>
      <c r="D158" s="1277">
        <v>8000</v>
      </c>
      <c r="E158" s="1277">
        <v>0</v>
      </c>
      <c r="F158" s="1271">
        <f t="shared" si="7"/>
        <v>0</v>
      </c>
      <c r="G158" s="1302" t="s">
        <v>652</v>
      </c>
      <c r="H158" s="1330" t="s">
        <v>5639</v>
      </c>
      <c r="I158" s="165"/>
    </row>
    <row r="159" spans="1:9" s="128" customFormat="1" ht="13.5" customHeight="1" thickBot="1" x14ac:dyDescent="0.25">
      <c r="A159" s="1542" t="s">
        <v>299</v>
      </c>
      <c r="B159" s="1543"/>
      <c r="C159" s="146">
        <f>SUM(C136:C158)</f>
        <v>82389</v>
      </c>
      <c r="D159" s="146">
        <f>SUM(D136:D158)</f>
        <v>717963.76000000013</v>
      </c>
      <c r="E159" s="146">
        <f>SUM(E136:E158)</f>
        <v>668303.07762999984</v>
      </c>
      <c r="F159" s="157">
        <f t="shared" si="7"/>
        <v>93.083121302668488</v>
      </c>
      <c r="G159" s="148"/>
      <c r="H159" s="1339"/>
    </row>
    <row r="160" spans="1:9" s="163" customFormat="1" x14ac:dyDescent="0.2">
      <c r="A160" s="129"/>
      <c r="B160" s="159"/>
      <c r="C160" s="129"/>
      <c r="D160" s="129"/>
      <c r="E160" s="129"/>
      <c r="F160" s="160"/>
      <c r="G160" s="161"/>
      <c r="H160" s="1324"/>
    </row>
  </sheetData>
  <mergeCells count="12">
    <mergeCell ref="A159:B159"/>
    <mergeCell ref="A1:H1"/>
    <mergeCell ref="A4:B4"/>
    <mergeCell ref="A5:B5"/>
    <mergeCell ref="A6:B6"/>
    <mergeCell ref="A8:B8"/>
    <mergeCell ref="A9:B9"/>
    <mergeCell ref="A10:B10"/>
    <mergeCell ref="A48:B48"/>
    <mergeCell ref="A73:B73"/>
    <mergeCell ref="A76:B76"/>
    <mergeCell ref="A134:B134"/>
  </mergeCells>
  <printOptions horizontalCentered="1"/>
  <pageMargins left="0.31496062992125984" right="0.31496062992125984" top="0.51181102362204722" bottom="0.43307086614173229" header="0.31496062992125984" footer="0.23622047244094491"/>
  <pageSetup paperSize="9" scale="96" firstPageNumber="242" fitToHeight="0" orientation="landscape" useFirstPageNumber="1" r:id="rId1"/>
  <headerFooter>
    <oddHeader>&amp;L&amp;"Tahoma,Kurzíva"&amp;9Závěrečný účet Moravskoslezského kraje za rok 2023&amp;R&amp;"Tahoma,Kurzíva"&amp;9Tabulka č. 22</oddHeader>
    <oddFooter>&amp;C&amp;"Tahoma,Obyčejné"&amp;P</oddFooter>
  </headerFooter>
  <rowBreaks count="4" manualBreakCount="4">
    <brk id="37" max="7" man="1"/>
    <brk id="118" max="7" man="1"/>
    <brk id="125" max="7" man="1"/>
    <brk id="134"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34A85-5C9B-4CD6-AFC0-53FF46940110}">
  <sheetPr>
    <pageSetUpPr fitToPage="1"/>
  </sheetPr>
  <dimension ref="A1:J77"/>
  <sheetViews>
    <sheetView zoomScaleNormal="100" zoomScaleSheetLayoutView="100" workbookViewId="0">
      <pane ySplit="13" topLeftCell="A14" activePane="bottomLeft" state="frozen"/>
      <selection activeCell="F37" sqref="F37"/>
      <selection pane="bottomLeft" activeCell="F37" sqref="F37"/>
    </sheetView>
  </sheetViews>
  <sheetFormatPr defaultColWidth="9.140625" defaultRowHeight="10.5" x14ac:dyDescent="0.2"/>
  <cols>
    <col min="1" max="1" width="6.42578125" style="126" customWidth="1"/>
    <col min="2" max="2" width="42.7109375" style="128" customWidth="1"/>
    <col min="3" max="4" width="13.140625" style="129" customWidth="1"/>
    <col min="5" max="5" width="13.140625" style="126" customWidth="1"/>
    <col min="6" max="6" width="8" style="130" customWidth="1"/>
    <col min="7" max="7" width="10.7109375" style="127" customWidth="1"/>
    <col min="8" max="8" width="42.7109375" style="131" customWidth="1"/>
    <col min="9" max="9" width="10.140625" style="126" bestFit="1" customWidth="1"/>
    <col min="10" max="16384" width="9.140625" style="126"/>
  </cols>
  <sheetData>
    <row r="1" spans="1:10" s="119" customFormat="1" ht="18" customHeight="1" x14ac:dyDescent="0.2">
      <c r="A1" s="1546" t="s">
        <v>5640</v>
      </c>
      <c r="B1" s="1546"/>
      <c r="C1" s="1546"/>
      <c r="D1" s="1546"/>
      <c r="E1" s="1546"/>
      <c r="F1" s="1546"/>
      <c r="G1" s="1546"/>
      <c r="H1" s="1546"/>
    </row>
    <row r="2" spans="1:10" ht="12" customHeight="1" x14ac:dyDescent="0.2"/>
    <row r="3" spans="1:10" ht="12" customHeight="1" thickBot="1" x14ac:dyDescent="0.2">
      <c r="A3" s="120"/>
      <c r="F3" s="132" t="s">
        <v>640</v>
      </c>
    </row>
    <row r="4" spans="1:10" ht="24" customHeight="1" x14ac:dyDescent="0.2">
      <c r="A4" s="1547"/>
      <c r="B4" s="1548"/>
      <c r="C4" s="1249" t="s">
        <v>5102</v>
      </c>
      <c r="D4" s="1249" t="s">
        <v>5103</v>
      </c>
      <c r="E4" s="1249" t="s">
        <v>5104</v>
      </c>
      <c r="F4" s="1250" t="s">
        <v>290</v>
      </c>
      <c r="G4" s="164"/>
      <c r="H4" s="165"/>
    </row>
    <row r="5" spans="1:10" ht="12.95" customHeight="1" x14ac:dyDescent="0.2">
      <c r="A5" s="1544" t="s">
        <v>641</v>
      </c>
      <c r="B5" s="1545"/>
      <c r="C5" s="1251">
        <f>C57</f>
        <v>47571</v>
      </c>
      <c r="D5" s="1251">
        <f>D57</f>
        <v>258912.48000000004</v>
      </c>
      <c r="E5" s="1251">
        <f>E57</f>
        <v>110959.17260999998</v>
      </c>
      <c r="F5" s="1252">
        <f>E5/D5*100</f>
        <v>42.855861026861263</v>
      </c>
      <c r="G5" s="161"/>
      <c r="H5" s="162"/>
    </row>
    <row r="6" spans="1:10" ht="12.95" customHeight="1" x14ac:dyDescent="0.2">
      <c r="A6" s="1544" t="s">
        <v>642</v>
      </c>
      <c r="B6" s="1545"/>
      <c r="C6" s="1253">
        <f>C60</f>
        <v>1000</v>
      </c>
      <c r="D6" s="1253">
        <f>D60</f>
        <v>1000</v>
      </c>
      <c r="E6" s="1253">
        <f>E60</f>
        <v>1000</v>
      </c>
      <c r="F6" s="1252">
        <f>E6/D6*100</f>
        <v>100</v>
      </c>
      <c r="G6" s="161"/>
      <c r="H6" s="162"/>
    </row>
    <row r="7" spans="1:10" ht="12.95" customHeight="1" x14ac:dyDescent="0.2">
      <c r="A7" s="1544" t="s">
        <v>643</v>
      </c>
      <c r="B7" s="1545"/>
      <c r="C7" s="1253">
        <f>C64</f>
        <v>100</v>
      </c>
      <c r="D7" s="1253">
        <f>D64</f>
        <v>3729</v>
      </c>
      <c r="E7" s="1253">
        <f>E64</f>
        <v>241</v>
      </c>
      <c r="F7" s="1252">
        <f>E7/D7*100</f>
        <v>6.4628586752480555</v>
      </c>
      <c r="G7" s="161"/>
      <c r="H7" s="162"/>
    </row>
    <row r="8" spans="1:10" ht="12.95" customHeight="1" x14ac:dyDescent="0.2">
      <c r="A8" s="1544" t="s">
        <v>644</v>
      </c>
      <c r="B8" s="1545"/>
      <c r="C8" s="1253">
        <f>C76</f>
        <v>446505.04</v>
      </c>
      <c r="D8" s="1253">
        <f>D76</f>
        <v>719709.51</v>
      </c>
      <c r="E8" s="1253">
        <f>E76</f>
        <v>326317.50592999998</v>
      </c>
      <c r="F8" s="1252">
        <f>E8/D8*100</f>
        <v>45.340168692504839</v>
      </c>
      <c r="G8" s="161"/>
      <c r="H8" s="162"/>
    </row>
    <row r="9" spans="1:10" s="120" customFormat="1" ht="13.5" customHeight="1" thickBot="1" x14ac:dyDescent="0.25">
      <c r="A9" s="1540" t="s">
        <v>299</v>
      </c>
      <c r="B9" s="1541"/>
      <c r="C9" s="133">
        <f>SUM(C5:C8)</f>
        <v>495176.04</v>
      </c>
      <c r="D9" s="133">
        <f>SUM(D5:D8)</f>
        <v>983350.99</v>
      </c>
      <c r="E9" s="133">
        <f>SUM(E5:E8)</f>
        <v>438517.67853999999</v>
      </c>
      <c r="F9" s="134">
        <f>E9/D9*100</f>
        <v>44.594217425865409</v>
      </c>
      <c r="G9" s="161"/>
      <c r="H9" s="162"/>
    </row>
    <row r="10" spans="1:10" s="138" customFormat="1" ht="10.5" customHeight="1" x14ac:dyDescent="0.2">
      <c r="A10" s="120"/>
      <c r="B10" s="135"/>
      <c r="C10" s="136"/>
      <c r="D10" s="136"/>
      <c r="E10" s="136"/>
      <c r="F10" s="137"/>
      <c r="G10" s="127"/>
      <c r="H10" s="131"/>
    </row>
    <row r="11" spans="1:10" s="138" customFormat="1" ht="10.5" customHeight="1" x14ac:dyDescent="0.2">
      <c r="A11" s="120"/>
      <c r="B11" s="135"/>
      <c r="C11" s="464"/>
      <c r="D11" s="464"/>
      <c r="E11" s="464"/>
      <c r="F11" s="137"/>
      <c r="G11" s="127"/>
      <c r="H11" s="131"/>
    </row>
    <row r="12" spans="1:10" s="138" customFormat="1" ht="10.5" customHeight="1" thickBot="1" x14ac:dyDescent="0.2">
      <c r="A12" s="120"/>
      <c r="B12" s="135"/>
      <c r="C12" s="136"/>
      <c r="D12" s="136"/>
      <c r="E12" s="136"/>
      <c r="F12" s="137"/>
      <c r="G12" s="127"/>
      <c r="H12" s="132" t="s">
        <v>640</v>
      </c>
    </row>
    <row r="13" spans="1:10" ht="28.5" customHeight="1" thickBot="1" x14ac:dyDescent="0.25">
      <c r="A13" s="139" t="s">
        <v>645</v>
      </c>
      <c r="B13" s="456" t="s">
        <v>536</v>
      </c>
      <c r="C13" s="1249" t="s">
        <v>5102</v>
      </c>
      <c r="D13" s="1249" t="s">
        <v>5103</v>
      </c>
      <c r="E13" s="1249" t="s">
        <v>5104</v>
      </c>
      <c r="F13" s="457" t="s">
        <v>290</v>
      </c>
      <c r="G13" s="457" t="s">
        <v>646</v>
      </c>
      <c r="H13" s="458" t="s">
        <v>647</v>
      </c>
    </row>
    <row r="14" spans="1:10" ht="15" customHeight="1" thickBot="1" x14ac:dyDescent="0.2">
      <c r="A14" s="166" t="s">
        <v>648</v>
      </c>
      <c r="B14" s="140"/>
      <c r="C14" s="141"/>
      <c r="D14" s="141"/>
      <c r="E14" s="142"/>
      <c r="F14" s="143"/>
      <c r="G14" s="144"/>
      <c r="H14" s="145"/>
    </row>
    <row r="15" spans="1:10" s="128" customFormat="1" ht="89.25" customHeight="1" x14ac:dyDescent="0.2">
      <c r="A15" s="167">
        <v>1</v>
      </c>
      <c r="B15" s="1276" t="s">
        <v>790</v>
      </c>
      <c r="C15" s="1277">
        <v>15000</v>
      </c>
      <c r="D15" s="1277">
        <v>46187</v>
      </c>
      <c r="E15" s="1277">
        <v>19463.016209999998</v>
      </c>
      <c r="F15" s="1271">
        <f t="shared" ref="F15:F57" si="0">E15/D15*100</f>
        <v>42.1395981769762</v>
      </c>
      <c r="G15" s="1266" t="s">
        <v>650</v>
      </c>
      <c r="H15" s="1272" t="s">
        <v>5641</v>
      </c>
    </row>
    <row r="16" spans="1:10" s="128" customFormat="1" ht="34.5" customHeight="1" x14ac:dyDescent="0.2">
      <c r="A16" s="168">
        <f>A15+1</f>
        <v>2</v>
      </c>
      <c r="B16" s="1269" t="s">
        <v>791</v>
      </c>
      <c r="C16" s="1270">
        <v>2000</v>
      </c>
      <c r="D16" s="1270">
        <v>2134.6999999999998</v>
      </c>
      <c r="E16" s="1270">
        <v>1944.4560000000001</v>
      </c>
      <c r="F16" s="1271">
        <f t="shared" si="0"/>
        <v>91.088021736075348</v>
      </c>
      <c r="G16" s="460" t="s">
        <v>650</v>
      </c>
      <c r="H16" s="1272" t="s">
        <v>5642</v>
      </c>
      <c r="J16" s="159"/>
    </row>
    <row r="17" spans="1:8" s="128" customFormat="1" ht="34.5" customHeight="1" x14ac:dyDescent="0.2">
      <c r="A17" s="168">
        <f t="shared" ref="A17:A56" si="1">A16+1</f>
        <v>3</v>
      </c>
      <c r="B17" s="1269" t="s">
        <v>2772</v>
      </c>
      <c r="C17" s="1270">
        <v>3000</v>
      </c>
      <c r="D17" s="1270">
        <v>4038.9</v>
      </c>
      <c r="E17" s="1270">
        <v>3752.6199699999997</v>
      </c>
      <c r="F17" s="1271">
        <f t="shared" si="0"/>
        <v>92.91193072371189</v>
      </c>
      <c r="G17" s="460" t="s">
        <v>650</v>
      </c>
      <c r="H17" s="1272" t="s">
        <v>5643</v>
      </c>
    </row>
    <row r="18" spans="1:8" s="128" customFormat="1" ht="99.75" customHeight="1" x14ac:dyDescent="0.2">
      <c r="A18" s="168">
        <f t="shared" si="1"/>
        <v>4</v>
      </c>
      <c r="B18" s="1269" t="s">
        <v>792</v>
      </c>
      <c r="C18" s="1270">
        <v>2000</v>
      </c>
      <c r="D18" s="1270">
        <v>3983.7000000000003</v>
      </c>
      <c r="E18" s="1270">
        <v>2331.6356300000002</v>
      </c>
      <c r="F18" s="1271">
        <f t="shared" si="0"/>
        <v>58.529398047041695</v>
      </c>
      <c r="G18" s="460" t="s">
        <v>650</v>
      </c>
      <c r="H18" s="1272" t="s">
        <v>5644</v>
      </c>
    </row>
    <row r="19" spans="1:8" s="128" customFormat="1" ht="57" customHeight="1" x14ac:dyDescent="0.2">
      <c r="A19" s="168">
        <f t="shared" si="1"/>
        <v>5</v>
      </c>
      <c r="B19" s="1269" t="s">
        <v>3717</v>
      </c>
      <c r="C19" s="1270">
        <v>3000</v>
      </c>
      <c r="D19" s="1270">
        <v>3059.2</v>
      </c>
      <c r="E19" s="1270">
        <v>2490.8542700000003</v>
      </c>
      <c r="F19" s="1271">
        <f t="shared" si="0"/>
        <v>81.421753072698749</v>
      </c>
      <c r="G19" s="460" t="s">
        <v>650</v>
      </c>
      <c r="H19" s="463" t="s">
        <v>5645</v>
      </c>
    </row>
    <row r="20" spans="1:8" s="128" customFormat="1" ht="24" customHeight="1" x14ac:dyDescent="0.2">
      <c r="A20" s="168">
        <f t="shared" si="1"/>
        <v>6</v>
      </c>
      <c r="B20" s="1275" t="s">
        <v>793</v>
      </c>
      <c r="C20" s="1270">
        <v>2000</v>
      </c>
      <c r="D20" s="1270">
        <v>2637.6</v>
      </c>
      <c r="E20" s="1270">
        <v>2591.0066700000002</v>
      </c>
      <c r="F20" s="1271">
        <f t="shared" si="0"/>
        <v>98.233495222929946</v>
      </c>
      <c r="G20" s="460" t="s">
        <v>650</v>
      </c>
      <c r="H20" s="1272" t="s">
        <v>63</v>
      </c>
    </row>
    <row r="21" spans="1:8" s="128" customFormat="1" ht="94.5" x14ac:dyDescent="0.2">
      <c r="A21" s="168">
        <f t="shared" si="1"/>
        <v>7</v>
      </c>
      <c r="B21" s="1275" t="s">
        <v>2773</v>
      </c>
      <c r="C21" s="1270">
        <v>4750</v>
      </c>
      <c r="D21" s="1270">
        <v>141509.47</v>
      </c>
      <c r="E21" s="1270">
        <v>51174.028999999995</v>
      </c>
      <c r="F21" s="1271">
        <f t="shared" si="0"/>
        <v>36.162971283829975</v>
      </c>
      <c r="G21" s="460" t="s">
        <v>657</v>
      </c>
      <c r="H21" s="1272" t="s">
        <v>5646</v>
      </c>
    </row>
    <row r="22" spans="1:8" s="128" customFormat="1" ht="24" customHeight="1" x14ac:dyDescent="0.2">
      <c r="A22" s="168">
        <f t="shared" si="1"/>
        <v>8</v>
      </c>
      <c r="B22" s="1275" t="s">
        <v>522</v>
      </c>
      <c r="C22" s="1270">
        <v>0</v>
      </c>
      <c r="D22" s="1270">
        <v>2866.96</v>
      </c>
      <c r="E22" s="1270">
        <v>2756.962</v>
      </c>
      <c r="F22" s="1271">
        <f t="shared" si="0"/>
        <v>96.163253062477324</v>
      </c>
      <c r="G22" s="1278" t="s">
        <v>657</v>
      </c>
      <c r="H22" s="1272" t="s">
        <v>63</v>
      </c>
    </row>
    <row r="23" spans="1:8" s="128" customFormat="1" ht="67.5" customHeight="1" x14ac:dyDescent="0.2">
      <c r="A23" s="168">
        <f t="shared" si="1"/>
        <v>9</v>
      </c>
      <c r="B23" s="1269" t="s">
        <v>794</v>
      </c>
      <c r="C23" s="1270">
        <v>300</v>
      </c>
      <c r="D23" s="1270">
        <v>300</v>
      </c>
      <c r="E23" s="1270">
        <v>113.74</v>
      </c>
      <c r="F23" s="1271">
        <f t="shared" si="0"/>
        <v>37.913333333333334</v>
      </c>
      <c r="G23" s="460" t="s">
        <v>652</v>
      </c>
      <c r="H23" s="1272" t="s">
        <v>5647</v>
      </c>
    </row>
    <row r="24" spans="1:8" s="128" customFormat="1" ht="67.5" customHeight="1" x14ac:dyDescent="0.2">
      <c r="A24" s="168">
        <f t="shared" si="1"/>
        <v>10</v>
      </c>
      <c r="B24" s="1269" t="s">
        <v>795</v>
      </c>
      <c r="C24" s="1270">
        <v>50</v>
      </c>
      <c r="D24" s="1270">
        <v>0</v>
      </c>
      <c r="E24" s="1270">
        <v>0</v>
      </c>
      <c r="F24" s="1271" t="s">
        <v>2900</v>
      </c>
      <c r="G24" s="460" t="s">
        <v>657</v>
      </c>
      <c r="H24" s="1272" t="s">
        <v>5648</v>
      </c>
    </row>
    <row r="25" spans="1:8" s="128" customFormat="1" ht="15" customHeight="1" x14ac:dyDescent="0.2">
      <c r="A25" s="168">
        <f t="shared" si="1"/>
        <v>11</v>
      </c>
      <c r="B25" s="1269" t="s">
        <v>3982</v>
      </c>
      <c r="C25" s="1270">
        <v>100</v>
      </c>
      <c r="D25" s="1270">
        <v>363</v>
      </c>
      <c r="E25" s="1270">
        <v>363</v>
      </c>
      <c r="F25" s="1271">
        <f t="shared" si="0"/>
        <v>100</v>
      </c>
      <c r="G25" s="460" t="s">
        <v>657</v>
      </c>
      <c r="H25" s="1272" t="s">
        <v>63</v>
      </c>
    </row>
    <row r="26" spans="1:8" s="128" customFormat="1" ht="96" customHeight="1" x14ac:dyDescent="0.2">
      <c r="A26" s="168">
        <f t="shared" si="1"/>
        <v>12</v>
      </c>
      <c r="B26" s="1269" t="s">
        <v>796</v>
      </c>
      <c r="C26" s="1270">
        <v>650</v>
      </c>
      <c r="D26" s="1270">
        <v>920</v>
      </c>
      <c r="E26" s="1270">
        <v>437.80400000000003</v>
      </c>
      <c r="F26" s="1271">
        <f t="shared" si="0"/>
        <v>47.587391304347832</v>
      </c>
      <c r="G26" s="460" t="s">
        <v>652</v>
      </c>
      <c r="H26" s="1272" t="s">
        <v>5649</v>
      </c>
    </row>
    <row r="27" spans="1:8" s="128" customFormat="1" ht="65.25" customHeight="1" x14ac:dyDescent="0.2">
      <c r="A27" s="168">
        <f t="shared" si="1"/>
        <v>13</v>
      </c>
      <c r="B27" s="1275" t="s">
        <v>797</v>
      </c>
      <c r="C27" s="1270">
        <v>150</v>
      </c>
      <c r="D27" s="1270">
        <v>297.7</v>
      </c>
      <c r="E27" s="1270">
        <v>147.62</v>
      </c>
      <c r="F27" s="1271">
        <f t="shared" si="0"/>
        <v>49.58683238159221</v>
      </c>
      <c r="G27" s="460" t="s">
        <v>652</v>
      </c>
      <c r="H27" s="1272" t="s">
        <v>5650</v>
      </c>
    </row>
    <row r="28" spans="1:8" s="128" customFormat="1" ht="15" customHeight="1" x14ac:dyDescent="0.2">
      <c r="A28" s="168">
        <f t="shared" si="1"/>
        <v>14</v>
      </c>
      <c r="B28" s="1275" t="s">
        <v>519</v>
      </c>
      <c r="C28" s="1270">
        <v>2000</v>
      </c>
      <c r="D28" s="1270">
        <v>2000</v>
      </c>
      <c r="E28" s="1270">
        <v>2000</v>
      </c>
      <c r="F28" s="1271">
        <f t="shared" si="0"/>
        <v>100</v>
      </c>
      <c r="G28" s="460" t="s">
        <v>650</v>
      </c>
      <c r="H28" s="1272" t="s">
        <v>63</v>
      </c>
    </row>
    <row r="29" spans="1:8" s="128" customFormat="1" ht="67.5" customHeight="1" x14ac:dyDescent="0.2">
      <c r="A29" s="168">
        <f t="shared" si="1"/>
        <v>15</v>
      </c>
      <c r="B29" s="1275" t="s">
        <v>798</v>
      </c>
      <c r="C29" s="1270">
        <v>400</v>
      </c>
      <c r="D29" s="1270">
        <v>400</v>
      </c>
      <c r="E29" s="1270">
        <v>124.03715</v>
      </c>
      <c r="F29" s="1271">
        <f t="shared" si="0"/>
        <v>31.009287499999999</v>
      </c>
      <c r="G29" s="460" t="s">
        <v>650</v>
      </c>
      <c r="H29" s="1272" t="s">
        <v>3983</v>
      </c>
    </row>
    <row r="30" spans="1:8" s="128" customFormat="1" ht="45" customHeight="1" x14ac:dyDescent="0.2">
      <c r="A30" s="168">
        <f t="shared" si="1"/>
        <v>16</v>
      </c>
      <c r="B30" s="1269" t="s">
        <v>216</v>
      </c>
      <c r="C30" s="1270">
        <v>350</v>
      </c>
      <c r="D30" s="1270">
        <v>350</v>
      </c>
      <c r="E30" s="1270">
        <v>217.01</v>
      </c>
      <c r="F30" s="1271">
        <f t="shared" si="0"/>
        <v>62.002857142857138</v>
      </c>
      <c r="G30" s="460" t="s">
        <v>650</v>
      </c>
      <c r="H30" s="1272" t="s">
        <v>5651</v>
      </c>
    </row>
    <row r="31" spans="1:8" s="128" customFormat="1" ht="15" customHeight="1" x14ac:dyDescent="0.2">
      <c r="A31" s="168">
        <f t="shared" si="1"/>
        <v>17</v>
      </c>
      <c r="B31" s="1269" t="s">
        <v>523</v>
      </c>
      <c r="C31" s="1270">
        <v>1500</v>
      </c>
      <c r="D31" s="1270">
        <v>1400</v>
      </c>
      <c r="E31" s="1270">
        <v>1400</v>
      </c>
      <c r="F31" s="1271">
        <f t="shared" si="0"/>
        <v>100</v>
      </c>
      <c r="G31" s="460" t="s">
        <v>650</v>
      </c>
      <c r="H31" s="1272" t="s">
        <v>63</v>
      </c>
    </row>
    <row r="32" spans="1:8" s="128" customFormat="1" ht="132" customHeight="1" x14ac:dyDescent="0.2">
      <c r="A32" s="168">
        <f t="shared" si="1"/>
        <v>18</v>
      </c>
      <c r="B32" s="1269" t="s">
        <v>799</v>
      </c>
      <c r="C32" s="1270">
        <v>4500</v>
      </c>
      <c r="D32" s="1270">
        <v>5848.3499999999995</v>
      </c>
      <c r="E32" s="1270">
        <v>4970.6237099999998</v>
      </c>
      <c r="F32" s="1271">
        <f t="shared" si="0"/>
        <v>84.99189874067045</v>
      </c>
      <c r="G32" s="460" t="s">
        <v>652</v>
      </c>
      <c r="H32" s="1272" t="s">
        <v>5652</v>
      </c>
    </row>
    <row r="33" spans="1:9" s="128" customFormat="1" ht="15" customHeight="1" x14ac:dyDescent="0.2">
      <c r="A33" s="168">
        <f t="shared" si="1"/>
        <v>19</v>
      </c>
      <c r="B33" s="1269" t="s">
        <v>2774</v>
      </c>
      <c r="C33" s="1270">
        <v>0</v>
      </c>
      <c r="D33" s="1270">
        <v>135</v>
      </c>
      <c r="E33" s="1270">
        <v>135</v>
      </c>
      <c r="F33" s="1271">
        <f t="shared" si="0"/>
        <v>100</v>
      </c>
      <c r="G33" s="460" t="s">
        <v>650</v>
      </c>
      <c r="H33" s="1272" t="s">
        <v>63</v>
      </c>
    </row>
    <row r="34" spans="1:9" s="128" customFormat="1" ht="67.5" customHeight="1" x14ac:dyDescent="0.2">
      <c r="A34" s="168">
        <f t="shared" si="1"/>
        <v>20</v>
      </c>
      <c r="B34" s="1275" t="s">
        <v>3984</v>
      </c>
      <c r="C34" s="1270">
        <v>100</v>
      </c>
      <c r="D34" s="1270">
        <v>100</v>
      </c>
      <c r="E34" s="1270">
        <v>0</v>
      </c>
      <c r="F34" s="1271">
        <f t="shared" si="0"/>
        <v>0</v>
      </c>
      <c r="G34" s="460" t="s">
        <v>652</v>
      </c>
      <c r="H34" s="1272" t="s">
        <v>5653</v>
      </c>
    </row>
    <row r="35" spans="1:9" s="128" customFormat="1" ht="67.5" customHeight="1" x14ac:dyDescent="0.2">
      <c r="A35" s="168">
        <f t="shared" si="1"/>
        <v>21</v>
      </c>
      <c r="B35" s="1275" t="s">
        <v>3985</v>
      </c>
      <c r="C35" s="1270">
        <v>30</v>
      </c>
      <c r="D35" s="1270">
        <v>30</v>
      </c>
      <c r="E35" s="1270">
        <v>0</v>
      </c>
      <c r="F35" s="1271">
        <f t="shared" si="0"/>
        <v>0</v>
      </c>
      <c r="G35" s="460" t="s">
        <v>652</v>
      </c>
      <c r="H35" s="1272" t="s">
        <v>5654</v>
      </c>
    </row>
    <row r="36" spans="1:9" s="128" customFormat="1" ht="57" customHeight="1" x14ac:dyDescent="0.2">
      <c r="A36" s="168">
        <f t="shared" si="1"/>
        <v>22</v>
      </c>
      <c r="B36" s="1275" t="s">
        <v>800</v>
      </c>
      <c r="C36" s="1270">
        <v>0</v>
      </c>
      <c r="D36" s="1270">
        <v>10000</v>
      </c>
      <c r="E36" s="1270">
        <v>47.126959999999997</v>
      </c>
      <c r="F36" s="1271">
        <f t="shared" si="0"/>
        <v>0.47126959999999996</v>
      </c>
      <c r="G36" s="460" t="s">
        <v>650</v>
      </c>
      <c r="H36" s="1272" t="s">
        <v>5655</v>
      </c>
    </row>
    <row r="37" spans="1:9" s="128" customFormat="1" ht="89.25" customHeight="1" x14ac:dyDescent="0.2">
      <c r="A37" s="168">
        <f t="shared" si="1"/>
        <v>23</v>
      </c>
      <c r="B37" s="1275" t="s">
        <v>801</v>
      </c>
      <c r="C37" s="1270">
        <v>1000</v>
      </c>
      <c r="D37" s="1270">
        <v>1396.1</v>
      </c>
      <c r="E37" s="1270">
        <v>649.91519999999991</v>
      </c>
      <c r="F37" s="1271">
        <f t="shared" si="0"/>
        <v>46.552195401475537</v>
      </c>
      <c r="G37" s="1278" t="s">
        <v>652</v>
      </c>
      <c r="H37" s="1272" t="s">
        <v>5656</v>
      </c>
    </row>
    <row r="38" spans="1:9" s="128" customFormat="1" ht="15" customHeight="1" x14ac:dyDescent="0.2">
      <c r="A38" s="168">
        <f t="shared" si="1"/>
        <v>24</v>
      </c>
      <c r="B38" s="1269" t="s">
        <v>529</v>
      </c>
      <c r="C38" s="1270">
        <v>1160</v>
      </c>
      <c r="D38" s="1270">
        <v>3335.2799999999997</v>
      </c>
      <c r="E38" s="1270">
        <v>3231.3999999999996</v>
      </c>
      <c r="F38" s="1271">
        <f t="shared" si="0"/>
        <v>96.885418915353426</v>
      </c>
      <c r="G38" s="460" t="s">
        <v>650</v>
      </c>
      <c r="H38" s="1341" t="s">
        <v>63</v>
      </c>
    </row>
    <row r="39" spans="1:9" s="128" customFormat="1" ht="15" customHeight="1" x14ac:dyDescent="0.2">
      <c r="A39" s="168">
        <f t="shared" si="1"/>
        <v>25</v>
      </c>
      <c r="B39" s="1269" t="s">
        <v>802</v>
      </c>
      <c r="C39" s="1270">
        <v>1000</v>
      </c>
      <c r="D39" s="1270">
        <v>1467.3799999999999</v>
      </c>
      <c r="E39" s="1270">
        <v>1230.59412</v>
      </c>
      <c r="F39" s="1271">
        <f t="shared" si="0"/>
        <v>83.863356458449758</v>
      </c>
      <c r="G39" s="460" t="s">
        <v>650</v>
      </c>
      <c r="H39" s="1341" t="s">
        <v>3927</v>
      </c>
    </row>
    <row r="40" spans="1:9" s="128" customFormat="1" ht="15" customHeight="1" x14ac:dyDescent="0.2">
      <c r="A40" s="168">
        <f t="shared" si="1"/>
        <v>26</v>
      </c>
      <c r="B40" s="1269" t="s">
        <v>3446</v>
      </c>
      <c r="C40" s="1270">
        <v>1400</v>
      </c>
      <c r="D40" s="1270">
        <v>1400</v>
      </c>
      <c r="E40" s="1270">
        <v>1400</v>
      </c>
      <c r="F40" s="1271">
        <f t="shared" si="0"/>
        <v>100</v>
      </c>
      <c r="G40" s="460" t="s">
        <v>650</v>
      </c>
      <c r="H40" s="1272" t="s">
        <v>63</v>
      </c>
    </row>
    <row r="41" spans="1:9" s="128" customFormat="1" ht="15" customHeight="1" x14ac:dyDescent="0.2">
      <c r="A41" s="168">
        <f t="shared" si="1"/>
        <v>27</v>
      </c>
      <c r="B41" s="1269" t="s">
        <v>526</v>
      </c>
      <c r="C41" s="1270">
        <v>1000</v>
      </c>
      <c r="D41" s="1270">
        <v>1000</v>
      </c>
      <c r="E41" s="1270">
        <v>1000</v>
      </c>
      <c r="F41" s="1271">
        <f t="shared" si="0"/>
        <v>100</v>
      </c>
      <c r="G41" s="460" t="s">
        <v>650</v>
      </c>
      <c r="H41" s="459" t="s">
        <v>63</v>
      </c>
    </row>
    <row r="42" spans="1:9" s="128" customFormat="1" ht="78" customHeight="1" x14ac:dyDescent="0.2">
      <c r="A42" s="168">
        <f t="shared" si="1"/>
        <v>28</v>
      </c>
      <c r="B42" s="1269" t="s">
        <v>4203</v>
      </c>
      <c r="C42" s="1270">
        <v>0</v>
      </c>
      <c r="D42" s="1270">
        <v>19300</v>
      </c>
      <c r="E42" s="1270">
        <v>4650</v>
      </c>
      <c r="F42" s="1271">
        <f t="shared" si="0"/>
        <v>24.093264248704664</v>
      </c>
      <c r="G42" s="460" t="s">
        <v>652</v>
      </c>
      <c r="H42" s="1272" t="s">
        <v>5657</v>
      </c>
    </row>
    <row r="43" spans="1:9" s="128" customFormat="1" ht="24" customHeight="1" x14ac:dyDescent="0.2">
      <c r="A43" s="168">
        <f t="shared" si="1"/>
        <v>29</v>
      </c>
      <c r="B43" s="1269" t="s">
        <v>3207</v>
      </c>
      <c r="C43" s="1270">
        <v>50</v>
      </c>
      <c r="D43" s="1270">
        <v>23.6</v>
      </c>
      <c r="E43" s="1270">
        <v>23.594999999999999</v>
      </c>
      <c r="F43" s="1271">
        <f t="shared" si="0"/>
        <v>99.97881355932202</v>
      </c>
      <c r="G43" s="460" t="s">
        <v>652</v>
      </c>
      <c r="H43" s="1272" t="s">
        <v>63</v>
      </c>
    </row>
    <row r="44" spans="1:9" s="128" customFormat="1" ht="57" customHeight="1" x14ac:dyDescent="0.2">
      <c r="A44" s="168">
        <f t="shared" si="1"/>
        <v>30</v>
      </c>
      <c r="B44" s="1275" t="s">
        <v>3208</v>
      </c>
      <c r="C44" s="1270">
        <v>20</v>
      </c>
      <c r="D44" s="1270">
        <v>20</v>
      </c>
      <c r="E44" s="1270">
        <v>0</v>
      </c>
      <c r="F44" s="1271">
        <f t="shared" si="0"/>
        <v>0</v>
      </c>
      <c r="G44" s="460" t="s">
        <v>652</v>
      </c>
      <c r="H44" s="1272" t="s">
        <v>5658</v>
      </c>
    </row>
    <row r="45" spans="1:9" s="128" customFormat="1" ht="24" customHeight="1" x14ac:dyDescent="0.2">
      <c r="A45" s="168">
        <f t="shared" si="1"/>
        <v>31</v>
      </c>
      <c r="B45" s="1275" t="s">
        <v>3209</v>
      </c>
      <c r="C45" s="1270">
        <v>61</v>
      </c>
      <c r="D45" s="1270">
        <v>60.5</v>
      </c>
      <c r="E45" s="1270">
        <v>60.5</v>
      </c>
      <c r="F45" s="1271">
        <f t="shared" si="0"/>
        <v>100</v>
      </c>
      <c r="G45" s="460" t="s">
        <v>650</v>
      </c>
      <c r="H45" s="1272" t="s">
        <v>63</v>
      </c>
    </row>
    <row r="46" spans="1:9" s="128" customFormat="1" ht="24" customHeight="1" x14ac:dyDescent="0.2">
      <c r="A46" s="168">
        <f t="shared" si="1"/>
        <v>32</v>
      </c>
      <c r="B46" s="1275" t="s">
        <v>5659</v>
      </c>
      <c r="C46" s="1270">
        <v>0</v>
      </c>
      <c r="D46" s="1270">
        <v>100</v>
      </c>
      <c r="E46" s="1270">
        <v>100</v>
      </c>
      <c r="F46" s="1271">
        <f t="shared" si="0"/>
        <v>100</v>
      </c>
      <c r="G46" s="460" t="s">
        <v>657</v>
      </c>
      <c r="H46" s="1272" t="s">
        <v>63</v>
      </c>
      <c r="I46" s="126"/>
    </row>
    <row r="47" spans="1:9" s="128" customFormat="1" ht="24" customHeight="1" x14ac:dyDescent="0.2">
      <c r="A47" s="168">
        <f t="shared" si="1"/>
        <v>33</v>
      </c>
      <c r="B47" s="1275" t="s">
        <v>5660</v>
      </c>
      <c r="C47" s="1270">
        <v>0</v>
      </c>
      <c r="D47" s="1270">
        <v>100</v>
      </c>
      <c r="E47" s="1270">
        <v>100</v>
      </c>
      <c r="F47" s="1271">
        <f t="shared" si="0"/>
        <v>100</v>
      </c>
      <c r="G47" s="460" t="s">
        <v>657</v>
      </c>
      <c r="H47" s="1272" t="s">
        <v>63</v>
      </c>
      <c r="I47" s="126"/>
    </row>
    <row r="48" spans="1:9" s="128" customFormat="1" ht="34.5" customHeight="1" x14ac:dyDescent="0.2">
      <c r="A48" s="168">
        <f t="shared" si="1"/>
        <v>34</v>
      </c>
      <c r="B48" s="1275" t="s">
        <v>5661</v>
      </c>
      <c r="C48" s="1270">
        <v>0</v>
      </c>
      <c r="D48" s="1270">
        <v>500</v>
      </c>
      <c r="E48" s="1270">
        <v>500</v>
      </c>
      <c r="F48" s="1271">
        <f t="shared" si="0"/>
        <v>100</v>
      </c>
      <c r="G48" s="1342" t="s">
        <v>657</v>
      </c>
      <c r="H48" s="1272" t="s">
        <v>63</v>
      </c>
      <c r="I48" s="126"/>
    </row>
    <row r="49" spans="1:9" s="128" customFormat="1" ht="24" customHeight="1" x14ac:dyDescent="0.2">
      <c r="A49" s="168">
        <f t="shared" si="1"/>
        <v>35</v>
      </c>
      <c r="B49" s="1275" t="s">
        <v>5662</v>
      </c>
      <c r="C49" s="1270">
        <v>0</v>
      </c>
      <c r="D49" s="1270">
        <v>1000</v>
      </c>
      <c r="E49" s="1270">
        <v>1000</v>
      </c>
      <c r="F49" s="1271">
        <f t="shared" si="0"/>
        <v>100</v>
      </c>
      <c r="G49" s="1342" t="s">
        <v>657</v>
      </c>
      <c r="H49" s="1272" t="s">
        <v>63</v>
      </c>
      <c r="I49" s="126"/>
    </row>
    <row r="50" spans="1:9" s="128" customFormat="1" ht="34.5" customHeight="1" x14ac:dyDescent="0.2">
      <c r="A50" s="168">
        <f t="shared" si="1"/>
        <v>36</v>
      </c>
      <c r="B50" s="1275" t="s">
        <v>5663</v>
      </c>
      <c r="C50" s="1270">
        <v>0</v>
      </c>
      <c r="D50" s="1270">
        <v>100</v>
      </c>
      <c r="E50" s="1270">
        <v>100</v>
      </c>
      <c r="F50" s="1271">
        <f t="shared" si="0"/>
        <v>100</v>
      </c>
      <c r="G50" s="460" t="s">
        <v>657</v>
      </c>
      <c r="H50" s="1272" t="s">
        <v>63</v>
      </c>
      <c r="I50" s="126"/>
    </row>
    <row r="51" spans="1:9" s="128" customFormat="1" ht="34.5" customHeight="1" x14ac:dyDescent="0.2">
      <c r="A51" s="168">
        <f t="shared" si="1"/>
        <v>37</v>
      </c>
      <c r="B51" s="1275" t="s">
        <v>5664</v>
      </c>
      <c r="C51" s="1270">
        <v>0</v>
      </c>
      <c r="D51" s="1270">
        <v>29</v>
      </c>
      <c r="E51" s="1270">
        <v>29</v>
      </c>
      <c r="F51" s="1271">
        <f t="shared" si="0"/>
        <v>100</v>
      </c>
      <c r="G51" s="460" t="s">
        <v>657</v>
      </c>
      <c r="H51" s="1272" t="s">
        <v>63</v>
      </c>
      <c r="I51" s="126"/>
    </row>
    <row r="52" spans="1:9" s="128" customFormat="1" ht="34.5" customHeight="1" x14ac:dyDescent="0.2">
      <c r="A52" s="168">
        <f t="shared" si="1"/>
        <v>38</v>
      </c>
      <c r="B52" s="1275" t="s">
        <v>5665</v>
      </c>
      <c r="C52" s="1270">
        <v>0</v>
      </c>
      <c r="D52" s="1270">
        <v>120</v>
      </c>
      <c r="E52" s="1270">
        <v>120</v>
      </c>
      <c r="F52" s="1271">
        <f t="shared" si="0"/>
        <v>100</v>
      </c>
      <c r="G52" s="460" t="s">
        <v>657</v>
      </c>
      <c r="H52" s="1272" t="s">
        <v>63</v>
      </c>
      <c r="I52" s="126"/>
    </row>
    <row r="53" spans="1:9" s="128" customFormat="1" ht="24" customHeight="1" x14ac:dyDescent="0.2">
      <c r="A53" s="168">
        <f t="shared" si="1"/>
        <v>39</v>
      </c>
      <c r="B53" s="1275" t="s">
        <v>5666</v>
      </c>
      <c r="C53" s="1270">
        <v>0</v>
      </c>
      <c r="D53" s="1270">
        <v>89.7</v>
      </c>
      <c r="E53" s="1270">
        <v>89.7</v>
      </c>
      <c r="F53" s="1271">
        <f t="shared" si="0"/>
        <v>100</v>
      </c>
      <c r="G53" s="460" t="s">
        <v>657</v>
      </c>
      <c r="H53" s="1272" t="s">
        <v>63</v>
      </c>
      <c r="I53" s="126"/>
    </row>
    <row r="54" spans="1:9" s="128" customFormat="1" ht="24" customHeight="1" x14ac:dyDescent="0.2">
      <c r="A54" s="168">
        <f t="shared" si="1"/>
        <v>40</v>
      </c>
      <c r="B54" s="1275" t="s">
        <v>5667</v>
      </c>
      <c r="C54" s="1270">
        <v>0</v>
      </c>
      <c r="D54" s="1270">
        <v>30</v>
      </c>
      <c r="E54" s="1270">
        <v>14.591719999999999</v>
      </c>
      <c r="F54" s="1271">
        <f t="shared" si="0"/>
        <v>48.639066666666665</v>
      </c>
      <c r="G54" s="460" t="s">
        <v>657</v>
      </c>
      <c r="H54" s="1272" t="s">
        <v>5668</v>
      </c>
      <c r="I54" s="129"/>
    </row>
    <row r="55" spans="1:9" s="128" customFormat="1" ht="67.5" customHeight="1" x14ac:dyDescent="0.2">
      <c r="A55" s="168">
        <f t="shared" si="1"/>
        <v>41</v>
      </c>
      <c r="B55" s="1275" t="s">
        <v>5669</v>
      </c>
      <c r="C55" s="1270">
        <v>0</v>
      </c>
      <c r="D55" s="1270">
        <v>80</v>
      </c>
      <c r="E55" s="1270">
        <v>0</v>
      </c>
      <c r="F55" s="1271">
        <f t="shared" si="0"/>
        <v>0</v>
      </c>
      <c r="G55" s="1278" t="s">
        <v>652</v>
      </c>
      <c r="H55" s="1272" t="s">
        <v>5670</v>
      </c>
      <c r="I55" s="126"/>
    </row>
    <row r="56" spans="1:9" s="128" customFormat="1" ht="15" customHeight="1" x14ac:dyDescent="0.2">
      <c r="A56" s="168">
        <f t="shared" si="1"/>
        <v>42</v>
      </c>
      <c r="B56" s="1275" t="s">
        <v>5671</v>
      </c>
      <c r="C56" s="1270">
        <v>0</v>
      </c>
      <c r="D56" s="1270">
        <v>199.34</v>
      </c>
      <c r="E56" s="1270">
        <v>199.33500000000001</v>
      </c>
      <c r="F56" s="1271">
        <f t="shared" si="0"/>
        <v>99.997491722684856</v>
      </c>
      <c r="G56" s="1342" t="s">
        <v>657</v>
      </c>
      <c r="H56" s="1272" t="s">
        <v>63</v>
      </c>
      <c r="I56" s="1343"/>
    </row>
    <row r="57" spans="1:9" s="135" customFormat="1" ht="13.5" customHeight="1" thickBot="1" x14ac:dyDescent="0.25">
      <c r="A57" s="1542" t="s">
        <v>299</v>
      </c>
      <c r="B57" s="1543"/>
      <c r="C57" s="146">
        <f>SUM(C15:C56)</f>
        <v>47571</v>
      </c>
      <c r="D57" s="146">
        <f>SUM(D15:D56)</f>
        <v>258912.48000000004</v>
      </c>
      <c r="E57" s="146">
        <f>SUM(E15:E56)</f>
        <v>110959.17260999998</v>
      </c>
      <c r="F57" s="147">
        <f t="shared" si="0"/>
        <v>42.855861026861263</v>
      </c>
      <c r="G57" s="148"/>
      <c r="H57" s="169"/>
    </row>
    <row r="58" spans="1:9" s="120" customFormat="1" ht="18" customHeight="1" thickBot="1" x14ac:dyDescent="0.2">
      <c r="A58" s="166" t="s">
        <v>642</v>
      </c>
      <c r="B58" s="149"/>
      <c r="C58" s="150"/>
      <c r="D58" s="150"/>
      <c r="E58" s="151"/>
      <c r="F58" s="143"/>
      <c r="G58" s="144"/>
      <c r="H58" s="461"/>
    </row>
    <row r="59" spans="1:9" s="128" customFormat="1" ht="24" customHeight="1" x14ac:dyDescent="0.2">
      <c r="A59" s="1281">
        <f>A56+1</f>
        <v>43</v>
      </c>
      <c r="B59" s="1305" t="s">
        <v>3592</v>
      </c>
      <c r="C59" s="1306">
        <v>1000</v>
      </c>
      <c r="D59" s="1306">
        <v>1000</v>
      </c>
      <c r="E59" s="1306">
        <v>1000</v>
      </c>
      <c r="F59" s="1271">
        <f>E59/D59*100</f>
        <v>100</v>
      </c>
      <c r="G59" s="1302" t="s">
        <v>650</v>
      </c>
      <c r="H59" s="459"/>
    </row>
    <row r="60" spans="1:9" s="128" customFormat="1" ht="13.5" customHeight="1" thickBot="1" x14ac:dyDescent="0.25">
      <c r="A60" s="1542" t="s">
        <v>299</v>
      </c>
      <c r="B60" s="1543"/>
      <c r="C60" s="146">
        <f>SUM(C59:C59)</f>
        <v>1000</v>
      </c>
      <c r="D60" s="146">
        <f>SUM(D59:D59)</f>
        <v>1000</v>
      </c>
      <c r="E60" s="146">
        <f>SUM(E59:E59)</f>
        <v>1000</v>
      </c>
      <c r="F60" s="147">
        <f>E60/D60*100</f>
        <v>100</v>
      </c>
      <c r="G60" s="148"/>
      <c r="H60" s="169"/>
    </row>
    <row r="61" spans="1:9" ht="18" customHeight="1" thickBot="1" x14ac:dyDescent="0.2">
      <c r="A61" s="170" t="s">
        <v>659</v>
      </c>
      <c r="B61" s="152"/>
      <c r="C61" s="153"/>
      <c r="D61" s="153"/>
      <c r="E61" s="154"/>
      <c r="F61" s="155"/>
      <c r="G61" s="171"/>
      <c r="H61" s="172"/>
    </row>
    <row r="62" spans="1:9" s="128" customFormat="1" ht="78" customHeight="1" x14ac:dyDescent="0.2">
      <c r="A62" s="1281">
        <f>A59+1</f>
        <v>44</v>
      </c>
      <c r="B62" s="1276" t="s">
        <v>2775</v>
      </c>
      <c r="C62" s="1277">
        <v>100</v>
      </c>
      <c r="D62" s="1277">
        <v>3609</v>
      </c>
      <c r="E62" s="1277">
        <v>121</v>
      </c>
      <c r="F62" s="1271">
        <f>E62/D62*100</f>
        <v>3.3527292878913824</v>
      </c>
      <c r="G62" s="1302" t="s">
        <v>652</v>
      </c>
      <c r="H62" s="459" t="s">
        <v>5672</v>
      </c>
    </row>
    <row r="63" spans="1:9" s="128" customFormat="1" ht="24" customHeight="1" x14ac:dyDescent="0.2">
      <c r="A63" s="168">
        <f t="shared" ref="A63" si="2">A62+1</f>
        <v>45</v>
      </c>
      <c r="B63" s="1276" t="s">
        <v>3592</v>
      </c>
      <c r="C63" s="1277">
        <v>0</v>
      </c>
      <c r="D63" s="1277">
        <v>120</v>
      </c>
      <c r="E63" s="1277">
        <v>120</v>
      </c>
      <c r="F63" s="1271">
        <f>E63/D63*100</f>
        <v>100</v>
      </c>
      <c r="G63" s="1302" t="s">
        <v>650</v>
      </c>
      <c r="H63" s="459" t="s">
        <v>63</v>
      </c>
    </row>
    <row r="64" spans="1:9" s="128" customFormat="1" ht="13.5" customHeight="1" thickBot="1" x14ac:dyDescent="0.25">
      <c r="A64" s="1542" t="s">
        <v>299</v>
      </c>
      <c r="B64" s="1543"/>
      <c r="C64" s="146">
        <f>SUM(C62:C63)</f>
        <v>100</v>
      </c>
      <c r="D64" s="156">
        <f>SUM(D62:D63)</f>
        <v>3729</v>
      </c>
      <c r="E64" s="156">
        <f>SUM(E62:E63)</f>
        <v>241</v>
      </c>
      <c r="F64" s="157">
        <f>E64/D64*100</f>
        <v>6.4628586752480555</v>
      </c>
      <c r="G64" s="148"/>
      <c r="H64" s="158"/>
    </row>
    <row r="65" spans="1:8" ht="18" customHeight="1" thickBot="1" x14ac:dyDescent="0.2">
      <c r="A65" s="166" t="s">
        <v>644</v>
      </c>
      <c r="B65" s="140"/>
      <c r="C65" s="141"/>
      <c r="D65" s="141"/>
      <c r="E65" s="142"/>
      <c r="F65" s="143"/>
      <c r="G65" s="144"/>
      <c r="H65" s="173"/>
    </row>
    <row r="66" spans="1:8" s="128" customFormat="1" ht="73.5" x14ac:dyDescent="0.2">
      <c r="A66" s="1281">
        <f>A63+1</f>
        <v>46</v>
      </c>
      <c r="B66" s="1276" t="s">
        <v>606</v>
      </c>
      <c r="C66" s="1277">
        <v>33</v>
      </c>
      <c r="D66" s="1277">
        <v>44.95</v>
      </c>
      <c r="E66" s="1277">
        <v>32.319099999999999</v>
      </c>
      <c r="F66" s="1271">
        <f t="shared" ref="F66:F76" si="3">E66/D66*100</f>
        <v>71.900111234705221</v>
      </c>
      <c r="G66" s="1302" t="s">
        <v>652</v>
      </c>
      <c r="H66" s="1279" t="s">
        <v>5673</v>
      </c>
    </row>
    <row r="67" spans="1:8" s="128" customFormat="1" ht="15" customHeight="1" x14ac:dyDescent="0.2">
      <c r="A67" s="168">
        <f t="shared" ref="A67:A75" si="4">A66+1</f>
        <v>47</v>
      </c>
      <c r="B67" s="1276" t="s">
        <v>607</v>
      </c>
      <c r="C67" s="1277">
        <v>2270</v>
      </c>
      <c r="D67" s="1277">
        <v>4341.2</v>
      </c>
      <c r="E67" s="1277">
        <v>4330.7276699999993</v>
      </c>
      <c r="F67" s="1271">
        <f t="shared" si="3"/>
        <v>99.758768773610967</v>
      </c>
      <c r="G67" s="1302" t="s">
        <v>657</v>
      </c>
      <c r="H67" s="1279" t="s">
        <v>63</v>
      </c>
    </row>
    <row r="68" spans="1:8" s="128" customFormat="1" ht="57" customHeight="1" x14ac:dyDescent="0.2">
      <c r="A68" s="168">
        <f t="shared" si="4"/>
        <v>48</v>
      </c>
      <c r="B68" s="1276" t="s">
        <v>608</v>
      </c>
      <c r="C68" s="1277">
        <v>851</v>
      </c>
      <c r="D68" s="1277">
        <v>3057.2799999999997</v>
      </c>
      <c r="E68" s="1277">
        <v>2422.3549800000001</v>
      </c>
      <c r="F68" s="1271">
        <f t="shared" si="3"/>
        <v>79.23235621205778</v>
      </c>
      <c r="G68" s="1302" t="s">
        <v>652</v>
      </c>
      <c r="H68" s="1279" t="s">
        <v>5674</v>
      </c>
    </row>
    <row r="69" spans="1:8" s="128" customFormat="1" ht="24" customHeight="1" x14ac:dyDescent="0.2">
      <c r="A69" s="168">
        <f t="shared" si="4"/>
        <v>49</v>
      </c>
      <c r="B69" s="1276" t="s">
        <v>4711</v>
      </c>
      <c r="C69" s="1277">
        <v>0</v>
      </c>
      <c r="D69" s="1277">
        <v>3012.29</v>
      </c>
      <c r="E69" s="1277">
        <v>1787.4599600000001</v>
      </c>
      <c r="F69" s="1271">
        <f t="shared" si="3"/>
        <v>59.338906944550494</v>
      </c>
      <c r="G69" s="1302" t="s">
        <v>657</v>
      </c>
      <c r="H69" s="1279" t="s">
        <v>5144</v>
      </c>
    </row>
    <row r="70" spans="1:8" s="128" customFormat="1" ht="78" customHeight="1" x14ac:dyDescent="0.2">
      <c r="A70" s="168">
        <f t="shared" si="4"/>
        <v>50</v>
      </c>
      <c r="B70" s="1276" t="s">
        <v>3501</v>
      </c>
      <c r="C70" s="1277">
        <v>28000</v>
      </c>
      <c r="D70" s="1277">
        <v>54139.92</v>
      </c>
      <c r="E70" s="1277">
        <v>14309.531770000007</v>
      </c>
      <c r="F70" s="1271">
        <f t="shared" si="3"/>
        <v>26.430648161282853</v>
      </c>
      <c r="G70" s="1285" t="s">
        <v>652</v>
      </c>
      <c r="H70" s="1287" t="s">
        <v>5675</v>
      </c>
    </row>
    <row r="71" spans="1:8" s="128" customFormat="1" ht="67.5" customHeight="1" x14ac:dyDescent="0.2">
      <c r="A71" s="168">
        <f t="shared" si="4"/>
        <v>51</v>
      </c>
      <c r="B71" s="1276" t="s">
        <v>2992</v>
      </c>
      <c r="C71" s="1277">
        <v>2300</v>
      </c>
      <c r="D71" s="1277">
        <v>10945.21</v>
      </c>
      <c r="E71" s="1277">
        <v>2816.1984499999999</v>
      </c>
      <c r="F71" s="1271">
        <f t="shared" si="3"/>
        <v>25.7299626960104</v>
      </c>
      <c r="G71" s="1302" t="s">
        <v>652</v>
      </c>
      <c r="H71" s="1279" t="s">
        <v>5676</v>
      </c>
    </row>
    <row r="72" spans="1:8" s="128" customFormat="1" ht="78" customHeight="1" x14ac:dyDescent="0.2">
      <c r="A72" s="168">
        <f t="shared" si="4"/>
        <v>52</v>
      </c>
      <c r="B72" s="1276" t="s">
        <v>2994</v>
      </c>
      <c r="C72" s="1277">
        <v>2000</v>
      </c>
      <c r="D72" s="1277">
        <v>1500</v>
      </c>
      <c r="E72" s="1277">
        <v>0</v>
      </c>
      <c r="F72" s="1271">
        <f t="shared" si="3"/>
        <v>0</v>
      </c>
      <c r="G72" s="1302" t="s">
        <v>652</v>
      </c>
      <c r="H72" s="1279" t="s">
        <v>5677</v>
      </c>
    </row>
    <row r="73" spans="1:8" s="128" customFormat="1" ht="94.5" x14ac:dyDescent="0.2">
      <c r="A73" s="168">
        <f t="shared" si="4"/>
        <v>53</v>
      </c>
      <c r="B73" s="1276" t="s">
        <v>609</v>
      </c>
      <c r="C73" s="1277">
        <v>1825</v>
      </c>
      <c r="D73" s="1277">
        <v>161129.97999999998</v>
      </c>
      <c r="E73" s="1277">
        <v>64819.563999999998</v>
      </c>
      <c r="F73" s="1271">
        <f t="shared" si="3"/>
        <v>40.228121420979512</v>
      </c>
      <c r="G73" s="1302" t="s">
        <v>657</v>
      </c>
      <c r="H73" s="1279" t="s">
        <v>5646</v>
      </c>
    </row>
    <row r="74" spans="1:8" s="128" customFormat="1" ht="78" customHeight="1" x14ac:dyDescent="0.2">
      <c r="A74" s="168">
        <f t="shared" si="4"/>
        <v>54</v>
      </c>
      <c r="B74" s="1276" t="s">
        <v>2993</v>
      </c>
      <c r="C74" s="1277">
        <v>409226.04</v>
      </c>
      <c r="D74" s="1277">
        <v>342865.91</v>
      </c>
      <c r="E74" s="1277">
        <v>226027.86499999999</v>
      </c>
      <c r="F74" s="1271">
        <f t="shared" si="3"/>
        <v>65.923108249519473</v>
      </c>
      <c r="G74" s="1302" t="s">
        <v>652</v>
      </c>
      <c r="H74" s="1279" t="s">
        <v>5678</v>
      </c>
    </row>
    <row r="75" spans="1:8" s="128" customFormat="1" ht="78" customHeight="1" x14ac:dyDescent="0.2">
      <c r="A75" s="168">
        <f t="shared" si="4"/>
        <v>55</v>
      </c>
      <c r="B75" s="1276" t="s">
        <v>4028</v>
      </c>
      <c r="C75" s="1277">
        <v>0</v>
      </c>
      <c r="D75" s="1277">
        <v>138672.77000000002</v>
      </c>
      <c r="E75" s="1277">
        <v>9771.4850000000042</v>
      </c>
      <c r="F75" s="1271">
        <f t="shared" si="3"/>
        <v>7.0464338456641507</v>
      </c>
      <c r="G75" s="1302" t="s">
        <v>652</v>
      </c>
      <c r="H75" s="1279" t="s">
        <v>5679</v>
      </c>
    </row>
    <row r="76" spans="1:8" s="128" customFormat="1" ht="13.5" customHeight="1" thickBot="1" x14ac:dyDescent="0.25">
      <c r="A76" s="1542" t="s">
        <v>299</v>
      </c>
      <c r="B76" s="1543"/>
      <c r="C76" s="146">
        <f>SUM(C66:C75)</f>
        <v>446505.04</v>
      </c>
      <c r="D76" s="146">
        <f>SUM(D66:D75)</f>
        <v>719709.51</v>
      </c>
      <c r="E76" s="146">
        <f>SUM(E66:E75)</f>
        <v>326317.50592999998</v>
      </c>
      <c r="F76" s="157">
        <f t="shared" si="3"/>
        <v>45.340168692504839</v>
      </c>
      <c r="G76" s="148"/>
      <c r="H76" s="158"/>
    </row>
    <row r="77" spans="1:8" s="163" customFormat="1" x14ac:dyDescent="0.2">
      <c r="A77" s="129"/>
      <c r="B77" s="159"/>
      <c r="C77" s="129"/>
      <c r="D77" s="129"/>
      <c r="E77" s="129"/>
      <c r="F77" s="160"/>
      <c r="G77" s="161"/>
      <c r="H77" s="162"/>
    </row>
  </sheetData>
  <mergeCells count="11">
    <mergeCell ref="A8:B8"/>
    <mergeCell ref="A1:H1"/>
    <mergeCell ref="A4:B4"/>
    <mergeCell ref="A5:B5"/>
    <mergeCell ref="A6:B6"/>
    <mergeCell ref="A7:B7"/>
    <mergeCell ref="A9:B9"/>
    <mergeCell ref="A57:B57"/>
    <mergeCell ref="A60:B60"/>
    <mergeCell ref="A64:B64"/>
    <mergeCell ref="A76:B76"/>
  </mergeCells>
  <printOptions horizontalCentered="1"/>
  <pageMargins left="0.31496062992125984" right="0.31496062992125984" top="0.51181102362204722" bottom="0.43307086614173229" header="0.31496062992125984" footer="0.23622047244094491"/>
  <pageSetup paperSize="9" scale="96" firstPageNumber="257" fitToHeight="0" orientation="landscape" useFirstPageNumber="1" r:id="rId1"/>
  <headerFooter>
    <oddHeader>&amp;L&amp;"Tahoma,Kurzíva"&amp;9Závěrečný účet Moravskoslezského kraje za rok 2023&amp;R&amp;"Tahoma,Kurzíva"&amp;9Tabulka č. 23</oddHeader>
    <oddFooter>&amp;C&amp;"Tahoma,Obyčejné"&amp;P</oddFooter>
  </headerFooter>
  <rowBreaks count="1" manualBreakCount="1">
    <brk id="38" max="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F66C-3D00-4605-B3EF-7AFE1FFCDC1B}">
  <sheetPr>
    <pageSetUpPr fitToPage="1"/>
  </sheetPr>
  <dimension ref="A1:H42"/>
  <sheetViews>
    <sheetView zoomScaleNormal="100" zoomScaleSheetLayoutView="100" workbookViewId="0">
      <pane ySplit="12" topLeftCell="A13" activePane="bottomLeft" state="frozen"/>
      <selection activeCell="F37" sqref="F37"/>
      <selection pane="bottomLeft" activeCell="F37" sqref="F37"/>
    </sheetView>
  </sheetViews>
  <sheetFormatPr defaultColWidth="9.140625" defaultRowHeight="10.5" x14ac:dyDescent="0.2"/>
  <cols>
    <col min="1" max="1" width="6.42578125" style="126" customWidth="1"/>
    <col min="2" max="2" width="42.7109375" style="128" customWidth="1"/>
    <col min="3" max="4" width="13.140625" style="129" customWidth="1"/>
    <col min="5" max="5" width="13.140625" style="126" customWidth="1"/>
    <col min="6" max="6" width="8" style="130" customWidth="1"/>
    <col min="7" max="7" width="10.7109375" style="127" customWidth="1"/>
    <col min="8" max="8" width="42.7109375" style="131" customWidth="1"/>
    <col min="9" max="16384" width="9.140625" style="126"/>
  </cols>
  <sheetData>
    <row r="1" spans="1:8" s="119" customFormat="1" ht="18" customHeight="1" x14ac:dyDescent="0.2">
      <c r="A1" s="1546" t="s">
        <v>5680</v>
      </c>
      <c r="B1" s="1546"/>
      <c r="C1" s="1546"/>
      <c r="D1" s="1546"/>
      <c r="E1" s="1546"/>
      <c r="F1" s="1546"/>
      <c r="G1" s="1546"/>
      <c r="H1" s="1546"/>
    </row>
    <row r="2" spans="1:8" ht="12" customHeight="1" x14ac:dyDescent="0.2"/>
    <row r="3" spans="1:8" ht="12" customHeight="1" thickBot="1" x14ac:dyDescent="0.2">
      <c r="A3" s="120"/>
      <c r="F3" s="132" t="s">
        <v>640</v>
      </c>
    </row>
    <row r="4" spans="1:8" ht="24" customHeight="1" x14ac:dyDescent="0.2">
      <c r="A4" s="1547"/>
      <c r="B4" s="1548"/>
      <c r="C4" s="1249" t="s">
        <v>5102</v>
      </c>
      <c r="D4" s="1249" t="s">
        <v>5103</v>
      </c>
      <c r="E4" s="1249" t="s">
        <v>5104</v>
      </c>
      <c r="F4" s="1250" t="s">
        <v>290</v>
      </c>
      <c r="G4" s="164"/>
      <c r="H4" s="165"/>
    </row>
    <row r="5" spans="1:8" ht="12.95" customHeight="1" x14ac:dyDescent="0.2">
      <c r="A5" s="1544" t="s">
        <v>641</v>
      </c>
      <c r="B5" s="1545"/>
      <c r="C5" s="1251">
        <f>C32</f>
        <v>510742</v>
      </c>
      <c r="D5" s="1251">
        <f>D32</f>
        <v>2581295.8199999994</v>
      </c>
      <c r="E5" s="1251">
        <f>E32</f>
        <v>353367.59567000001</v>
      </c>
      <c r="F5" s="1252">
        <f>E5/D5*100</f>
        <v>13.689542784367895</v>
      </c>
      <c r="G5" s="161"/>
      <c r="H5" s="162"/>
    </row>
    <row r="6" spans="1:8" ht="12.95" customHeight="1" x14ac:dyDescent="0.2">
      <c r="A6" s="1544" t="s">
        <v>643</v>
      </c>
      <c r="B6" s="1545"/>
      <c r="C6" s="1253">
        <f>C38</f>
        <v>1704</v>
      </c>
      <c r="D6" s="1253">
        <f>D38</f>
        <v>155236.57</v>
      </c>
      <c r="E6" s="1253">
        <f>E38</f>
        <v>56546.014039999995</v>
      </c>
      <c r="F6" s="1252">
        <f>E6/D6*100</f>
        <v>36.425704355616716</v>
      </c>
      <c r="G6" s="161"/>
      <c r="H6" s="162"/>
    </row>
    <row r="7" spans="1:8" ht="12.95" customHeight="1" x14ac:dyDescent="0.2">
      <c r="A7" s="1544" t="s">
        <v>644</v>
      </c>
      <c r="B7" s="1545"/>
      <c r="C7" s="1253">
        <f>C41</f>
        <v>0</v>
      </c>
      <c r="D7" s="1253">
        <f>D41</f>
        <v>25.41</v>
      </c>
      <c r="E7" s="1253">
        <f>E41</f>
        <v>25.41</v>
      </c>
      <c r="F7" s="1252">
        <f>E7/D7*100</f>
        <v>100</v>
      </c>
      <c r="G7" s="161"/>
      <c r="H7" s="162"/>
    </row>
    <row r="8" spans="1:8" s="120" customFormat="1" ht="13.5" customHeight="1" thickBot="1" x14ac:dyDescent="0.25">
      <c r="A8" s="1540" t="s">
        <v>299</v>
      </c>
      <c r="B8" s="1541"/>
      <c r="C8" s="133">
        <f>SUM(C5:C7)</f>
        <v>512446</v>
      </c>
      <c r="D8" s="133">
        <f>SUM(D5:D7)</f>
        <v>2736557.7999999993</v>
      </c>
      <c r="E8" s="133">
        <f>SUM(E5:E7)</f>
        <v>409939.01970999996</v>
      </c>
      <c r="F8" s="134">
        <f>E8/D8*100</f>
        <v>14.980097248813824</v>
      </c>
      <c r="G8" s="161"/>
      <c r="H8" s="162"/>
    </row>
    <row r="9" spans="1:8" s="138" customFormat="1" ht="10.5" customHeight="1" x14ac:dyDescent="0.2">
      <c r="A9" s="120"/>
      <c r="B9" s="135"/>
      <c r="C9" s="136"/>
      <c r="D9" s="136"/>
      <c r="E9" s="136"/>
      <c r="F9" s="137"/>
      <c r="G9" s="127"/>
      <c r="H9" s="131"/>
    </row>
    <row r="10" spans="1:8" s="138" customFormat="1" ht="10.5" customHeight="1" x14ac:dyDescent="0.2">
      <c r="A10" s="120"/>
      <c r="B10" s="135"/>
      <c r="C10" s="136"/>
      <c r="D10" s="136"/>
      <c r="E10" s="136"/>
      <c r="F10" s="137"/>
      <c r="G10" s="127"/>
      <c r="H10" s="131"/>
    </row>
    <row r="11" spans="1:8" s="138" customFormat="1" ht="10.5" customHeight="1" thickBot="1" x14ac:dyDescent="0.2">
      <c r="A11" s="120"/>
      <c r="B11" s="135"/>
      <c r="C11" s="136"/>
      <c r="D11" s="136"/>
      <c r="E11" s="136"/>
      <c r="F11" s="137"/>
      <c r="G11" s="127"/>
      <c r="H11" s="132" t="s">
        <v>640</v>
      </c>
    </row>
    <row r="12" spans="1:8" ht="28.5" customHeight="1" thickBot="1" x14ac:dyDescent="0.25">
      <c r="A12" s="139" t="s">
        <v>645</v>
      </c>
      <c r="B12" s="456" t="s">
        <v>536</v>
      </c>
      <c r="C12" s="1249" t="s">
        <v>5102</v>
      </c>
      <c r="D12" s="1249" t="s">
        <v>5103</v>
      </c>
      <c r="E12" s="1249" t="s">
        <v>5104</v>
      </c>
      <c r="F12" s="457" t="s">
        <v>290</v>
      </c>
      <c r="G12" s="457" t="s">
        <v>646</v>
      </c>
      <c r="H12" s="458" t="s">
        <v>647</v>
      </c>
    </row>
    <row r="13" spans="1:8" ht="15" customHeight="1" thickBot="1" x14ac:dyDescent="0.2">
      <c r="A13" s="166" t="s">
        <v>648</v>
      </c>
      <c r="B13" s="140"/>
      <c r="C13" s="141"/>
      <c r="D13" s="141"/>
      <c r="E13" s="142"/>
      <c r="F13" s="143"/>
      <c r="G13" s="144"/>
      <c r="H13" s="145"/>
    </row>
    <row r="14" spans="1:8" s="128" customFormat="1" ht="42" x14ac:dyDescent="0.2">
      <c r="A14" s="167">
        <v>1</v>
      </c>
      <c r="B14" s="1276" t="s">
        <v>803</v>
      </c>
      <c r="C14" s="1277">
        <v>150</v>
      </c>
      <c r="D14" s="1277">
        <v>150</v>
      </c>
      <c r="E14" s="1277">
        <v>113.41331</v>
      </c>
      <c r="F14" s="1271">
        <f t="shared" ref="F14:F32" si="0">E14/D14*100</f>
        <v>75.608873333333321</v>
      </c>
      <c r="G14" s="1266" t="s">
        <v>650</v>
      </c>
      <c r="H14" s="1304" t="s">
        <v>5681</v>
      </c>
    </row>
    <row r="15" spans="1:8" s="128" customFormat="1" ht="42" x14ac:dyDescent="0.2">
      <c r="A15" s="168">
        <f>A14+1</f>
        <v>2</v>
      </c>
      <c r="B15" s="1269" t="s">
        <v>804</v>
      </c>
      <c r="C15" s="1270">
        <v>4037</v>
      </c>
      <c r="D15" s="1270">
        <v>4037</v>
      </c>
      <c r="E15" s="1270">
        <v>1186.5697899999998</v>
      </c>
      <c r="F15" s="1271">
        <f t="shared" si="0"/>
        <v>29.392365370324491</v>
      </c>
      <c r="G15" s="460" t="s">
        <v>650</v>
      </c>
      <c r="H15" s="1272" t="s">
        <v>5682</v>
      </c>
    </row>
    <row r="16" spans="1:8" s="128" customFormat="1" ht="67.5" customHeight="1" x14ac:dyDescent="0.2">
      <c r="A16" s="168">
        <f t="shared" ref="A16:A31" si="1">A15+1</f>
        <v>3</v>
      </c>
      <c r="B16" s="1269" t="s">
        <v>805</v>
      </c>
      <c r="C16" s="1270">
        <v>10429</v>
      </c>
      <c r="D16" s="1270">
        <v>10943.900000000001</v>
      </c>
      <c r="E16" s="1270">
        <v>6583.3577699999987</v>
      </c>
      <c r="F16" s="1271">
        <f t="shared" si="0"/>
        <v>60.155500050256286</v>
      </c>
      <c r="G16" s="460" t="s">
        <v>650</v>
      </c>
      <c r="H16" s="1272" t="s">
        <v>5683</v>
      </c>
    </row>
    <row r="17" spans="1:8" s="128" customFormat="1" ht="147" x14ac:dyDescent="0.2">
      <c r="A17" s="168">
        <f t="shared" si="1"/>
        <v>4</v>
      </c>
      <c r="B17" s="1269" t="s">
        <v>3986</v>
      </c>
      <c r="C17" s="1270">
        <v>26000</v>
      </c>
      <c r="D17" s="1270">
        <v>26000</v>
      </c>
      <c r="E17" s="1270">
        <v>2533.9234600000004</v>
      </c>
      <c r="F17" s="1271">
        <f t="shared" si="0"/>
        <v>9.7458594615384619</v>
      </c>
      <c r="G17" s="460" t="s">
        <v>652</v>
      </c>
      <c r="H17" s="1279" t="s">
        <v>5684</v>
      </c>
    </row>
    <row r="18" spans="1:8" s="128" customFormat="1" ht="180.75" customHeight="1" x14ac:dyDescent="0.2">
      <c r="A18" s="168">
        <f t="shared" si="1"/>
        <v>5</v>
      </c>
      <c r="B18" s="1269" t="s">
        <v>806</v>
      </c>
      <c r="C18" s="1270">
        <v>7897</v>
      </c>
      <c r="D18" s="1270">
        <v>8949.8499999999985</v>
      </c>
      <c r="E18" s="1270">
        <v>7030.5228800000014</v>
      </c>
      <c r="F18" s="1271">
        <f t="shared" si="0"/>
        <v>78.554644826449632</v>
      </c>
      <c r="G18" s="460" t="s">
        <v>650</v>
      </c>
      <c r="H18" s="459" t="s">
        <v>5685</v>
      </c>
    </row>
    <row r="19" spans="1:8" s="128" customFormat="1" ht="128.25" customHeight="1" x14ac:dyDescent="0.2">
      <c r="A19" s="168">
        <f t="shared" si="1"/>
        <v>6</v>
      </c>
      <c r="B19" s="1275" t="s">
        <v>807</v>
      </c>
      <c r="C19" s="1270">
        <v>59000</v>
      </c>
      <c r="D19" s="1270">
        <v>62109</v>
      </c>
      <c r="E19" s="1270">
        <v>55890.163</v>
      </c>
      <c r="F19" s="1271">
        <f t="shared" si="0"/>
        <v>89.987220853660503</v>
      </c>
      <c r="G19" s="460" t="s">
        <v>650</v>
      </c>
      <c r="H19" s="1272" t="s">
        <v>5686</v>
      </c>
    </row>
    <row r="20" spans="1:8" s="128" customFormat="1" ht="15" customHeight="1" x14ac:dyDescent="0.2">
      <c r="A20" s="168">
        <f t="shared" si="1"/>
        <v>7</v>
      </c>
      <c r="B20" s="1275" t="s">
        <v>143</v>
      </c>
      <c r="C20" s="1270">
        <v>2789</v>
      </c>
      <c r="D20" s="1270">
        <v>2746</v>
      </c>
      <c r="E20" s="1270">
        <v>2706.78008</v>
      </c>
      <c r="F20" s="1271">
        <f t="shared" si="0"/>
        <v>98.571743627093952</v>
      </c>
      <c r="G20" s="460" t="s">
        <v>650</v>
      </c>
      <c r="H20" s="1272" t="s">
        <v>63</v>
      </c>
    </row>
    <row r="21" spans="1:8" s="128" customFormat="1" ht="24" customHeight="1" x14ac:dyDescent="0.2">
      <c r="A21" s="168">
        <f t="shared" si="1"/>
        <v>8</v>
      </c>
      <c r="B21" s="1275" t="s">
        <v>808</v>
      </c>
      <c r="C21" s="1270">
        <v>3000</v>
      </c>
      <c r="D21" s="1270">
        <v>0</v>
      </c>
      <c r="E21" s="1270">
        <v>0</v>
      </c>
      <c r="F21" s="1271" t="s">
        <v>2900</v>
      </c>
      <c r="G21" s="460" t="s">
        <v>650</v>
      </c>
      <c r="H21" s="1272" t="s">
        <v>5687</v>
      </c>
    </row>
    <row r="22" spans="1:8" s="128" customFormat="1" ht="45" customHeight="1" x14ac:dyDescent="0.2">
      <c r="A22" s="168">
        <f t="shared" si="1"/>
        <v>9</v>
      </c>
      <c r="B22" s="1275" t="s">
        <v>809</v>
      </c>
      <c r="C22" s="1270">
        <v>760</v>
      </c>
      <c r="D22" s="1270">
        <v>700</v>
      </c>
      <c r="E22" s="1270">
        <v>0</v>
      </c>
      <c r="F22" s="1271">
        <f t="shared" si="0"/>
        <v>0</v>
      </c>
      <c r="G22" s="1278" t="s">
        <v>650</v>
      </c>
      <c r="H22" s="1272" t="s">
        <v>5688</v>
      </c>
    </row>
    <row r="23" spans="1:8" s="128" customFormat="1" ht="57" customHeight="1" x14ac:dyDescent="0.2">
      <c r="A23" s="168">
        <f t="shared" si="1"/>
        <v>10</v>
      </c>
      <c r="B23" s="1269" t="s">
        <v>812</v>
      </c>
      <c r="C23" s="1270">
        <v>0</v>
      </c>
      <c r="D23" s="1270">
        <v>1975287.0000000002</v>
      </c>
      <c r="E23" s="1270">
        <v>0</v>
      </c>
      <c r="F23" s="1271">
        <f t="shared" si="0"/>
        <v>0</v>
      </c>
      <c r="G23" s="460" t="s">
        <v>650</v>
      </c>
      <c r="H23" s="1272" t="s">
        <v>5689</v>
      </c>
    </row>
    <row r="24" spans="1:8" s="128" customFormat="1" ht="78" customHeight="1" x14ac:dyDescent="0.2">
      <c r="A24" s="168">
        <f t="shared" si="1"/>
        <v>11</v>
      </c>
      <c r="B24" s="1269" t="s">
        <v>5690</v>
      </c>
      <c r="C24" s="1270">
        <v>750</v>
      </c>
      <c r="D24" s="1270">
        <v>750</v>
      </c>
      <c r="E24" s="1270">
        <v>237.49565000000001</v>
      </c>
      <c r="F24" s="1271">
        <f t="shared" si="0"/>
        <v>31.666086666666672</v>
      </c>
      <c r="G24" s="460" t="s">
        <v>650</v>
      </c>
      <c r="H24" s="1272" t="s">
        <v>5691</v>
      </c>
    </row>
    <row r="25" spans="1:8" s="128" customFormat="1" ht="57" customHeight="1" x14ac:dyDescent="0.2">
      <c r="A25" s="168">
        <f t="shared" si="1"/>
        <v>12</v>
      </c>
      <c r="B25" s="1269" t="s">
        <v>810</v>
      </c>
      <c r="C25" s="1270">
        <v>250000</v>
      </c>
      <c r="D25" s="1270">
        <v>230000</v>
      </c>
      <c r="E25" s="1270">
        <v>145325.86603999999</v>
      </c>
      <c r="F25" s="1271">
        <f t="shared" si="0"/>
        <v>63.185159147826084</v>
      </c>
      <c r="G25" s="460" t="s">
        <v>650</v>
      </c>
      <c r="H25" s="1272" t="s">
        <v>5692</v>
      </c>
    </row>
    <row r="26" spans="1:8" s="128" customFormat="1" ht="57" customHeight="1" x14ac:dyDescent="0.2">
      <c r="A26" s="168">
        <f t="shared" si="1"/>
        <v>13</v>
      </c>
      <c r="B26" s="1269" t="s">
        <v>811</v>
      </c>
      <c r="C26" s="1270">
        <v>85900</v>
      </c>
      <c r="D26" s="1270">
        <v>110236.06999999999</v>
      </c>
      <c r="E26" s="1270">
        <v>91780.22</v>
      </c>
      <c r="F26" s="1271">
        <f t="shared" si="0"/>
        <v>83.257884647012546</v>
      </c>
      <c r="G26" s="460" t="s">
        <v>650</v>
      </c>
      <c r="H26" s="459" t="s">
        <v>5693</v>
      </c>
    </row>
    <row r="27" spans="1:8" s="128" customFormat="1" ht="15" customHeight="1" x14ac:dyDescent="0.2">
      <c r="A27" s="168">
        <f t="shared" si="1"/>
        <v>14</v>
      </c>
      <c r="B27" s="1275" t="s">
        <v>3210</v>
      </c>
      <c r="C27" s="1270">
        <v>0</v>
      </c>
      <c r="D27" s="1270">
        <v>26927.19</v>
      </c>
      <c r="E27" s="1270">
        <v>26927.172809999996</v>
      </c>
      <c r="F27" s="1271">
        <f t="shared" si="0"/>
        <v>99.99993616118131</v>
      </c>
      <c r="G27" s="460" t="s">
        <v>650</v>
      </c>
      <c r="H27" s="1272" t="s">
        <v>63</v>
      </c>
    </row>
    <row r="28" spans="1:8" s="128" customFormat="1" ht="15" customHeight="1" x14ac:dyDescent="0.2">
      <c r="A28" s="168">
        <f t="shared" si="1"/>
        <v>15</v>
      </c>
      <c r="B28" s="1275" t="s">
        <v>2776</v>
      </c>
      <c r="C28" s="1270">
        <v>30</v>
      </c>
      <c r="D28" s="1270">
        <v>30</v>
      </c>
      <c r="E28" s="1270">
        <v>30</v>
      </c>
      <c r="F28" s="1271">
        <f t="shared" si="0"/>
        <v>100</v>
      </c>
      <c r="G28" s="460" t="s">
        <v>650</v>
      </c>
      <c r="H28" s="1272" t="s">
        <v>63</v>
      </c>
    </row>
    <row r="29" spans="1:8" s="128" customFormat="1" ht="45" customHeight="1" x14ac:dyDescent="0.2">
      <c r="A29" s="168">
        <f t="shared" si="1"/>
        <v>16</v>
      </c>
      <c r="B29" s="1275" t="s">
        <v>2777</v>
      </c>
      <c r="C29" s="1270">
        <v>60000</v>
      </c>
      <c r="D29" s="1270">
        <v>109216.31999999998</v>
      </c>
      <c r="E29" s="1270">
        <v>0</v>
      </c>
      <c r="F29" s="1271">
        <f t="shared" si="0"/>
        <v>0</v>
      </c>
      <c r="G29" s="460" t="s">
        <v>650</v>
      </c>
      <c r="H29" s="1272" t="s">
        <v>5694</v>
      </c>
    </row>
    <row r="30" spans="1:8" s="128" customFormat="1" ht="24" customHeight="1" x14ac:dyDescent="0.2">
      <c r="A30" s="168">
        <f t="shared" si="1"/>
        <v>17</v>
      </c>
      <c r="B30" s="1344" t="s">
        <v>5695</v>
      </c>
      <c r="C30" s="1277">
        <v>0</v>
      </c>
      <c r="D30" s="1277">
        <v>12294.8</v>
      </c>
      <c r="E30" s="1277">
        <v>12103.43036</v>
      </c>
      <c r="F30" s="1271">
        <f t="shared" si="0"/>
        <v>98.443491232065597</v>
      </c>
      <c r="G30" s="1278" t="s">
        <v>657</v>
      </c>
      <c r="H30" s="1272" t="s">
        <v>63</v>
      </c>
    </row>
    <row r="31" spans="1:8" s="128" customFormat="1" ht="15" customHeight="1" x14ac:dyDescent="0.2">
      <c r="A31" s="168">
        <f t="shared" si="1"/>
        <v>18</v>
      </c>
      <c r="B31" s="1344" t="s">
        <v>5696</v>
      </c>
      <c r="C31" s="1270"/>
      <c r="D31" s="1270">
        <v>918.69</v>
      </c>
      <c r="E31" s="1270">
        <v>918.68052</v>
      </c>
      <c r="F31" s="1271">
        <f t="shared" si="0"/>
        <v>99.99896809587564</v>
      </c>
      <c r="G31" s="1278" t="s">
        <v>657</v>
      </c>
      <c r="H31" s="1272" t="s">
        <v>63</v>
      </c>
    </row>
    <row r="32" spans="1:8" s="135" customFormat="1" ht="13.5" customHeight="1" thickBot="1" x14ac:dyDescent="0.25">
      <c r="A32" s="1542" t="s">
        <v>299</v>
      </c>
      <c r="B32" s="1543"/>
      <c r="C32" s="146">
        <f>SUM(C14:C31)</f>
        <v>510742</v>
      </c>
      <c r="D32" s="146">
        <f>SUM(D14:D31)</f>
        <v>2581295.8199999994</v>
      </c>
      <c r="E32" s="146">
        <f>SUM(E14:E31)</f>
        <v>353367.59567000001</v>
      </c>
      <c r="F32" s="147">
        <f t="shared" si="0"/>
        <v>13.689542784367895</v>
      </c>
      <c r="G32" s="148"/>
      <c r="H32" s="169"/>
    </row>
    <row r="33" spans="1:8" ht="18" customHeight="1" thickBot="1" x14ac:dyDescent="0.2">
      <c r="A33" s="170" t="s">
        <v>659</v>
      </c>
      <c r="B33" s="152"/>
      <c r="C33" s="153"/>
      <c r="D33" s="153"/>
      <c r="E33" s="154"/>
      <c r="F33" s="155"/>
      <c r="G33" s="171"/>
      <c r="H33" s="172"/>
    </row>
    <row r="34" spans="1:8" s="128" customFormat="1" ht="174" customHeight="1" x14ac:dyDescent="0.2">
      <c r="A34" s="1281">
        <f>A31+1</f>
        <v>19</v>
      </c>
      <c r="B34" s="1276" t="s">
        <v>808</v>
      </c>
      <c r="C34" s="1277">
        <v>0</v>
      </c>
      <c r="D34" s="1277">
        <v>83810.989999999991</v>
      </c>
      <c r="E34" s="1277">
        <v>55273.880539999998</v>
      </c>
      <c r="F34" s="1271">
        <f t="shared" ref="F34:F38" si="2">E34/D34*100</f>
        <v>65.950635519279757</v>
      </c>
      <c r="G34" s="1302" t="s">
        <v>650</v>
      </c>
      <c r="H34" s="459" t="s">
        <v>5697</v>
      </c>
    </row>
    <row r="35" spans="1:8" s="128" customFormat="1" ht="141.75" customHeight="1" x14ac:dyDescent="0.2">
      <c r="A35" s="168">
        <f t="shared" ref="A35:A37" si="3">A34+1</f>
        <v>20</v>
      </c>
      <c r="B35" s="1276" t="s">
        <v>547</v>
      </c>
      <c r="C35" s="1277">
        <v>850</v>
      </c>
      <c r="D35" s="1277">
        <v>5625.67</v>
      </c>
      <c r="E35" s="1277">
        <v>834.9</v>
      </c>
      <c r="F35" s="1271">
        <f t="shared" si="2"/>
        <v>14.84089895070276</v>
      </c>
      <c r="G35" s="1302" t="s">
        <v>652</v>
      </c>
      <c r="H35" s="459" t="s">
        <v>5698</v>
      </c>
    </row>
    <row r="36" spans="1:8" s="128" customFormat="1" ht="22.5" customHeight="1" x14ac:dyDescent="0.2">
      <c r="A36" s="168">
        <f t="shared" si="3"/>
        <v>21</v>
      </c>
      <c r="B36" s="1276" t="s">
        <v>548</v>
      </c>
      <c r="C36" s="1277">
        <v>854</v>
      </c>
      <c r="D36" s="1277">
        <v>241.4</v>
      </c>
      <c r="E36" s="1277">
        <v>241.39500000000001</v>
      </c>
      <c r="F36" s="1271">
        <f t="shared" si="2"/>
        <v>99.99792874896437</v>
      </c>
      <c r="G36" s="1302" t="s">
        <v>650</v>
      </c>
      <c r="H36" s="459" t="s">
        <v>5699</v>
      </c>
    </row>
    <row r="37" spans="1:8" s="128" customFormat="1" ht="73.5" x14ac:dyDescent="0.2">
      <c r="A37" s="168">
        <f t="shared" si="3"/>
        <v>22</v>
      </c>
      <c r="B37" s="1276" t="s">
        <v>3211</v>
      </c>
      <c r="C37" s="1277">
        <v>0</v>
      </c>
      <c r="D37" s="1277">
        <v>65558.510000000009</v>
      </c>
      <c r="E37" s="1277">
        <v>195.83850000000001</v>
      </c>
      <c r="F37" s="1271">
        <f t="shared" si="2"/>
        <v>0.29872323211738644</v>
      </c>
      <c r="G37" s="1302" t="s">
        <v>650</v>
      </c>
      <c r="H37" s="1345" t="s">
        <v>5700</v>
      </c>
    </row>
    <row r="38" spans="1:8" s="128" customFormat="1" ht="13.5" customHeight="1" thickBot="1" x14ac:dyDescent="0.25">
      <c r="A38" s="1542" t="s">
        <v>299</v>
      </c>
      <c r="B38" s="1543"/>
      <c r="C38" s="146">
        <f>SUM(C34:C37)</f>
        <v>1704</v>
      </c>
      <c r="D38" s="156">
        <f>SUM(D34:D37)</f>
        <v>155236.57</v>
      </c>
      <c r="E38" s="156">
        <f>SUM(E34:E37)</f>
        <v>56546.014039999995</v>
      </c>
      <c r="F38" s="157">
        <f t="shared" si="2"/>
        <v>36.425704355616716</v>
      </c>
      <c r="G38" s="148"/>
      <c r="H38" s="158"/>
    </row>
    <row r="39" spans="1:8" ht="18" customHeight="1" thickBot="1" x14ac:dyDescent="0.2">
      <c r="A39" s="166" t="s">
        <v>644</v>
      </c>
      <c r="B39" s="140"/>
      <c r="C39" s="141"/>
      <c r="D39" s="141"/>
      <c r="E39" s="142"/>
      <c r="F39" s="143"/>
      <c r="G39" s="144"/>
      <c r="H39" s="173"/>
    </row>
    <row r="40" spans="1:8" s="128" customFormat="1" ht="22.5" customHeight="1" x14ac:dyDescent="0.2">
      <c r="A40" s="1281">
        <f>A37+1</f>
        <v>23</v>
      </c>
      <c r="B40" s="1276" t="s">
        <v>813</v>
      </c>
      <c r="C40" s="1277">
        <v>0</v>
      </c>
      <c r="D40" s="1277">
        <v>25.41</v>
      </c>
      <c r="E40" s="1277">
        <v>25.41</v>
      </c>
      <c r="F40" s="1271">
        <f>E40/D40*100</f>
        <v>100</v>
      </c>
      <c r="G40" s="1302" t="s">
        <v>657</v>
      </c>
      <c r="H40" s="1279" t="s">
        <v>63</v>
      </c>
    </row>
    <row r="41" spans="1:8" s="128" customFormat="1" ht="13.5" customHeight="1" thickBot="1" x14ac:dyDescent="0.25">
      <c r="A41" s="1542" t="s">
        <v>299</v>
      </c>
      <c r="B41" s="1543"/>
      <c r="C41" s="146">
        <f>SUM(C40:C40)</f>
        <v>0</v>
      </c>
      <c r="D41" s="146">
        <f>SUM(D40:D40)</f>
        <v>25.41</v>
      </c>
      <c r="E41" s="146">
        <f>SUM(E40:E40)</f>
        <v>25.41</v>
      </c>
      <c r="F41" s="157">
        <f>E41/D41*100</f>
        <v>100</v>
      </c>
      <c r="G41" s="148"/>
      <c r="H41" s="158"/>
    </row>
    <row r="42" spans="1:8" s="163" customFormat="1" x14ac:dyDescent="0.2">
      <c r="A42" s="129"/>
      <c r="B42" s="159"/>
      <c r="C42" s="129"/>
      <c r="D42" s="129"/>
      <c r="E42" s="129"/>
      <c r="F42" s="160"/>
      <c r="G42" s="161"/>
      <c r="H42" s="162"/>
    </row>
  </sheetData>
  <mergeCells count="9">
    <mergeCell ref="A32:B32"/>
    <mergeCell ref="A38:B38"/>
    <mergeCell ref="A41:B41"/>
    <mergeCell ref="A1:H1"/>
    <mergeCell ref="A4:B4"/>
    <mergeCell ref="A5:B5"/>
    <mergeCell ref="A6:B6"/>
    <mergeCell ref="A7:B7"/>
    <mergeCell ref="A8:B8"/>
  </mergeCells>
  <printOptions horizontalCentered="1"/>
  <pageMargins left="0.31496062992125984" right="0.31496062992125984" top="0.51181102362204722" bottom="0.43307086614173229" header="0.31496062992125984" footer="0.23622047244094491"/>
  <pageSetup paperSize="9" scale="96" firstPageNumber="263" fitToHeight="0" orientation="landscape" useFirstPageNumber="1" r:id="rId1"/>
  <headerFooter>
    <oddHeader>&amp;L&amp;"Tahoma,Kurzíva"&amp;9Závěrečný účet Moravskoslezského kraje za rok 2023&amp;R&amp;"Tahoma,Kurzíva"&amp;9Tabulka č. 24</oddHeader>
    <oddFooter>&amp;C&amp;"Tahoma,Obyčejné"&amp;P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B1362-350D-49F8-A5EA-804D4D3CDCE8}">
  <sheetPr>
    <pageSetUpPr fitToPage="1"/>
  </sheetPr>
  <dimension ref="A1:K35"/>
  <sheetViews>
    <sheetView zoomScaleNormal="100" zoomScaleSheetLayoutView="100" workbookViewId="0">
      <pane ySplit="12" topLeftCell="A13" activePane="bottomLeft" state="frozen"/>
      <selection activeCell="F37" sqref="F37"/>
      <selection pane="bottomLeft" activeCell="F37" sqref="F37"/>
    </sheetView>
  </sheetViews>
  <sheetFormatPr defaultColWidth="9.140625" defaultRowHeight="10.5" x14ac:dyDescent="0.2"/>
  <cols>
    <col min="1" max="1" width="6.42578125" style="126" customWidth="1"/>
    <col min="2" max="2" width="42.7109375" style="128" customWidth="1"/>
    <col min="3" max="4" width="13.140625" style="129" customWidth="1"/>
    <col min="5" max="5" width="13.140625" style="126" customWidth="1"/>
    <col min="6" max="6" width="8" style="130" customWidth="1"/>
    <col min="7" max="7" width="10.7109375" style="127" customWidth="1"/>
    <col min="8" max="8" width="42.7109375" style="131" customWidth="1"/>
    <col min="9" max="9" width="10.140625" style="126" bestFit="1" customWidth="1"/>
    <col min="10" max="10" width="47.85546875" style="126" customWidth="1"/>
    <col min="11" max="11" width="9.7109375" style="126" customWidth="1"/>
    <col min="12" max="16384" width="9.140625" style="126"/>
  </cols>
  <sheetData>
    <row r="1" spans="1:11" s="119" customFormat="1" ht="18" customHeight="1" x14ac:dyDescent="0.2">
      <c r="A1" s="1546" t="s">
        <v>5701</v>
      </c>
      <c r="B1" s="1546"/>
      <c r="C1" s="1546"/>
      <c r="D1" s="1546"/>
      <c r="E1" s="1546"/>
      <c r="F1" s="1546"/>
      <c r="G1" s="1546"/>
      <c r="H1" s="1546"/>
    </row>
    <row r="2" spans="1:11" ht="12" customHeight="1" x14ac:dyDescent="0.2"/>
    <row r="3" spans="1:11" ht="12" customHeight="1" thickBot="1" x14ac:dyDescent="0.2">
      <c r="A3" s="120"/>
      <c r="F3" s="132" t="s">
        <v>640</v>
      </c>
    </row>
    <row r="4" spans="1:11" ht="24" customHeight="1" x14ac:dyDescent="0.2">
      <c r="A4" s="1547"/>
      <c r="B4" s="1548"/>
      <c r="C4" s="1249" t="s">
        <v>5102</v>
      </c>
      <c r="D4" s="1249" t="s">
        <v>5103</v>
      </c>
      <c r="E4" s="1249" t="s">
        <v>5104</v>
      </c>
      <c r="F4" s="1250" t="s">
        <v>290</v>
      </c>
      <c r="G4" s="164"/>
      <c r="H4" s="165"/>
    </row>
    <row r="5" spans="1:11" ht="12.95" customHeight="1" x14ac:dyDescent="0.2">
      <c r="A5" s="1544" t="s">
        <v>641</v>
      </c>
      <c r="B5" s="1545"/>
      <c r="C5" s="1251">
        <f>C21</f>
        <v>771435</v>
      </c>
      <c r="D5" s="1251">
        <f>D21</f>
        <v>787863.39999999991</v>
      </c>
      <c r="E5" s="1251">
        <f>E21</f>
        <v>703998.45024999999</v>
      </c>
      <c r="F5" s="1252">
        <f>E5/D5*100</f>
        <v>89.355394634399829</v>
      </c>
      <c r="G5" s="161"/>
      <c r="H5" s="162"/>
    </row>
    <row r="6" spans="1:11" ht="12.95" customHeight="1" x14ac:dyDescent="0.2">
      <c r="A6" s="1544" t="s">
        <v>643</v>
      </c>
      <c r="B6" s="1545"/>
      <c r="C6" s="1253">
        <f>C27</f>
        <v>20700</v>
      </c>
      <c r="D6" s="1253">
        <f>D27</f>
        <v>60839.600000000006</v>
      </c>
      <c r="E6" s="1253">
        <f>E27</f>
        <v>29661.204280000002</v>
      </c>
      <c r="F6" s="1252">
        <f>E6/D6*100</f>
        <v>48.753121782523223</v>
      </c>
      <c r="G6" s="161"/>
      <c r="H6" s="162"/>
      <c r="K6" s="1346"/>
    </row>
    <row r="7" spans="1:11" ht="12.95" customHeight="1" x14ac:dyDescent="0.2">
      <c r="A7" s="1544" t="s">
        <v>644</v>
      </c>
      <c r="B7" s="1545"/>
      <c r="C7" s="1253">
        <f>C34</f>
        <v>16641</v>
      </c>
      <c r="D7" s="1253">
        <f>D34</f>
        <v>9551.0899999999983</v>
      </c>
      <c r="E7" s="1253">
        <f>E34</f>
        <v>6248.3154199999999</v>
      </c>
      <c r="F7" s="1252">
        <f>E7/D7*100</f>
        <v>65.419919820669691</v>
      </c>
      <c r="G7" s="161"/>
      <c r="H7" s="162"/>
      <c r="K7" s="1346"/>
    </row>
    <row r="8" spans="1:11" s="120" customFormat="1" ht="13.5" customHeight="1" thickBot="1" x14ac:dyDescent="0.25">
      <c r="A8" s="1540" t="s">
        <v>299</v>
      </c>
      <c r="B8" s="1541"/>
      <c r="C8" s="133">
        <f>SUM(C5:C7)</f>
        <v>808776</v>
      </c>
      <c r="D8" s="133">
        <f>SUM(D5:D7)</f>
        <v>858254.08999999985</v>
      </c>
      <c r="E8" s="133">
        <f>SUM(E5:E7)</f>
        <v>739907.96994999994</v>
      </c>
      <c r="F8" s="134">
        <f>E8/D8*100</f>
        <v>86.210829470093188</v>
      </c>
      <c r="G8" s="161"/>
      <c r="H8" s="162"/>
      <c r="K8" s="1346"/>
    </row>
    <row r="9" spans="1:11" s="138" customFormat="1" ht="10.5" customHeight="1" x14ac:dyDescent="0.2">
      <c r="A9" s="120"/>
      <c r="B9" s="135"/>
      <c r="C9" s="136"/>
      <c r="D9" s="136"/>
      <c r="E9" s="136"/>
      <c r="F9" s="137"/>
      <c r="G9" s="127"/>
      <c r="H9" s="131"/>
    </row>
    <row r="10" spans="1:11" s="138" customFormat="1" ht="10.5" customHeight="1" x14ac:dyDescent="0.2">
      <c r="A10" s="120"/>
      <c r="B10" s="135"/>
      <c r="C10" s="136"/>
      <c r="D10" s="136"/>
      <c r="E10" s="136"/>
      <c r="F10" s="137"/>
      <c r="G10" s="127"/>
      <c r="H10" s="131"/>
    </row>
    <row r="11" spans="1:11" s="138" customFormat="1" ht="10.5" customHeight="1" thickBot="1" x14ac:dyDescent="0.2">
      <c r="A11" s="120"/>
      <c r="B11" s="135"/>
      <c r="C11" s="136"/>
      <c r="D11" s="136"/>
      <c r="E11" s="136"/>
      <c r="F11" s="137"/>
      <c r="G11" s="127"/>
      <c r="H11" s="132" t="s">
        <v>640</v>
      </c>
    </row>
    <row r="12" spans="1:11" ht="28.5" customHeight="1" thickBot="1" x14ac:dyDescent="0.25">
      <c r="A12" s="139" t="s">
        <v>645</v>
      </c>
      <c r="B12" s="456" t="s">
        <v>536</v>
      </c>
      <c r="C12" s="1249" t="s">
        <v>5102</v>
      </c>
      <c r="D12" s="1249" t="s">
        <v>5103</v>
      </c>
      <c r="E12" s="1249" t="s">
        <v>5104</v>
      </c>
      <c r="F12" s="457" t="s">
        <v>290</v>
      </c>
      <c r="G12" s="457" t="s">
        <v>646</v>
      </c>
      <c r="H12" s="458" t="s">
        <v>647</v>
      </c>
    </row>
    <row r="13" spans="1:11" ht="15" customHeight="1" thickBot="1" x14ac:dyDescent="0.2">
      <c r="A13" s="166" t="s">
        <v>648</v>
      </c>
      <c r="B13" s="140"/>
      <c r="C13" s="141"/>
      <c r="D13" s="141"/>
      <c r="E13" s="142"/>
      <c r="F13" s="143"/>
      <c r="G13" s="144"/>
      <c r="H13" s="145"/>
    </row>
    <row r="14" spans="1:11" s="128" customFormat="1" ht="105" x14ac:dyDescent="0.2">
      <c r="A14" s="167">
        <v>1</v>
      </c>
      <c r="B14" s="1311" t="s">
        <v>814</v>
      </c>
      <c r="C14" s="1312">
        <v>135894</v>
      </c>
      <c r="D14" s="1312">
        <v>151578.71</v>
      </c>
      <c r="E14" s="1312">
        <v>108259.96153999996</v>
      </c>
      <c r="F14" s="1265">
        <f t="shared" ref="F14:F21" si="0">E14/D14*100</f>
        <v>71.421614249125071</v>
      </c>
      <c r="G14" s="1266" t="s">
        <v>650</v>
      </c>
      <c r="H14" s="1272" t="s">
        <v>5702</v>
      </c>
      <c r="I14" s="159"/>
      <c r="J14" s="126"/>
    </row>
    <row r="15" spans="1:11" s="128" customFormat="1" ht="94.5" x14ac:dyDescent="0.2">
      <c r="A15" s="168">
        <f>A14+1</f>
        <v>2</v>
      </c>
      <c r="B15" s="1269" t="s">
        <v>815</v>
      </c>
      <c r="C15" s="1270">
        <v>21941</v>
      </c>
      <c r="D15" s="1270">
        <v>23355.79</v>
      </c>
      <c r="E15" s="1270">
        <v>11976.61128999999</v>
      </c>
      <c r="F15" s="1271">
        <f t="shared" si="0"/>
        <v>51.278981742856864</v>
      </c>
      <c r="G15" s="460" t="s">
        <v>650</v>
      </c>
      <c r="H15" s="1272" t="s">
        <v>5703</v>
      </c>
      <c r="I15" s="159"/>
      <c r="J15" s="126"/>
    </row>
    <row r="16" spans="1:11" s="128" customFormat="1" ht="15" customHeight="1" x14ac:dyDescent="0.2">
      <c r="A16" s="168">
        <f t="shared" ref="A16:A20" si="1">A15+1</f>
        <v>3</v>
      </c>
      <c r="B16" s="1269" t="s">
        <v>816</v>
      </c>
      <c r="C16" s="1270">
        <v>39501</v>
      </c>
      <c r="D16" s="1270">
        <v>39501</v>
      </c>
      <c r="E16" s="1270">
        <v>39032.942999999999</v>
      </c>
      <c r="F16" s="1271">
        <f t="shared" si="0"/>
        <v>98.81507556770714</v>
      </c>
      <c r="G16" s="460" t="s">
        <v>650</v>
      </c>
      <c r="H16" s="1272" t="s">
        <v>63</v>
      </c>
    </row>
    <row r="17" spans="1:10" s="128" customFormat="1" ht="63" x14ac:dyDescent="0.2">
      <c r="A17" s="168">
        <f t="shared" si="1"/>
        <v>4</v>
      </c>
      <c r="B17" s="1269" t="s">
        <v>817</v>
      </c>
      <c r="C17" s="1270">
        <v>557180</v>
      </c>
      <c r="D17" s="1270">
        <v>554128.81999999995</v>
      </c>
      <c r="E17" s="1270">
        <v>528106.88011000003</v>
      </c>
      <c r="F17" s="1271">
        <f t="shared" si="0"/>
        <v>95.303990886090361</v>
      </c>
      <c r="G17" s="460" t="s">
        <v>650</v>
      </c>
      <c r="H17" s="1272" t="s">
        <v>3987</v>
      </c>
    </row>
    <row r="18" spans="1:10" s="128" customFormat="1" ht="34.5" customHeight="1" x14ac:dyDescent="0.2">
      <c r="A18" s="168">
        <f t="shared" si="1"/>
        <v>5</v>
      </c>
      <c r="B18" s="1269" t="s">
        <v>818</v>
      </c>
      <c r="C18" s="1270">
        <v>16919</v>
      </c>
      <c r="D18" s="1270">
        <v>18154.080000000002</v>
      </c>
      <c r="E18" s="1270">
        <v>16162.093999999999</v>
      </c>
      <c r="F18" s="1271">
        <f t="shared" si="0"/>
        <v>89.02733710548813</v>
      </c>
      <c r="G18" s="460" t="s">
        <v>650</v>
      </c>
      <c r="H18" s="459" t="s">
        <v>5704</v>
      </c>
    </row>
    <row r="19" spans="1:10" s="128" customFormat="1" ht="34.5" customHeight="1" x14ac:dyDescent="0.2">
      <c r="A19" s="168">
        <f t="shared" si="1"/>
        <v>6</v>
      </c>
      <c r="B19" s="1275" t="s">
        <v>5705</v>
      </c>
      <c r="C19" s="1270">
        <v>0</v>
      </c>
      <c r="D19" s="1270">
        <v>1100</v>
      </c>
      <c r="E19" s="1270">
        <v>459.18630999999999</v>
      </c>
      <c r="F19" s="1271">
        <f t="shared" si="0"/>
        <v>41.744209999999995</v>
      </c>
      <c r="G19" s="460" t="s">
        <v>657</v>
      </c>
      <c r="H19" s="1272" t="s">
        <v>5706</v>
      </c>
    </row>
    <row r="20" spans="1:10" s="128" customFormat="1" ht="34.5" customHeight="1" x14ac:dyDescent="0.2">
      <c r="A20" s="168">
        <f t="shared" si="1"/>
        <v>7</v>
      </c>
      <c r="B20" s="1275" t="s">
        <v>5707</v>
      </c>
      <c r="C20" s="1270">
        <v>0</v>
      </c>
      <c r="D20" s="1270">
        <v>45</v>
      </c>
      <c r="E20" s="1270">
        <v>0.77400000000000002</v>
      </c>
      <c r="F20" s="1271">
        <f t="shared" si="0"/>
        <v>1.72</v>
      </c>
      <c r="G20" s="460" t="s">
        <v>657</v>
      </c>
      <c r="H20" s="1272" t="s">
        <v>5708</v>
      </c>
    </row>
    <row r="21" spans="1:10" s="135" customFormat="1" ht="13.5" customHeight="1" thickBot="1" x14ac:dyDescent="0.25">
      <c r="A21" s="1542" t="s">
        <v>299</v>
      </c>
      <c r="B21" s="1543"/>
      <c r="C21" s="146">
        <f>SUM(C14:C20)</f>
        <v>771435</v>
      </c>
      <c r="D21" s="146">
        <f>SUM(D14:D20)</f>
        <v>787863.39999999991</v>
      </c>
      <c r="E21" s="146">
        <f>SUM(E14:E20)</f>
        <v>703998.45024999999</v>
      </c>
      <c r="F21" s="147">
        <f t="shared" si="0"/>
        <v>89.355394634399829</v>
      </c>
      <c r="G21" s="148"/>
      <c r="H21" s="169"/>
    </row>
    <row r="22" spans="1:10" ht="18" customHeight="1" thickBot="1" x14ac:dyDescent="0.2">
      <c r="A22" s="170" t="s">
        <v>659</v>
      </c>
      <c r="B22" s="152"/>
      <c r="C22" s="153"/>
      <c r="D22" s="153"/>
      <c r="E22" s="154"/>
      <c r="F22" s="155"/>
      <c r="G22" s="171"/>
      <c r="H22" s="172"/>
    </row>
    <row r="23" spans="1:10" s="128" customFormat="1" ht="252" x14ac:dyDescent="0.2">
      <c r="A23" s="1281">
        <f>A20+1</f>
        <v>8</v>
      </c>
      <c r="B23" s="1276" t="s">
        <v>544</v>
      </c>
      <c r="C23" s="1277">
        <v>5000</v>
      </c>
      <c r="D23" s="1277">
        <v>17980</v>
      </c>
      <c r="E23" s="1277">
        <v>3099.9170899999999</v>
      </c>
      <c r="F23" s="1271">
        <f>E23/D23*100</f>
        <v>17.240918186874303</v>
      </c>
      <c r="G23" s="1302" t="s">
        <v>650</v>
      </c>
      <c r="H23" s="459" t="s">
        <v>5709</v>
      </c>
    </row>
    <row r="24" spans="1:10" s="128" customFormat="1" ht="57" customHeight="1" x14ac:dyDescent="0.2">
      <c r="A24" s="168">
        <f t="shared" ref="A24:A26" si="2">A23+1</f>
        <v>9</v>
      </c>
      <c r="B24" s="1276" t="s">
        <v>545</v>
      </c>
      <c r="C24" s="1277">
        <v>7550</v>
      </c>
      <c r="D24" s="1277">
        <v>30330.9</v>
      </c>
      <c r="E24" s="1277">
        <v>21535.205880000001</v>
      </c>
      <c r="F24" s="1271">
        <f>E24/D24*100</f>
        <v>71.0008798947608</v>
      </c>
      <c r="G24" s="1302" t="s">
        <v>650</v>
      </c>
      <c r="H24" s="459" t="s">
        <v>5710</v>
      </c>
    </row>
    <row r="25" spans="1:10" s="128" customFormat="1" ht="73.5" x14ac:dyDescent="0.2">
      <c r="A25" s="168">
        <f t="shared" si="2"/>
        <v>10</v>
      </c>
      <c r="B25" s="1276" t="s">
        <v>546</v>
      </c>
      <c r="C25" s="1277">
        <v>8100</v>
      </c>
      <c r="D25" s="1277">
        <v>12478.7</v>
      </c>
      <c r="E25" s="1277">
        <v>5026.0813100000005</v>
      </c>
      <c r="F25" s="1271">
        <f>E25/D25*100</f>
        <v>40.27728297018119</v>
      </c>
      <c r="G25" s="1302" t="s">
        <v>650</v>
      </c>
      <c r="H25" s="459" t="s">
        <v>5711</v>
      </c>
      <c r="J25" s="1347"/>
    </row>
    <row r="26" spans="1:10" s="128" customFormat="1" ht="31.5" x14ac:dyDescent="0.2">
      <c r="A26" s="168">
        <f t="shared" si="2"/>
        <v>11</v>
      </c>
      <c r="B26" s="1276" t="s">
        <v>819</v>
      </c>
      <c r="C26" s="1277">
        <v>50</v>
      </c>
      <c r="D26" s="1277">
        <v>50</v>
      </c>
      <c r="E26" s="1277">
        <v>0</v>
      </c>
      <c r="F26" s="1271">
        <f>E26/D26*100</f>
        <v>0</v>
      </c>
      <c r="G26" s="1302" t="s">
        <v>650</v>
      </c>
      <c r="H26" s="1284" t="s">
        <v>5712</v>
      </c>
      <c r="J26" s="1347"/>
    </row>
    <row r="27" spans="1:10" s="128" customFormat="1" ht="13.5" customHeight="1" thickBot="1" x14ac:dyDescent="0.25">
      <c r="A27" s="1542" t="s">
        <v>299</v>
      </c>
      <c r="B27" s="1543"/>
      <c r="C27" s="146">
        <f>SUM(C23:C26)</f>
        <v>20700</v>
      </c>
      <c r="D27" s="156">
        <f>SUM(D23:D26)</f>
        <v>60839.600000000006</v>
      </c>
      <c r="E27" s="156">
        <f>SUM(E23:E26)</f>
        <v>29661.204280000002</v>
      </c>
      <c r="F27" s="157">
        <f>E27/D27*100</f>
        <v>48.753121782523223</v>
      </c>
      <c r="G27" s="148"/>
      <c r="H27" s="158"/>
    </row>
    <row r="28" spans="1:10" ht="18" customHeight="1" thickBot="1" x14ac:dyDescent="0.2">
      <c r="A28" s="166" t="s">
        <v>644</v>
      </c>
      <c r="B28" s="140"/>
      <c r="C28" s="141"/>
      <c r="D28" s="141"/>
      <c r="E28" s="142"/>
      <c r="F28" s="143"/>
      <c r="G28" s="144"/>
      <c r="H28" s="173"/>
    </row>
    <row r="29" spans="1:10" s="128" customFormat="1" ht="24" customHeight="1" x14ac:dyDescent="0.2">
      <c r="A29" s="1281">
        <f>A26+1</f>
        <v>12</v>
      </c>
      <c r="B29" s="1276" t="s">
        <v>2778</v>
      </c>
      <c r="C29" s="1277">
        <v>237</v>
      </c>
      <c r="D29" s="1277">
        <v>5329.69</v>
      </c>
      <c r="E29" s="1277">
        <v>2905.2765299999996</v>
      </c>
      <c r="F29" s="1271">
        <f t="shared" ref="F29:F34" si="3">E29/D29*100</f>
        <v>54.511172882475336</v>
      </c>
      <c r="G29" s="1302" t="s">
        <v>657</v>
      </c>
      <c r="H29" s="1279" t="s">
        <v>5369</v>
      </c>
    </row>
    <row r="30" spans="1:10" s="128" customFormat="1" ht="178.5" x14ac:dyDescent="0.2">
      <c r="A30" s="168">
        <f t="shared" ref="A30:A33" si="4">A29+1</f>
        <v>13</v>
      </c>
      <c r="B30" s="1276" t="s">
        <v>3450</v>
      </c>
      <c r="C30" s="1277">
        <v>2000</v>
      </c>
      <c r="D30" s="1277">
        <v>500</v>
      </c>
      <c r="E30" s="1277">
        <v>0</v>
      </c>
      <c r="F30" s="1271">
        <f t="shared" si="3"/>
        <v>0</v>
      </c>
      <c r="G30" s="1302" t="s">
        <v>652</v>
      </c>
      <c r="H30" s="1279" t="s">
        <v>5713</v>
      </c>
    </row>
    <row r="31" spans="1:10" s="128" customFormat="1" ht="99.75" customHeight="1" x14ac:dyDescent="0.2">
      <c r="A31" s="168">
        <f t="shared" si="4"/>
        <v>14</v>
      </c>
      <c r="B31" s="1276" t="s">
        <v>3448</v>
      </c>
      <c r="C31" s="1277">
        <v>5000</v>
      </c>
      <c r="D31" s="1277">
        <v>200</v>
      </c>
      <c r="E31" s="1277">
        <v>0</v>
      </c>
      <c r="F31" s="1271">
        <f t="shared" si="3"/>
        <v>0</v>
      </c>
      <c r="G31" s="1302" t="s">
        <v>652</v>
      </c>
      <c r="H31" s="1279" t="s">
        <v>5714</v>
      </c>
    </row>
    <row r="32" spans="1:10" s="128" customFormat="1" ht="67.5" customHeight="1" x14ac:dyDescent="0.2">
      <c r="A32" s="168">
        <f t="shared" si="4"/>
        <v>15</v>
      </c>
      <c r="B32" s="1276" t="s">
        <v>3449</v>
      </c>
      <c r="C32" s="1277">
        <v>7952</v>
      </c>
      <c r="D32" s="1277">
        <v>3420.9999999999995</v>
      </c>
      <c r="E32" s="1277">
        <v>3343.0388900000003</v>
      </c>
      <c r="F32" s="1271">
        <f t="shared" si="3"/>
        <v>97.72110172464194</v>
      </c>
      <c r="G32" s="1302" t="s">
        <v>652</v>
      </c>
      <c r="H32" s="1279" t="s">
        <v>5715</v>
      </c>
    </row>
    <row r="33" spans="1:8" s="128" customFormat="1" ht="57" customHeight="1" x14ac:dyDescent="0.2">
      <c r="A33" s="168">
        <f t="shared" si="4"/>
        <v>16</v>
      </c>
      <c r="B33" s="1276" t="s">
        <v>3447</v>
      </c>
      <c r="C33" s="1277">
        <v>1452</v>
      </c>
      <c r="D33" s="1277">
        <v>100.4</v>
      </c>
      <c r="E33" s="1277">
        <v>0</v>
      </c>
      <c r="F33" s="1271">
        <f t="shared" si="3"/>
        <v>0</v>
      </c>
      <c r="G33" s="1302" t="s">
        <v>652</v>
      </c>
      <c r="H33" s="1279" t="s">
        <v>5716</v>
      </c>
    </row>
    <row r="34" spans="1:8" s="128" customFormat="1" ht="13.5" customHeight="1" thickBot="1" x14ac:dyDescent="0.25">
      <c r="A34" s="1542" t="s">
        <v>299</v>
      </c>
      <c r="B34" s="1543"/>
      <c r="C34" s="146">
        <f>SUM(C29:C33)</f>
        <v>16641</v>
      </c>
      <c r="D34" s="146">
        <f>SUM(D29:D33)</f>
        <v>9551.0899999999983</v>
      </c>
      <c r="E34" s="146">
        <f>SUM(E29:E33)</f>
        <v>6248.3154199999999</v>
      </c>
      <c r="F34" s="157">
        <f t="shared" si="3"/>
        <v>65.419919820669691</v>
      </c>
      <c r="G34" s="148"/>
      <c r="H34" s="158"/>
    </row>
    <row r="35" spans="1:8" s="163" customFormat="1" x14ac:dyDescent="0.2">
      <c r="A35" s="129"/>
      <c r="B35" s="159"/>
      <c r="C35" s="129"/>
      <c r="D35" s="129"/>
      <c r="E35" s="129"/>
      <c r="F35" s="160"/>
      <c r="G35" s="161"/>
      <c r="H35" s="162"/>
    </row>
  </sheetData>
  <mergeCells count="9">
    <mergeCell ref="A21:B21"/>
    <mergeCell ref="A27:B27"/>
    <mergeCell ref="A34:B34"/>
    <mergeCell ref="A1:H1"/>
    <mergeCell ref="A4:B4"/>
    <mergeCell ref="A5:B5"/>
    <mergeCell ref="A6:B6"/>
    <mergeCell ref="A7:B7"/>
    <mergeCell ref="A8:B8"/>
  </mergeCells>
  <printOptions horizontalCentered="1"/>
  <pageMargins left="0.31496062992125984" right="0.31496062992125984" top="0.51181102362204722" bottom="0.43307086614173229" header="0.31496062992125984" footer="0.23622047244094491"/>
  <pageSetup paperSize="9" scale="96" firstPageNumber="267" fitToHeight="0" orientation="landscape" useFirstPageNumber="1" r:id="rId1"/>
  <headerFooter>
    <oddHeader>&amp;L&amp;"Tahoma,Kurzíva"&amp;9Závěrečný účet Moravskoslezského kraje za rok 2023&amp;R&amp;"Tahoma,Kurzíva"&amp;9Tabulka č. 25</oddHeader>
    <oddFooter>&amp;C&amp;"Tahoma,Obyčejné"&amp;P</oddFooter>
  </headerFooter>
  <rowBreaks count="2" manualBreakCount="2">
    <brk id="19" max="7" man="1"/>
    <brk id="27" max="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353B8-5A79-4226-B513-7170CF34FD5E}">
  <sheetPr>
    <pageSetUpPr fitToPage="1"/>
  </sheetPr>
  <dimension ref="A1:E11"/>
  <sheetViews>
    <sheetView zoomScaleNormal="100" zoomScaleSheetLayoutView="100" workbookViewId="0">
      <selection activeCell="F37" sqref="F37"/>
    </sheetView>
  </sheetViews>
  <sheetFormatPr defaultColWidth="9.28515625" defaultRowHeight="15" x14ac:dyDescent="0.2"/>
  <cols>
    <col min="1" max="1" width="9.7109375" style="176" customWidth="1"/>
    <col min="2" max="2" width="60.7109375" style="177" customWidth="1"/>
    <col min="3" max="3" width="14.7109375" style="181" customWidth="1"/>
    <col min="4" max="4" width="35.7109375" style="175" customWidth="1"/>
    <col min="5" max="6" width="9.28515625" style="175"/>
    <col min="7" max="7" width="10.28515625" style="175" bestFit="1" customWidth="1"/>
    <col min="8" max="8" width="13" style="175" bestFit="1" customWidth="1"/>
    <col min="9" max="16384" width="9.28515625" style="175"/>
  </cols>
  <sheetData>
    <row r="1" spans="1:5" ht="24" customHeight="1" x14ac:dyDescent="0.2">
      <c r="A1" s="1551" t="s">
        <v>4559</v>
      </c>
      <c r="B1" s="1551"/>
      <c r="C1" s="1551"/>
      <c r="D1" s="1551"/>
    </row>
    <row r="2" spans="1:5" ht="15.75" thickBot="1" x14ac:dyDescent="0.25">
      <c r="C2" s="178"/>
      <c r="D2" s="178" t="s">
        <v>2</v>
      </c>
    </row>
    <row r="3" spans="1:5" ht="45.75" customHeight="1" thickBot="1" x14ac:dyDescent="0.25">
      <c r="A3" s="179" t="s">
        <v>4553</v>
      </c>
      <c r="B3" s="1104" t="s">
        <v>820</v>
      </c>
      <c r="C3" s="1116" t="s">
        <v>4560</v>
      </c>
      <c r="D3" s="1105" t="s">
        <v>3570</v>
      </c>
    </row>
    <row r="4" spans="1:5" ht="42" customHeight="1" thickBot="1" x14ac:dyDescent="0.3">
      <c r="A4" s="1224">
        <v>95711</v>
      </c>
      <c r="B4" s="1225" t="s">
        <v>821</v>
      </c>
      <c r="C4" s="1117">
        <v>2121.1977400000001</v>
      </c>
      <c r="D4" s="1226" t="s">
        <v>3568</v>
      </c>
      <c r="E4" s="1227"/>
    </row>
    <row r="5" spans="1:5" ht="18" customHeight="1" thickBot="1" x14ac:dyDescent="0.25">
      <c r="A5" s="1552" t="s">
        <v>3030</v>
      </c>
      <c r="B5" s="1553"/>
      <c r="C5" s="1118">
        <f>SUM(C4:C4)</f>
        <v>2121.1977400000001</v>
      </c>
      <c r="D5" s="1119"/>
    </row>
    <row r="11" spans="1:5" x14ac:dyDescent="0.2">
      <c r="C11" s="180"/>
    </row>
  </sheetData>
  <mergeCells count="2">
    <mergeCell ref="A1:D1"/>
    <mergeCell ref="A5:B5"/>
  </mergeCells>
  <printOptions horizontalCentered="1"/>
  <pageMargins left="0.39370078740157483" right="0.39370078740157483" top="0.59055118110236227" bottom="0.39370078740157483" header="0.31496062992125984" footer="0.11811023622047245"/>
  <pageSetup paperSize="9" scale="80" firstPageNumber="270" fitToHeight="0" orientation="portrait" useFirstPageNumber="1" r:id="rId1"/>
  <headerFooter>
    <oddHeader>&amp;L&amp;"Tahoma,Kurzíva"&amp;9Závěrečný účet Moravskoslezského kraje za rok 2023&amp;R&amp;"Tahoma,Kurzíva"&amp;9Tabulka č. 26</oddHeader>
    <oddFooter>&amp;C&amp;"Tahoma,Obyčejné"&amp;P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58E0C-D14C-4F50-859C-3CA435F3ED6F}">
  <sheetPr>
    <pageSetUpPr fitToPage="1"/>
  </sheetPr>
  <dimension ref="A1:D12"/>
  <sheetViews>
    <sheetView zoomScaleNormal="100" zoomScaleSheetLayoutView="100" workbookViewId="0">
      <selection activeCell="F37" sqref="F37"/>
    </sheetView>
  </sheetViews>
  <sheetFormatPr defaultColWidth="9.28515625" defaultRowHeight="15" x14ac:dyDescent="0.2"/>
  <cols>
    <col min="1" max="1" width="9.7109375" style="176" customWidth="1"/>
    <col min="2" max="2" width="60.7109375" style="177" customWidth="1"/>
    <col min="3" max="3" width="14.7109375" style="181" customWidth="1"/>
    <col min="4" max="4" width="35.7109375" style="175" customWidth="1"/>
    <col min="5" max="6" width="9.28515625" style="175"/>
    <col min="7" max="7" width="10.28515625" style="175" bestFit="1" customWidth="1"/>
    <col min="8" max="8" width="13" style="175" bestFit="1" customWidth="1"/>
    <col min="9" max="16384" width="9.28515625" style="175"/>
  </cols>
  <sheetData>
    <row r="1" spans="1:4" ht="24" customHeight="1" x14ac:dyDescent="0.2">
      <c r="A1" s="1551" t="s">
        <v>4561</v>
      </c>
      <c r="B1" s="1551"/>
      <c r="C1" s="1551"/>
      <c r="D1" s="1551"/>
    </row>
    <row r="2" spans="1:4" ht="15.75" thickBot="1" x14ac:dyDescent="0.25">
      <c r="C2" s="178"/>
      <c r="D2" s="178" t="s">
        <v>2</v>
      </c>
    </row>
    <row r="3" spans="1:4" ht="45.75" customHeight="1" thickBot="1" x14ac:dyDescent="0.25">
      <c r="A3" s="179" t="s">
        <v>4553</v>
      </c>
      <c r="B3" s="1104" t="s">
        <v>820</v>
      </c>
      <c r="C3" s="1116" t="s">
        <v>4560</v>
      </c>
      <c r="D3" s="1105" t="s">
        <v>3570</v>
      </c>
    </row>
    <row r="4" spans="1:4" ht="27.75" customHeight="1" x14ac:dyDescent="0.2">
      <c r="A4" s="1224">
        <v>3103820</v>
      </c>
      <c r="B4" s="1225" t="s">
        <v>822</v>
      </c>
      <c r="C4" s="1117">
        <v>144.14008000000001</v>
      </c>
      <c r="D4" s="1226" t="s">
        <v>5022</v>
      </c>
    </row>
    <row r="5" spans="1:4" ht="28.5" customHeight="1" thickBot="1" x14ac:dyDescent="0.25">
      <c r="A5" s="1224">
        <v>6839517</v>
      </c>
      <c r="B5" s="1225" t="s">
        <v>823</v>
      </c>
      <c r="C5" s="1117">
        <v>125.53237</v>
      </c>
      <c r="D5" s="1226" t="s">
        <v>5023</v>
      </c>
    </row>
    <row r="6" spans="1:4" ht="18" customHeight="1" thickBot="1" x14ac:dyDescent="0.25">
      <c r="A6" s="1552" t="s">
        <v>3031</v>
      </c>
      <c r="B6" s="1553"/>
      <c r="C6" s="1118">
        <f>SUM(C4:C5)</f>
        <v>269.67245000000003</v>
      </c>
      <c r="D6" s="1119"/>
    </row>
    <row r="12" spans="1:4" x14ac:dyDescent="0.2">
      <c r="C12" s="180"/>
    </row>
  </sheetData>
  <mergeCells count="2">
    <mergeCell ref="A1:D1"/>
    <mergeCell ref="A6:B6"/>
  </mergeCells>
  <printOptions horizontalCentered="1"/>
  <pageMargins left="0.39370078740157483" right="0.39370078740157483" top="0.59055118110236227" bottom="0.39370078740157483" header="0.31496062992125984" footer="0.11811023622047245"/>
  <pageSetup paperSize="9" scale="80" firstPageNumber="271" fitToHeight="0" orientation="portrait" useFirstPageNumber="1" r:id="rId1"/>
  <headerFooter>
    <oddHeader>&amp;L&amp;"Tahoma,Kurzíva"&amp;9Závěrečný účet Moravskoslezského kraje za rok 2023&amp;R&amp;"Tahoma,Kurzíva"&amp;9Tabulka č. 27</oddHeader>
    <oddFooter>&amp;C&amp;"Tahoma,Obyčejné"&amp;P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DB9F5-85C5-4661-AF04-769FA46B9B09}">
  <sheetPr>
    <pageSetUpPr fitToPage="1"/>
  </sheetPr>
  <dimension ref="A1:I21"/>
  <sheetViews>
    <sheetView zoomScaleNormal="100" zoomScaleSheetLayoutView="100" workbookViewId="0">
      <selection activeCell="F37" sqref="F37"/>
    </sheetView>
  </sheetViews>
  <sheetFormatPr defaultColWidth="9.28515625" defaultRowHeight="15" x14ac:dyDescent="0.2"/>
  <cols>
    <col min="1" max="1" width="9.7109375" style="182" customWidth="1"/>
    <col min="2" max="2" width="60.7109375" style="183" customWidth="1"/>
    <col min="3" max="3" width="14.7109375" style="185" customWidth="1"/>
    <col min="4" max="4" width="35.7109375" style="183" customWidth="1"/>
    <col min="5" max="5" width="9.28515625" style="183"/>
    <col min="6" max="6" width="10.28515625" style="183" bestFit="1" customWidth="1"/>
    <col min="7" max="8" width="13" style="183" bestFit="1" customWidth="1"/>
    <col min="9" max="9" width="10.28515625" style="183" bestFit="1" customWidth="1"/>
    <col min="10" max="16384" width="9.28515625" style="183"/>
  </cols>
  <sheetData>
    <row r="1" spans="1:9" s="175" customFormat="1" ht="24" customHeight="1" x14ac:dyDescent="0.2">
      <c r="A1" s="1551" t="s">
        <v>4562</v>
      </c>
      <c r="B1" s="1551"/>
      <c r="C1" s="1551"/>
      <c r="D1" s="1551"/>
    </row>
    <row r="2" spans="1:9" ht="15.75" customHeight="1" thickBot="1" x14ac:dyDescent="0.25">
      <c r="C2" s="178"/>
      <c r="D2" s="178" t="s">
        <v>2</v>
      </c>
    </row>
    <row r="3" spans="1:9" ht="45.75" customHeight="1" thickBot="1" x14ac:dyDescent="0.25">
      <c r="A3" s="179" t="s">
        <v>4553</v>
      </c>
      <c r="B3" s="1106" t="s">
        <v>820</v>
      </c>
      <c r="C3" s="1116" t="s">
        <v>4560</v>
      </c>
      <c r="D3" s="1105" t="s">
        <v>3576</v>
      </c>
    </row>
    <row r="4" spans="1:9" ht="27.75" customHeight="1" x14ac:dyDescent="0.2">
      <c r="A4" s="184">
        <v>95354</v>
      </c>
      <c r="B4" s="1228" t="s">
        <v>829</v>
      </c>
      <c r="C4" s="1117">
        <v>2572.1678900000002</v>
      </c>
      <c r="D4" s="1226" t="s">
        <v>3572</v>
      </c>
    </row>
    <row r="5" spans="1:9" ht="27.75" customHeight="1" x14ac:dyDescent="0.2">
      <c r="A5" s="184">
        <v>95630</v>
      </c>
      <c r="B5" s="1228" t="s">
        <v>828</v>
      </c>
      <c r="C5" s="1117">
        <v>2636.8158100000001</v>
      </c>
      <c r="D5" s="1226" t="s">
        <v>3572</v>
      </c>
    </row>
    <row r="6" spans="1:9" ht="27.75" customHeight="1" x14ac:dyDescent="0.2">
      <c r="A6" s="184">
        <v>96296</v>
      </c>
      <c r="B6" s="1228" t="s">
        <v>2890</v>
      </c>
      <c r="C6" s="1117">
        <v>124.21134000000001</v>
      </c>
      <c r="D6" s="1226" t="s">
        <v>5024</v>
      </c>
    </row>
    <row r="7" spans="1:9" ht="41.25" customHeight="1" x14ac:dyDescent="0.2">
      <c r="A7" s="184">
        <v>100536</v>
      </c>
      <c r="B7" s="1228" t="s">
        <v>826</v>
      </c>
      <c r="C7" s="1117">
        <v>-1194.2487699999999</v>
      </c>
      <c r="D7" s="1226" t="s">
        <v>5025</v>
      </c>
    </row>
    <row r="8" spans="1:9" ht="17.25" customHeight="1" x14ac:dyDescent="0.2">
      <c r="A8" s="1224">
        <v>100579</v>
      </c>
      <c r="B8" s="1225" t="s">
        <v>824</v>
      </c>
      <c r="C8" s="1229">
        <v>27.477440000000001</v>
      </c>
      <c r="D8" s="1226" t="s">
        <v>3571</v>
      </c>
    </row>
    <row r="9" spans="1:9" ht="27.75" customHeight="1" x14ac:dyDescent="0.2">
      <c r="A9" s="184">
        <v>305847</v>
      </c>
      <c r="B9" s="1228" t="s">
        <v>2891</v>
      </c>
      <c r="C9" s="1117">
        <v>141.90271000000001</v>
      </c>
      <c r="D9" s="1226" t="s">
        <v>5026</v>
      </c>
    </row>
    <row r="10" spans="1:9" ht="17.25" customHeight="1" x14ac:dyDescent="0.2">
      <c r="A10" s="184">
        <v>373231</v>
      </c>
      <c r="B10" s="1228" t="s">
        <v>825</v>
      </c>
      <c r="C10" s="1117">
        <v>265.14474000000001</v>
      </c>
      <c r="D10" s="1226" t="s">
        <v>3571</v>
      </c>
    </row>
    <row r="11" spans="1:9" ht="18" customHeight="1" thickBot="1" x14ac:dyDescent="0.25">
      <c r="A11" s="184">
        <v>19581921</v>
      </c>
      <c r="B11" s="1228" t="s">
        <v>4554</v>
      </c>
      <c r="C11" s="1230">
        <v>1.00448</v>
      </c>
      <c r="D11" s="1231" t="s">
        <v>3571</v>
      </c>
    </row>
    <row r="12" spans="1:9" s="175" customFormat="1" ht="18" customHeight="1" thickBot="1" x14ac:dyDescent="0.25">
      <c r="A12" s="1554" t="s">
        <v>2892</v>
      </c>
      <c r="B12" s="1555"/>
      <c r="C12" s="1232">
        <f>SUM(C4:C11)</f>
        <v>4574.4756399999997</v>
      </c>
      <c r="D12" s="1233"/>
      <c r="E12" s="183"/>
      <c r="F12" s="183"/>
      <c r="G12" s="183"/>
      <c r="H12" s="183"/>
      <c r="I12" s="183"/>
    </row>
    <row r="14" spans="1:9" x14ac:dyDescent="0.2">
      <c r="A14" s="183"/>
      <c r="C14" s="183"/>
    </row>
    <row r="15" spans="1:9" x14ac:dyDescent="0.2">
      <c r="A15" s="183"/>
      <c r="C15" s="183"/>
    </row>
    <row r="16" spans="1:9" x14ac:dyDescent="0.2">
      <c r="A16" s="183"/>
      <c r="C16" s="183"/>
    </row>
    <row r="17" s="183" customFormat="1" x14ac:dyDescent="0.2"/>
    <row r="18" s="183" customFormat="1" x14ac:dyDescent="0.2"/>
    <row r="19" s="183" customFormat="1" x14ac:dyDescent="0.2"/>
    <row r="20" s="183" customFormat="1" x14ac:dyDescent="0.2"/>
    <row r="21" s="183" customFormat="1" x14ac:dyDescent="0.2"/>
  </sheetData>
  <mergeCells count="2">
    <mergeCell ref="A1:D1"/>
    <mergeCell ref="A12:B12"/>
  </mergeCells>
  <printOptions horizontalCentered="1"/>
  <pageMargins left="0.39370078740157483" right="0.39370078740157483" top="0.59055118110236227" bottom="0.39370078740157483" header="0.31496062992125984" footer="0.11811023622047245"/>
  <pageSetup paperSize="9" scale="80" firstPageNumber="272" fitToHeight="0" orientation="portrait" useFirstPageNumber="1" r:id="rId1"/>
  <headerFooter>
    <oddHeader>&amp;L&amp;"Tahoma,Kurzíva"&amp;9Závěrečný účet Moravskoslezského kraje za rok 2023&amp;R&amp;"Tahoma,Kurzíva"&amp;9Tabulka č. 28</oddHeader>
    <oddFooter>&amp;C&amp;"Tahoma,Obyčejné"&amp;P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43BBF-05AC-4393-82C5-501F4998B160}">
  <sheetPr>
    <pageSetUpPr fitToPage="1"/>
  </sheetPr>
  <dimension ref="A1:E36"/>
  <sheetViews>
    <sheetView zoomScaleNormal="100" zoomScaleSheetLayoutView="100" workbookViewId="0">
      <selection activeCell="F37" sqref="F37"/>
    </sheetView>
  </sheetViews>
  <sheetFormatPr defaultColWidth="9.28515625" defaultRowHeight="15" x14ac:dyDescent="0.2"/>
  <cols>
    <col min="1" max="1" width="9.7109375" style="186" customWidth="1"/>
    <col min="2" max="2" width="60.7109375" style="177" customWidth="1"/>
    <col min="3" max="3" width="14.7109375" style="181" customWidth="1"/>
    <col min="4" max="4" width="35.7109375" style="175" customWidth="1"/>
    <col min="5" max="5" width="9.7109375" style="175" bestFit="1" customWidth="1"/>
    <col min="6" max="16384" width="9.28515625" style="175"/>
  </cols>
  <sheetData>
    <row r="1" spans="1:4" ht="24" customHeight="1" x14ac:dyDescent="0.2">
      <c r="A1" s="1551" t="s">
        <v>4563</v>
      </c>
      <c r="B1" s="1551"/>
      <c r="C1" s="1551"/>
      <c r="D1" s="1551"/>
    </row>
    <row r="2" spans="1:4" ht="15.75" customHeight="1" thickBot="1" x14ac:dyDescent="0.25">
      <c r="C2" s="187"/>
      <c r="D2" s="187" t="s">
        <v>2</v>
      </c>
    </row>
    <row r="3" spans="1:4" s="188" customFormat="1" ht="45.75" customHeight="1" thickBot="1" x14ac:dyDescent="0.25">
      <c r="A3" s="179" t="s">
        <v>4553</v>
      </c>
      <c r="B3" s="1104" t="s">
        <v>820</v>
      </c>
      <c r="C3" s="1116" t="s">
        <v>4560</v>
      </c>
      <c r="D3" s="1105" t="s">
        <v>3576</v>
      </c>
    </row>
    <row r="4" spans="1:4" s="188" customFormat="1" ht="17.25" customHeight="1" x14ac:dyDescent="0.2">
      <c r="A4" s="421">
        <v>16772</v>
      </c>
      <c r="B4" s="1234" t="s">
        <v>844</v>
      </c>
      <c r="C4" s="1120">
        <v>0</v>
      </c>
      <c r="D4" s="1235" t="s">
        <v>63</v>
      </c>
    </row>
    <row r="5" spans="1:4" s="188" customFormat="1" ht="17.25" customHeight="1" x14ac:dyDescent="0.2">
      <c r="A5" s="255">
        <v>846350</v>
      </c>
      <c r="B5" s="1107" t="s">
        <v>831</v>
      </c>
      <c r="C5" s="1120">
        <v>0</v>
      </c>
      <c r="D5" s="1235" t="s">
        <v>63</v>
      </c>
    </row>
    <row r="6" spans="1:4" s="188" customFormat="1" ht="17.25" customHeight="1" x14ac:dyDescent="0.2">
      <c r="A6" s="255">
        <v>846384</v>
      </c>
      <c r="B6" s="1107" t="s">
        <v>832</v>
      </c>
      <c r="C6" s="1120">
        <v>0</v>
      </c>
      <c r="D6" s="1235" t="s">
        <v>63</v>
      </c>
    </row>
    <row r="7" spans="1:4" s="188" customFormat="1" ht="17.25" customHeight="1" x14ac:dyDescent="0.2">
      <c r="A7" s="255">
        <v>847046</v>
      </c>
      <c r="B7" s="1107" t="s">
        <v>833</v>
      </c>
      <c r="C7" s="1120">
        <v>60.232689999999998</v>
      </c>
      <c r="D7" s="1226" t="s">
        <v>3573</v>
      </c>
    </row>
    <row r="8" spans="1:4" s="188" customFormat="1" ht="17.25" customHeight="1" x14ac:dyDescent="0.2">
      <c r="A8" s="255">
        <v>847267</v>
      </c>
      <c r="B8" s="1107" t="s">
        <v>838</v>
      </c>
      <c r="C8" s="1120">
        <v>0</v>
      </c>
      <c r="D8" s="1235" t="s">
        <v>63</v>
      </c>
    </row>
    <row r="9" spans="1:4" s="188" customFormat="1" ht="17.25" customHeight="1" x14ac:dyDescent="0.2">
      <c r="A9" s="255">
        <v>847330</v>
      </c>
      <c r="B9" s="1107" t="s">
        <v>834</v>
      </c>
      <c r="C9" s="1120">
        <v>0</v>
      </c>
      <c r="D9" s="1235" t="s">
        <v>63</v>
      </c>
    </row>
    <row r="10" spans="1:4" s="188" customFormat="1" ht="17.25" customHeight="1" x14ac:dyDescent="0.2">
      <c r="A10" s="255">
        <v>847348</v>
      </c>
      <c r="B10" s="1107" t="s">
        <v>835</v>
      </c>
      <c r="C10" s="1120">
        <v>0</v>
      </c>
      <c r="D10" s="1235" t="s">
        <v>63</v>
      </c>
    </row>
    <row r="11" spans="1:4" s="188" customFormat="1" ht="17.25" customHeight="1" x14ac:dyDescent="0.2">
      <c r="A11" s="255">
        <v>847372</v>
      </c>
      <c r="B11" s="1108" t="s">
        <v>836</v>
      </c>
      <c r="C11" s="1120">
        <v>134.26777999999999</v>
      </c>
      <c r="D11" s="1226" t="s">
        <v>3573</v>
      </c>
    </row>
    <row r="12" spans="1:4" s="188" customFormat="1" ht="17.25" customHeight="1" x14ac:dyDescent="0.2">
      <c r="A12" s="255">
        <v>847461</v>
      </c>
      <c r="B12" s="1107" t="s">
        <v>837</v>
      </c>
      <c r="C12" s="1120">
        <v>0</v>
      </c>
      <c r="D12" s="1235" t="s">
        <v>63</v>
      </c>
    </row>
    <row r="13" spans="1:4" s="188" customFormat="1" ht="17.25" customHeight="1" x14ac:dyDescent="0.2">
      <c r="A13" s="255">
        <v>8389624</v>
      </c>
      <c r="B13" s="1107" t="s">
        <v>3026</v>
      </c>
      <c r="C13" s="1117">
        <v>0</v>
      </c>
      <c r="D13" s="1235" t="s">
        <v>63</v>
      </c>
    </row>
    <row r="14" spans="1:4" s="188" customFormat="1" ht="17.25" customHeight="1" x14ac:dyDescent="0.2">
      <c r="A14" s="255">
        <v>17331633</v>
      </c>
      <c r="B14" s="1107" t="s">
        <v>4555</v>
      </c>
      <c r="C14" s="1117">
        <v>0</v>
      </c>
      <c r="D14" s="1235" t="s">
        <v>63</v>
      </c>
    </row>
    <row r="15" spans="1:4" s="188" customFormat="1" ht="17.25" customHeight="1" x14ac:dyDescent="0.2">
      <c r="A15" s="255">
        <v>48804843</v>
      </c>
      <c r="B15" s="1107" t="s">
        <v>842</v>
      </c>
      <c r="C15" s="1120">
        <v>81.178020000000004</v>
      </c>
      <c r="D15" s="1226" t="s">
        <v>3573</v>
      </c>
    </row>
    <row r="16" spans="1:4" s="188" customFormat="1" ht="17.25" customHeight="1" x14ac:dyDescent="0.2">
      <c r="A16" s="255">
        <v>48804860</v>
      </c>
      <c r="B16" s="1107" t="s">
        <v>839</v>
      </c>
      <c r="C16" s="1120">
        <v>0.58099999999999996</v>
      </c>
      <c r="D16" s="1226" t="s">
        <v>3573</v>
      </c>
    </row>
    <row r="17" spans="1:4" s="188" customFormat="1" ht="17.25" customHeight="1" x14ac:dyDescent="0.2">
      <c r="A17" s="255">
        <v>48804878</v>
      </c>
      <c r="B17" s="1107" t="s">
        <v>840</v>
      </c>
      <c r="C17" s="1120">
        <v>0</v>
      </c>
      <c r="D17" s="1235" t="s">
        <v>63</v>
      </c>
    </row>
    <row r="18" spans="1:4" s="188" customFormat="1" ht="17.25" customHeight="1" x14ac:dyDescent="0.2">
      <c r="A18" s="255">
        <v>48804886</v>
      </c>
      <c r="B18" s="1107" t="s">
        <v>843</v>
      </c>
      <c r="C18" s="1120">
        <v>77.94332</v>
      </c>
      <c r="D18" s="1226" t="s">
        <v>3573</v>
      </c>
    </row>
    <row r="19" spans="1:4" s="188" customFormat="1" ht="17.25" customHeight="1" x14ac:dyDescent="0.2">
      <c r="A19" s="255">
        <v>48804894</v>
      </c>
      <c r="B19" s="1107" t="s">
        <v>841</v>
      </c>
      <c r="C19" s="1120">
        <v>1.0986199999999999</v>
      </c>
      <c r="D19" s="1226" t="s">
        <v>3573</v>
      </c>
    </row>
    <row r="20" spans="1:4" s="188" customFormat="1" ht="27.75" customHeight="1" x14ac:dyDescent="0.2">
      <c r="A20" s="421">
        <v>71196951</v>
      </c>
      <c r="B20" s="1234" t="s">
        <v>849</v>
      </c>
      <c r="C20" s="1120">
        <v>30.529810000000001</v>
      </c>
      <c r="D20" s="1226" t="s">
        <v>5027</v>
      </c>
    </row>
    <row r="21" spans="1:4" s="188" customFormat="1" ht="17.25" customHeight="1" x14ac:dyDescent="0.2">
      <c r="A21" s="421">
        <v>71197001</v>
      </c>
      <c r="B21" s="1234" t="s">
        <v>848</v>
      </c>
      <c r="C21" s="1120">
        <v>0</v>
      </c>
      <c r="D21" s="1235" t="s">
        <v>63</v>
      </c>
    </row>
    <row r="22" spans="1:4" s="188" customFormat="1" ht="17.25" customHeight="1" x14ac:dyDescent="0.2">
      <c r="A22" s="255">
        <v>71197010</v>
      </c>
      <c r="B22" s="1107" t="s">
        <v>850</v>
      </c>
      <c r="C22" s="1120">
        <v>0</v>
      </c>
      <c r="D22" s="1235" t="s">
        <v>63</v>
      </c>
    </row>
    <row r="23" spans="1:4" s="188" customFormat="1" ht="17.25" customHeight="1" x14ac:dyDescent="0.2">
      <c r="A23" s="421">
        <v>71197036</v>
      </c>
      <c r="B23" s="1234" t="s">
        <v>847</v>
      </c>
      <c r="C23" s="1120">
        <v>-52.377699999999997</v>
      </c>
      <c r="D23" s="1226" t="s">
        <v>5028</v>
      </c>
    </row>
    <row r="24" spans="1:4" s="188" customFormat="1" ht="17.25" customHeight="1" x14ac:dyDescent="0.2">
      <c r="A24" s="421">
        <v>71197044</v>
      </c>
      <c r="B24" s="1234" t="s">
        <v>846</v>
      </c>
      <c r="C24" s="1120">
        <v>0</v>
      </c>
      <c r="D24" s="1235" t="s">
        <v>63</v>
      </c>
    </row>
    <row r="25" spans="1:4" s="188" customFormat="1" ht="18" customHeight="1" thickBot="1" x14ac:dyDescent="0.25">
      <c r="A25" s="421">
        <v>71197052</v>
      </c>
      <c r="B25" s="1234" t="s">
        <v>845</v>
      </c>
      <c r="C25" s="1236">
        <v>50.430190000000003</v>
      </c>
      <c r="D25" s="1231" t="s">
        <v>3573</v>
      </c>
    </row>
    <row r="26" spans="1:4" s="188" customFormat="1" ht="18" customHeight="1" thickBot="1" x14ac:dyDescent="0.25">
      <c r="A26" s="1554" t="s">
        <v>851</v>
      </c>
      <c r="B26" s="1555"/>
      <c r="C26" s="1232">
        <f>SUM(C4:C25)</f>
        <v>383.88372999999996</v>
      </c>
      <c r="D26" s="1237"/>
    </row>
    <row r="27" spans="1:4" s="188" customFormat="1" ht="15" customHeight="1" x14ac:dyDescent="0.2">
      <c r="A27" s="1556"/>
      <c r="B27" s="1557"/>
      <c r="C27" s="1558"/>
    </row>
    <row r="28" spans="1:4" s="188" customFormat="1" ht="15" customHeight="1" x14ac:dyDescent="0.2">
      <c r="A28" s="186"/>
      <c r="B28" s="177"/>
      <c r="C28" s="181"/>
    </row>
    <row r="29" spans="1:4" s="188" customFormat="1" ht="15" customHeight="1" x14ac:dyDescent="0.2">
      <c r="A29" s="186"/>
      <c r="B29" s="177"/>
      <c r="C29" s="181"/>
    </row>
    <row r="30" spans="1:4" s="188" customFormat="1" ht="15" customHeight="1" x14ac:dyDescent="0.2">
      <c r="A30" s="186"/>
      <c r="B30" s="177"/>
      <c r="C30" s="181"/>
    </row>
    <row r="31" spans="1:4" s="188" customFormat="1" ht="15" customHeight="1" x14ac:dyDescent="0.2">
      <c r="A31" s="186"/>
      <c r="B31" s="177"/>
      <c r="C31" s="181"/>
    </row>
    <row r="32" spans="1:4" s="188" customFormat="1" ht="15" customHeight="1" x14ac:dyDescent="0.2">
      <c r="A32" s="186"/>
      <c r="B32" s="177"/>
      <c r="C32" s="181"/>
    </row>
    <row r="33" spans="1:5" ht="26.25" customHeight="1" x14ac:dyDescent="0.2">
      <c r="D33" s="188"/>
      <c r="E33" s="188"/>
    </row>
    <row r="34" spans="1:5" s="188" customFormat="1" ht="18" customHeight="1" x14ac:dyDescent="0.2">
      <c r="A34" s="186"/>
      <c r="B34" s="177"/>
      <c r="C34" s="181"/>
    </row>
    <row r="35" spans="1:5" ht="15" customHeight="1" x14ac:dyDescent="0.2"/>
    <row r="36" spans="1:5" x14ac:dyDescent="0.2">
      <c r="A36" s="1559"/>
      <c r="B36" s="1559"/>
      <c r="C36" s="1559"/>
    </row>
  </sheetData>
  <mergeCells count="4">
    <mergeCell ref="A1:D1"/>
    <mergeCell ref="A26:B26"/>
    <mergeCell ref="A27:C27"/>
    <mergeCell ref="A36:C36"/>
  </mergeCells>
  <printOptions horizontalCentered="1"/>
  <pageMargins left="0.39370078740157483" right="0.39370078740157483" top="0.59055118110236227" bottom="0.39370078740157483" header="0.31496062992125984" footer="0.11811023622047245"/>
  <pageSetup paperSize="9" scale="80" firstPageNumber="273" fitToHeight="0" orientation="portrait" useFirstPageNumber="1" r:id="rId1"/>
  <headerFooter>
    <oddHeader>&amp;L&amp;"Tahoma,Kurzíva"&amp;9Závěrečný účet Moravskoslezského kraje za rok 2023&amp;R&amp;"Tahoma,Kurzíva"&amp;9Tabulka č. 29</oddHeader>
    <oddFooter>&amp;C&amp;"Tahoma,Obyčejné"&amp;P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B929-8666-417B-8CDE-89BDC840AF8A}">
  <sheetPr>
    <pageSetUpPr fitToPage="1"/>
  </sheetPr>
  <dimension ref="A1:E184"/>
  <sheetViews>
    <sheetView zoomScaleNormal="100" zoomScaleSheetLayoutView="100" workbookViewId="0">
      <pane ySplit="3" topLeftCell="A4" activePane="bottomLeft" state="frozen"/>
      <selection pane="bottomLeft" activeCell="A4" sqref="A4"/>
    </sheetView>
  </sheetViews>
  <sheetFormatPr defaultColWidth="9.42578125" defaultRowHeight="14.25" x14ac:dyDescent="0.2"/>
  <cols>
    <col min="1" max="1" width="9.7109375" style="190" customWidth="1"/>
    <col min="2" max="2" width="60.7109375" style="191" customWidth="1"/>
    <col min="3" max="3" width="14.7109375" style="193" customWidth="1"/>
    <col min="4" max="4" width="35.7109375" style="189" customWidth="1"/>
    <col min="5" max="5" width="14.140625" style="189" customWidth="1"/>
    <col min="6" max="16384" width="9.42578125" style="189"/>
  </cols>
  <sheetData>
    <row r="1" spans="1:5" ht="24" customHeight="1" x14ac:dyDescent="0.2">
      <c r="A1" s="1551" t="s">
        <v>4564</v>
      </c>
      <c r="B1" s="1551"/>
      <c r="C1" s="1551"/>
      <c r="D1" s="1551"/>
    </row>
    <row r="2" spans="1:5" ht="15.75" customHeight="1" thickBot="1" x14ac:dyDescent="0.25">
      <c r="C2" s="187"/>
      <c r="D2" s="187" t="s">
        <v>2</v>
      </c>
    </row>
    <row r="3" spans="1:5" ht="45.75" customHeight="1" thickBot="1" x14ac:dyDescent="0.25">
      <c r="A3" s="179" t="s">
        <v>4553</v>
      </c>
      <c r="B3" s="1104" t="s">
        <v>820</v>
      </c>
      <c r="C3" s="1116" t="s">
        <v>4560</v>
      </c>
      <c r="D3" s="1105" t="s">
        <v>3576</v>
      </c>
    </row>
    <row r="4" spans="1:5" ht="15" customHeight="1" x14ac:dyDescent="0.2">
      <c r="A4" s="422">
        <v>98752</v>
      </c>
      <c r="B4" s="1109" t="s">
        <v>1006</v>
      </c>
      <c r="C4" s="1121">
        <v>2.5487099999999998</v>
      </c>
      <c r="D4" s="1238" t="s">
        <v>3573</v>
      </c>
    </row>
    <row r="5" spans="1:5" s="423" customFormat="1" ht="25.5" customHeight="1" x14ac:dyDescent="0.2">
      <c r="A5" s="422">
        <v>100307</v>
      </c>
      <c r="B5" s="1110" t="s">
        <v>930</v>
      </c>
      <c r="C5" s="1121">
        <v>111.8413</v>
      </c>
      <c r="D5" s="1226" t="s">
        <v>5029</v>
      </c>
      <c r="E5" s="189"/>
    </row>
    <row r="6" spans="1:5" s="192" customFormat="1" ht="15" customHeight="1" x14ac:dyDescent="0.2">
      <c r="A6" s="422">
        <v>100340</v>
      </c>
      <c r="B6" s="1109" t="s">
        <v>3027</v>
      </c>
      <c r="C6" s="1121">
        <v>0</v>
      </c>
      <c r="D6" s="1235" t="s">
        <v>63</v>
      </c>
    </row>
    <row r="7" spans="1:5" s="192" customFormat="1" ht="15" customHeight="1" x14ac:dyDescent="0.2">
      <c r="A7" s="422">
        <v>561151</v>
      </c>
      <c r="B7" s="1109" t="s">
        <v>901</v>
      </c>
      <c r="C7" s="1121">
        <v>40.629309999999997</v>
      </c>
      <c r="D7" s="1238" t="s">
        <v>3573</v>
      </c>
    </row>
    <row r="8" spans="1:5" s="423" customFormat="1" ht="25.5" customHeight="1" x14ac:dyDescent="0.2">
      <c r="A8" s="422">
        <v>575933</v>
      </c>
      <c r="B8" s="1111" t="s">
        <v>911</v>
      </c>
      <c r="C8" s="1121">
        <v>192.44865999999999</v>
      </c>
      <c r="D8" s="1226" t="s">
        <v>5030</v>
      </c>
    </row>
    <row r="9" spans="1:5" s="192" customFormat="1" ht="25.5" customHeight="1" x14ac:dyDescent="0.2">
      <c r="A9" s="422">
        <v>576441</v>
      </c>
      <c r="B9" s="1109" t="s">
        <v>918</v>
      </c>
      <c r="C9" s="1121">
        <v>299.52265999999997</v>
      </c>
      <c r="D9" s="1226" t="s">
        <v>5031</v>
      </c>
    </row>
    <row r="10" spans="1:5" s="192" customFormat="1" ht="15" customHeight="1" x14ac:dyDescent="0.2">
      <c r="A10" s="422">
        <v>577235</v>
      </c>
      <c r="B10" s="1109" t="s">
        <v>915</v>
      </c>
      <c r="C10" s="1121">
        <v>248.55765</v>
      </c>
      <c r="D10" s="1238" t="s">
        <v>3573</v>
      </c>
    </row>
    <row r="11" spans="1:5" s="192" customFormat="1" ht="25.5" customHeight="1" x14ac:dyDescent="0.2">
      <c r="A11" s="422">
        <v>577243</v>
      </c>
      <c r="B11" s="1109" t="s">
        <v>927</v>
      </c>
      <c r="C11" s="1122">
        <v>46.520180000000003</v>
      </c>
      <c r="D11" s="1226" t="s">
        <v>5032</v>
      </c>
    </row>
    <row r="12" spans="1:5" s="192" customFormat="1" ht="25.5" customHeight="1" x14ac:dyDescent="0.2">
      <c r="A12" s="422">
        <v>577260</v>
      </c>
      <c r="B12" s="1109" t="s">
        <v>908</v>
      </c>
      <c r="C12" s="1121">
        <v>198.60910999999999</v>
      </c>
      <c r="D12" s="1226" t="s">
        <v>5033</v>
      </c>
    </row>
    <row r="13" spans="1:5" s="192" customFormat="1" ht="15" customHeight="1" x14ac:dyDescent="0.2">
      <c r="A13" s="422">
        <v>577910</v>
      </c>
      <c r="B13" s="1111" t="s">
        <v>920</v>
      </c>
      <c r="C13" s="1121">
        <v>127.30049</v>
      </c>
      <c r="D13" s="1238" t="s">
        <v>3573</v>
      </c>
    </row>
    <row r="14" spans="1:5" s="192" customFormat="1" ht="25.5" customHeight="1" x14ac:dyDescent="0.2">
      <c r="A14" s="422">
        <v>600920</v>
      </c>
      <c r="B14" s="1109" t="s">
        <v>889</v>
      </c>
      <c r="C14" s="1121">
        <v>72.457179999999994</v>
      </c>
      <c r="D14" s="1238" t="s">
        <v>3573</v>
      </c>
    </row>
    <row r="15" spans="1:5" s="192" customFormat="1" ht="15" customHeight="1" x14ac:dyDescent="0.2">
      <c r="A15" s="422">
        <v>601152</v>
      </c>
      <c r="B15" s="1109" t="s">
        <v>896</v>
      </c>
      <c r="C15" s="1121">
        <v>294.44031000000001</v>
      </c>
      <c r="D15" s="1238" t="s">
        <v>3573</v>
      </c>
    </row>
    <row r="16" spans="1:5" s="192" customFormat="1" ht="25.5" customHeight="1" x14ac:dyDescent="0.2">
      <c r="A16" s="422">
        <v>601292</v>
      </c>
      <c r="B16" s="1109" t="s">
        <v>903</v>
      </c>
      <c r="C16" s="1121">
        <v>57.083100000000002</v>
      </c>
      <c r="D16" s="1238" t="s">
        <v>3573</v>
      </c>
    </row>
    <row r="17" spans="1:4" s="192" customFormat="1" ht="25.5" customHeight="1" x14ac:dyDescent="0.2">
      <c r="A17" s="422">
        <v>601322</v>
      </c>
      <c r="B17" s="1109" t="s">
        <v>904</v>
      </c>
      <c r="C17" s="1121">
        <v>912.60608999999999</v>
      </c>
      <c r="D17" s="1238" t="s">
        <v>3573</v>
      </c>
    </row>
    <row r="18" spans="1:4" s="192" customFormat="1" ht="25.5" customHeight="1" x14ac:dyDescent="0.2">
      <c r="A18" s="422">
        <v>601331</v>
      </c>
      <c r="B18" s="1109" t="s">
        <v>879</v>
      </c>
      <c r="C18" s="1121">
        <v>145.42568</v>
      </c>
      <c r="D18" s="1226" t="s">
        <v>5034</v>
      </c>
    </row>
    <row r="19" spans="1:4" s="192" customFormat="1" ht="15" customHeight="1" x14ac:dyDescent="0.2">
      <c r="A19" s="422">
        <v>601349</v>
      </c>
      <c r="B19" s="1109" t="s">
        <v>878</v>
      </c>
      <c r="C19" s="1121">
        <v>22.147580000000001</v>
      </c>
      <c r="D19" s="1238" t="s">
        <v>3573</v>
      </c>
    </row>
    <row r="20" spans="1:4" s="192" customFormat="1" ht="15" customHeight="1" x14ac:dyDescent="0.2">
      <c r="A20" s="422">
        <v>601357</v>
      </c>
      <c r="B20" s="1109" t="s">
        <v>877</v>
      </c>
      <c r="C20" s="1121">
        <v>94.451589999999996</v>
      </c>
      <c r="D20" s="1238" t="s">
        <v>3573</v>
      </c>
    </row>
    <row r="21" spans="1:4" s="192" customFormat="1" ht="25.5" customHeight="1" x14ac:dyDescent="0.2">
      <c r="A21" s="422">
        <v>601381</v>
      </c>
      <c r="B21" s="1109" t="s">
        <v>900</v>
      </c>
      <c r="C21" s="1121">
        <v>184.79989</v>
      </c>
      <c r="D21" s="1238" t="s">
        <v>3573</v>
      </c>
    </row>
    <row r="22" spans="1:4" s="192" customFormat="1" ht="15" customHeight="1" x14ac:dyDescent="0.2">
      <c r="A22" s="422">
        <v>601390</v>
      </c>
      <c r="B22" s="1109" t="s">
        <v>876</v>
      </c>
      <c r="C22" s="1121">
        <v>50.072560000000003</v>
      </c>
      <c r="D22" s="1238" t="s">
        <v>3573</v>
      </c>
    </row>
    <row r="23" spans="1:4" s="192" customFormat="1" ht="25.5" customHeight="1" x14ac:dyDescent="0.2">
      <c r="A23" s="422">
        <v>601403</v>
      </c>
      <c r="B23" s="1109" t="s">
        <v>875</v>
      </c>
      <c r="C23" s="1121">
        <v>30.31061</v>
      </c>
      <c r="D23" s="1226" t="s">
        <v>5035</v>
      </c>
    </row>
    <row r="24" spans="1:4" s="192" customFormat="1" ht="15" customHeight="1" x14ac:dyDescent="0.2">
      <c r="A24" s="422">
        <v>601411</v>
      </c>
      <c r="B24" s="1109" t="s">
        <v>874</v>
      </c>
      <c r="C24" s="1121">
        <v>41.152619999999999</v>
      </c>
      <c r="D24" s="1238" t="s">
        <v>3573</v>
      </c>
    </row>
    <row r="25" spans="1:4" s="192" customFormat="1" ht="15" customHeight="1" x14ac:dyDescent="0.2">
      <c r="A25" s="422">
        <v>601594</v>
      </c>
      <c r="B25" s="1109" t="s">
        <v>921</v>
      </c>
      <c r="C25" s="1121">
        <v>43.457590000000003</v>
      </c>
      <c r="D25" s="1238" t="s">
        <v>3573</v>
      </c>
    </row>
    <row r="26" spans="1:4" s="192" customFormat="1" ht="25.5" customHeight="1" x14ac:dyDescent="0.2">
      <c r="A26" s="422">
        <v>601624</v>
      </c>
      <c r="B26" s="1109" t="s">
        <v>4556</v>
      </c>
      <c r="C26" s="1121">
        <v>145.77567999999999</v>
      </c>
      <c r="D26" s="1226" t="s">
        <v>5036</v>
      </c>
    </row>
    <row r="27" spans="1:4" s="192" customFormat="1" ht="15" customHeight="1" x14ac:dyDescent="0.2">
      <c r="A27" s="422">
        <v>601641</v>
      </c>
      <c r="B27" s="1111" t="s">
        <v>870</v>
      </c>
      <c r="C27" s="1121">
        <v>55.715339999999998</v>
      </c>
      <c r="D27" s="1238" t="s">
        <v>3573</v>
      </c>
    </row>
    <row r="28" spans="1:4" s="192" customFormat="1" ht="25.5" customHeight="1" x14ac:dyDescent="0.2">
      <c r="A28" s="422">
        <v>601659</v>
      </c>
      <c r="B28" s="1111" t="s">
        <v>868</v>
      </c>
      <c r="C28" s="1121">
        <v>49.720700000000001</v>
      </c>
      <c r="D28" s="1238" t="s">
        <v>3573</v>
      </c>
    </row>
    <row r="29" spans="1:4" s="192" customFormat="1" ht="25.5" customHeight="1" x14ac:dyDescent="0.2">
      <c r="A29" s="422">
        <v>601667</v>
      </c>
      <c r="B29" s="1109" t="s">
        <v>867</v>
      </c>
      <c r="C29" s="1121">
        <v>69.916759999999996</v>
      </c>
      <c r="D29" s="1226" t="s">
        <v>5037</v>
      </c>
    </row>
    <row r="30" spans="1:4" s="192" customFormat="1" ht="15" customHeight="1" x14ac:dyDescent="0.2">
      <c r="A30" s="422">
        <v>601675</v>
      </c>
      <c r="B30" s="1112" t="s">
        <v>869</v>
      </c>
      <c r="C30" s="1121">
        <v>1.5134000000000001</v>
      </c>
      <c r="D30" s="1238" t="s">
        <v>3573</v>
      </c>
    </row>
    <row r="31" spans="1:4" s="192" customFormat="1" ht="15" customHeight="1" x14ac:dyDescent="0.2">
      <c r="A31" s="422">
        <v>601837</v>
      </c>
      <c r="B31" s="1109" t="s">
        <v>924</v>
      </c>
      <c r="C31" s="1121">
        <v>18.408650000000002</v>
      </c>
      <c r="D31" s="1238" t="s">
        <v>3573</v>
      </c>
    </row>
    <row r="32" spans="1:4" s="192" customFormat="1" ht="15" customHeight="1" x14ac:dyDescent="0.2">
      <c r="A32" s="422">
        <v>601977</v>
      </c>
      <c r="B32" s="1109" t="s">
        <v>933</v>
      </c>
      <c r="C32" s="1121">
        <v>0</v>
      </c>
      <c r="D32" s="1235" t="s">
        <v>63</v>
      </c>
    </row>
    <row r="33" spans="1:4" s="192" customFormat="1" ht="25.5" customHeight="1" x14ac:dyDescent="0.2">
      <c r="A33" s="422">
        <v>601985</v>
      </c>
      <c r="B33" s="1109" t="s">
        <v>3574</v>
      </c>
      <c r="C33" s="1121">
        <v>3.0818400000000001</v>
      </c>
      <c r="D33" s="1238" t="s">
        <v>3573</v>
      </c>
    </row>
    <row r="34" spans="1:4" s="192" customFormat="1" ht="25.5" customHeight="1" x14ac:dyDescent="0.2">
      <c r="A34" s="422">
        <v>602001</v>
      </c>
      <c r="B34" s="1109" t="s">
        <v>1002</v>
      </c>
      <c r="C34" s="1121">
        <v>118.00861</v>
      </c>
      <c r="D34" s="1226" t="s">
        <v>5038</v>
      </c>
    </row>
    <row r="35" spans="1:4" s="192" customFormat="1" ht="25.5" customHeight="1" x14ac:dyDescent="0.2">
      <c r="A35" s="422">
        <v>602027</v>
      </c>
      <c r="B35" s="1109" t="s">
        <v>886</v>
      </c>
      <c r="C35" s="1121">
        <v>381.54266000000001</v>
      </c>
      <c r="D35" s="1226" t="s">
        <v>5039</v>
      </c>
    </row>
    <row r="36" spans="1:4" s="192" customFormat="1" ht="25.5" customHeight="1" x14ac:dyDescent="0.2">
      <c r="A36" s="422">
        <v>602051</v>
      </c>
      <c r="B36" s="1109" t="s">
        <v>888</v>
      </c>
      <c r="C36" s="1121">
        <v>68.091229999999996</v>
      </c>
      <c r="D36" s="1226" t="s">
        <v>5040</v>
      </c>
    </row>
    <row r="37" spans="1:4" s="192" customFormat="1" ht="25.5" customHeight="1" x14ac:dyDescent="0.2">
      <c r="A37" s="422">
        <v>602060</v>
      </c>
      <c r="B37" s="1111" t="s">
        <v>859</v>
      </c>
      <c r="C37" s="1121">
        <v>0</v>
      </c>
      <c r="D37" s="1235" t="s">
        <v>63</v>
      </c>
    </row>
    <row r="38" spans="1:4" s="192" customFormat="1" ht="15" customHeight="1" x14ac:dyDescent="0.2">
      <c r="A38" s="422">
        <v>602078</v>
      </c>
      <c r="B38" s="1111" t="s">
        <v>887</v>
      </c>
      <c r="C38" s="1121">
        <v>250.68584000000001</v>
      </c>
      <c r="D38" s="1238" t="s">
        <v>3573</v>
      </c>
    </row>
    <row r="39" spans="1:4" s="192" customFormat="1" ht="25.5" customHeight="1" x14ac:dyDescent="0.2">
      <c r="A39" s="422">
        <v>602086</v>
      </c>
      <c r="B39" s="1111" t="s">
        <v>884</v>
      </c>
      <c r="C39" s="1121">
        <v>93.175299999999993</v>
      </c>
      <c r="D39" s="1226" t="s">
        <v>5041</v>
      </c>
    </row>
    <row r="40" spans="1:4" s="192" customFormat="1" ht="25.5" customHeight="1" x14ac:dyDescent="0.2">
      <c r="A40" s="422">
        <v>602094</v>
      </c>
      <c r="B40" s="1109" t="s">
        <v>885</v>
      </c>
      <c r="C40" s="1121">
        <v>194.49571</v>
      </c>
      <c r="D40" s="1226" t="s">
        <v>5042</v>
      </c>
    </row>
    <row r="41" spans="1:4" s="192" customFormat="1" ht="15" customHeight="1" x14ac:dyDescent="0.2">
      <c r="A41" s="422">
        <v>602116</v>
      </c>
      <c r="B41" s="1109" t="s">
        <v>882</v>
      </c>
      <c r="C41" s="1121">
        <v>288.28059000000002</v>
      </c>
      <c r="D41" s="1238" t="s">
        <v>3573</v>
      </c>
    </row>
    <row r="42" spans="1:4" s="192" customFormat="1" ht="25.5" customHeight="1" x14ac:dyDescent="0.2">
      <c r="A42" s="422">
        <v>602124</v>
      </c>
      <c r="B42" s="1109" t="s">
        <v>881</v>
      </c>
      <c r="C42" s="1121">
        <v>240.11215000000001</v>
      </c>
      <c r="D42" s="1238" t="s">
        <v>3573</v>
      </c>
    </row>
    <row r="43" spans="1:4" s="192" customFormat="1" ht="25.5" customHeight="1" x14ac:dyDescent="0.2">
      <c r="A43" s="422">
        <v>602132</v>
      </c>
      <c r="B43" s="1109" t="s">
        <v>880</v>
      </c>
      <c r="C43" s="1121">
        <v>88.767679999999999</v>
      </c>
      <c r="D43" s="1238" t="s">
        <v>3573</v>
      </c>
    </row>
    <row r="44" spans="1:4" s="192" customFormat="1" ht="15" customHeight="1" x14ac:dyDescent="0.2">
      <c r="A44" s="422">
        <v>602141</v>
      </c>
      <c r="B44" s="1109" t="s">
        <v>883</v>
      </c>
      <c r="C44" s="1121">
        <v>51.774070000000002</v>
      </c>
      <c r="D44" s="1238" t="s">
        <v>3573</v>
      </c>
    </row>
    <row r="45" spans="1:4" s="192" customFormat="1" ht="15" customHeight="1" x14ac:dyDescent="0.2">
      <c r="A45" s="422">
        <v>602159</v>
      </c>
      <c r="B45" s="1111" t="s">
        <v>855</v>
      </c>
      <c r="C45" s="1121">
        <v>293.14422000000002</v>
      </c>
      <c r="D45" s="1238" t="s">
        <v>3573</v>
      </c>
    </row>
    <row r="46" spans="1:4" s="192" customFormat="1" ht="15" customHeight="1" x14ac:dyDescent="0.2">
      <c r="A46" s="422">
        <v>842702</v>
      </c>
      <c r="B46" s="1109" t="s">
        <v>856</v>
      </c>
      <c r="C46" s="1121">
        <v>200.57486</v>
      </c>
      <c r="D46" s="1238" t="s">
        <v>3573</v>
      </c>
    </row>
    <row r="47" spans="1:4" s="192" customFormat="1" ht="25.5" customHeight="1" x14ac:dyDescent="0.2">
      <c r="A47" s="422">
        <v>842737</v>
      </c>
      <c r="B47" s="1109" t="s">
        <v>857</v>
      </c>
      <c r="C47" s="1121">
        <v>100.17315000000001</v>
      </c>
      <c r="D47" s="1226" t="s">
        <v>5043</v>
      </c>
    </row>
    <row r="48" spans="1:4" s="192" customFormat="1" ht="15" customHeight="1" x14ac:dyDescent="0.2">
      <c r="A48" s="422">
        <v>842745</v>
      </c>
      <c r="B48" s="1109" t="s">
        <v>854</v>
      </c>
      <c r="C48" s="1121">
        <v>0</v>
      </c>
      <c r="D48" s="1235" t="s">
        <v>63</v>
      </c>
    </row>
    <row r="49" spans="1:4" s="192" customFormat="1" ht="25.5" customHeight="1" x14ac:dyDescent="0.2">
      <c r="A49" s="422">
        <v>842753</v>
      </c>
      <c r="B49" s="1109" t="s">
        <v>853</v>
      </c>
      <c r="C49" s="1121">
        <v>298.04827999999998</v>
      </c>
      <c r="D49" s="1226" t="s">
        <v>5044</v>
      </c>
    </row>
    <row r="50" spans="1:4" s="192" customFormat="1" ht="15" customHeight="1" x14ac:dyDescent="0.2">
      <c r="A50" s="422">
        <v>842761</v>
      </c>
      <c r="B50" s="1109" t="s">
        <v>852</v>
      </c>
      <c r="C50" s="1121">
        <v>0</v>
      </c>
      <c r="D50" s="1235" t="s">
        <v>63</v>
      </c>
    </row>
    <row r="51" spans="1:4" s="192" customFormat="1" ht="15" customHeight="1" x14ac:dyDescent="0.2">
      <c r="A51" s="422">
        <v>844691</v>
      </c>
      <c r="B51" s="1111" t="s">
        <v>925</v>
      </c>
      <c r="C51" s="1121">
        <v>26.741769999999999</v>
      </c>
      <c r="D51" s="1238" t="s">
        <v>3573</v>
      </c>
    </row>
    <row r="52" spans="1:4" s="192" customFormat="1" ht="51" x14ac:dyDescent="0.2">
      <c r="A52" s="422">
        <v>844985</v>
      </c>
      <c r="B52" s="1109" t="s">
        <v>894</v>
      </c>
      <c r="C52" s="1121">
        <v>221.14874</v>
      </c>
      <c r="D52" s="1226" t="s">
        <v>5045</v>
      </c>
    </row>
    <row r="53" spans="1:4" s="192" customFormat="1" ht="25.5" customHeight="1" x14ac:dyDescent="0.2">
      <c r="A53" s="422">
        <v>845027</v>
      </c>
      <c r="B53" s="1109" t="s">
        <v>895</v>
      </c>
      <c r="C53" s="1121">
        <v>60.080590000000001</v>
      </c>
      <c r="D53" s="1226" t="s">
        <v>5046</v>
      </c>
    </row>
    <row r="54" spans="1:4" s="192" customFormat="1" ht="25.5" customHeight="1" x14ac:dyDescent="0.2">
      <c r="A54" s="422">
        <v>845213</v>
      </c>
      <c r="B54" s="1109" t="s">
        <v>907</v>
      </c>
      <c r="C54" s="1121">
        <v>292.73745000000002</v>
      </c>
      <c r="D54" s="1226" t="s">
        <v>5047</v>
      </c>
    </row>
    <row r="55" spans="1:4" s="192" customFormat="1" ht="25.5" customHeight="1" x14ac:dyDescent="0.2">
      <c r="A55" s="422">
        <v>845299</v>
      </c>
      <c r="B55" s="1109" t="s">
        <v>923</v>
      </c>
      <c r="C55" s="1121">
        <v>159.24646000000001</v>
      </c>
      <c r="D55" s="1238" t="s">
        <v>3573</v>
      </c>
    </row>
    <row r="56" spans="1:4" s="192" customFormat="1" ht="25.5" customHeight="1" x14ac:dyDescent="0.2">
      <c r="A56" s="422">
        <v>845329</v>
      </c>
      <c r="B56" s="1109" t="s">
        <v>906</v>
      </c>
      <c r="C56" s="1121">
        <v>277.76069000000001</v>
      </c>
      <c r="D56" s="1226" t="s">
        <v>5048</v>
      </c>
    </row>
    <row r="57" spans="1:4" s="192" customFormat="1" ht="25.5" customHeight="1" x14ac:dyDescent="0.2">
      <c r="A57" s="422">
        <v>846279</v>
      </c>
      <c r="B57" s="1109" t="s">
        <v>928</v>
      </c>
      <c r="C57" s="1121">
        <v>71.834029999999998</v>
      </c>
      <c r="D57" s="1226" t="s">
        <v>5049</v>
      </c>
    </row>
    <row r="58" spans="1:4" s="192" customFormat="1" ht="15" customHeight="1" x14ac:dyDescent="0.2">
      <c r="A58" s="422">
        <v>846881</v>
      </c>
      <c r="B58" s="1109" t="s">
        <v>3575</v>
      </c>
      <c r="C58" s="1121">
        <v>77.924930000000003</v>
      </c>
      <c r="D58" s="1238" t="s">
        <v>3573</v>
      </c>
    </row>
    <row r="59" spans="1:4" s="192" customFormat="1" ht="15" customHeight="1" x14ac:dyDescent="0.2">
      <c r="A59" s="422">
        <v>848077</v>
      </c>
      <c r="B59" s="1109" t="s">
        <v>919</v>
      </c>
      <c r="C59" s="1121">
        <v>55.671030000000002</v>
      </c>
      <c r="D59" s="1238" t="s">
        <v>3573</v>
      </c>
    </row>
    <row r="60" spans="1:4" s="192" customFormat="1" ht="25.5" customHeight="1" x14ac:dyDescent="0.2">
      <c r="A60" s="422">
        <v>849910</v>
      </c>
      <c r="B60" s="1109" t="s">
        <v>991</v>
      </c>
      <c r="C60" s="1121">
        <v>239.40983</v>
      </c>
      <c r="D60" s="1226" t="s">
        <v>5050</v>
      </c>
    </row>
    <row r="61" spans="1:4" s="192" customFormat="1" ht="25.5" customHeight="1" x14ac:dyDescent="0.2">
      <c r="A61" s="422">
        <v>849936</v>
      </c>
      <c r="B61" s="1113" t="s">
        <v>1007</v>
      </c>
      <c r="C61" s="1121">
        <v>119.69837</v>
      </c>
      <c r="D61" s="1226" t="s">
        <v>5051</v>
      </c>
    </row>
    <row r="62" spans="1:4" s="192" customFormat="1" ht="15" customHeight="1" x14ac:dyDescent="0.2">
      <c r="A62" s="422">
        <v>852481</v>
      </c>
      <c r="B62" s="1109" t="s">
        <v>1000</v>
      </c>
      <c r="C62" s="1121">
        <v>207.99770000000001</v>
      </c>
      <c r="D62" s="1238" t="s">
        <v>3573</v>
      </c>
    </row>
    <row r="63" spans="1:4" s="192" customFormat="1" ht="25.5" customHeight="1" x14ac:dyDescent="0.2">
      <c r="A63" s="422">
        <v>852619</v>
      </c>
      <c r="B63" s="1114" t="s">
        <v>962</v>
      </c>
      <c r="C63" s="1122">
        <v>1.1035999999999999</v>
      </c>
      <c r="D63" s="1238" t="s">
        <v>3573</v>
      </c>
    </row>
    <row r="64" spans="1:4" s="192" customFormat="1" ht="15" customHeight="1" x14ac:dyDescent="0.2">
      <c r="A64" s="422">
        <v>852732</v>
      </c>
      <c r="B64" s="1113" t="s">
        <v>1021</v>
      </c>
      <c r="C64" s="1121">
        <v>6.63626</v>
      </c>
      <c r="D64" s="1238" t="s">
        <v>3573</v>
      </c>
    </row>
    <row r="65" spans="1:4" s="192" customFormat="1" ht="15" customHeight="1" x14ac:dyDescent="0.2">
      <c r="A65" s="422">
        <v>7331533</v>
      </c>
      <c r="B65" s="1113" t="s">
        <v>1022</v>
      </c>
      <c r="C65" s="1121">
        <v>1.97662</v>
      </c>
      <c r="D65" s="1238" t="s">
        <v>3573</v>
      </c>
    </row>
    <row r="66" spans="1:4" s="192" customFormat="1" ht="25.5" customHeight="1" x14ac:dyDescent="0.2">
      <c r="A66" s="422">
        <v>13643479</v>
      </c>
      <c r="B66" s="1109" t="s">
        <v>929</v>
      </c>
      <c r="C66" s="1121">
        <v>278.13425999999998</v>
      </c>
      <c r="D66" s="1226" t="s">
        <v>5052</v>
      </c>
    </row>
    <row r="67" spans="1:4" s="192" customFormat="1" ht="25.5" customHeight="1" x14ac:dyDescent="0.2">
      <c r="A67" s="422">
        <v>13644254</v>
      </c>
      <c r="B67" s="1109" t="s">
        <v>916</v>
      </c>
      <c r="C67" s="1121">
        <v>293.18419</v>
      </c>
      <c r="D67" s="1226" t="s">
        <v>5053</v>
      </c>
    </row>
    <row r="68" spans="1:4" s="192" customFormat="1" ht="25.5" customHeight="1" x14ac:dyDescent="0.2">
      <c r="A68" s="422">
        <v>13644271</v>
      </c>
      <c r="B68" s="1109" t="s">
        <v>914</v>
      </c>
      <c r="C68" s="1121">
        <v>299.04298999999997</v>
      </c>
      <c r="D68" s="1226" t="s">
        <v>5054</v>
      </c>
    </row>
    <row r="69" spans="1:4" s="192" customFormat="1" ht="25.5" customHeight="1" x14ac:dyDescent="0.2">
      <c r="A69" s="424">
        <v>13644289</v>
      </c>
      <c r="B69" s="1239" t="s">
        <v>3028</v>
      </c>
      <c r="C69" s="1121">
        <v>292.16475000000003</v>
      </c>
      <c r="D69" s="1226" t="s">
        <v>5055</v>
      </c>
    </row>
    <row r="70" spans="1:4" s="192" customFormat="1" ht="15" customHeight="1" x14ac:dyDescent="0.2">
      <c r="A70" s="422">
        <v>13644297</v>
      </c>
      <c r="B70" s="1109" t="s">
        <v>917</v>
      </c>
      <c r="C70" s="1121">
        <v>22.624479999999998</v>
      </c>
      <c r="D70" s="1238" t="s">
        <v>3573</v>
      </c>
    </row>
    <row r="71" spans="1:4" s="192" customFormat="1" ht="25.5" customHeight="1" x14ac:dyDescent="0.2">
      <c r="A71" s="422">
        <v>13644301</v>
      </c>
      <c r="B71" s="1110" t="s">
        <v>926</v>
      </c>
      <c r="C71" s="1121">
        <v>89.583240000000004</v>
      </c>
      <c r="D71" s="1226" t="s">
        <v>3577</v>
      </c>
    </row>
    <row r="72" spans="1:4" s="192" customFormat="1" ht="15" customHeight="1" x14ac:dyDescent="0.2">
      <c r="A72" s="422">
        <v>13644319</v>
      </c>
      <c r="B72" s="1111" t="s">
        <v>935</v>
      </c>
      <c r="C72" s="1121">
        <v>2.8687499999999999</v>
      </c>
      <c r="D72" s="1238" t="s">
        <v>3573</v>
      </c>
    </row>
    <row r="73" spans="1:4" s="192" customFormat="1" ht="26.25" customHeight="1" x14ac:dyDescent="0.2">
      <c r="A73" s="422">
        <v>13644327</v>
      </c>
      <c r="B73" s="1109" t="s">
        <v>910</v>
      </c>
      <c r="C73" s="1121">
        <v>183.49763999999999</v>
      </c>
      <c r="D73" s="1226" t="s">
        <v>5056</v>
      </c>
    </row>
    <row r="74" spans="1:4" s="192" customFormat="1" ht="26.25" customHeight="1" x14ac:dyDescent="0.2">
      <c r="A74" s="422">
        <v>14450909</v>
      </c>
      <c r="B74" s="1109" t="s">
        <v>902</v>
      </c>
      <c r="C74" s="1121">
        <v>222.19811999999999</v>
      </c>
      <c r="D74" s="1238" t="s">
        <v>3573</v>
      </c>
    </row>
    <row r="75" spans="1:4" s="192" customFormat="1" ht="15" customHeight="1" x14ac:dyDescent="0.2">
      <c r="A75" s="422">
        <v>14451093</v>
      </c>
      <c r="B75" s="1109" t="s">
        <v>909</v>
      </c>
      <c r="C75" s="1121">
        <v>40.584820000000001</v>
      </c>
      <c r="D75" s="1238" t="s">
        <v>3573</v>
      </c>
    </row>
    <row r="76" spans="1:4" s="192" customFormat="1" ht="25.5" customHeight="1" x14ac:dyDescent="0.2">
      <c r="A76" s="422">
        <v>18054455</v>
      </c>
      <c r="B76" s="1109" t="s">
        <v>922</v>
      </c>
      <c r="C76" s="1121">
        <v>215.70249000000001</v>
      </c>
      <c r="D76" s="1226" t="s">
        <v>5057</v>
      </c>
    </row>
    <row r="77" spans="1:4" s="192" customFormat="1" ht="15" customHeight="1" x14ac:dyDescent="0.2">
      <c r="A77" s="422">
        <v>45234370</v>
      </c>
      <c r="B77" s="1109" t="s">
        <v>1001</v>
      </c>
      <c r="C77" s="1121">
        <v>11.52557</v>
      </c>
      <c r="D77" s="1238" t="s">
        <v>3573</v>
      </c>
    </row>
    <row r="78" spans="1:4" s="192" customFormat="1" ht="25.5" customHeight="1" x14ac:dyDescent="0.2">
      <c r="A78" s="422">
        <v>47658061</v>
      </c>
      <c r="B78" s="1109" t="s">
        <v>1014</v>
      </c>
      <c r="C78" s="1121">
        <v>92.424629999999993</v>
      </c>
      <c r="D78" s="1238" t="s">
        <v>3573</v>
      </c>
    </row>
    <row r="79" spans="1:4" s="192" customFormat="1" ht="15" customHeight="1" x14ac:dyDescent="0.2">
      <c r="A79" s="422">
        <v>47811919</v>
      </c>
      <c r="B79" s="1109" t="s">
        <v>1018</v>
      </c>
      <c r="C79" s="1121">
        <v>46.04278</v>
      </c>
      <c r="D79" s="1238" t="s">
        <v>3573</v>
      </c>
    </row>
    <row r="80" spans="1:4" s="192" customFormat="1" ht="15" customHeight="1" x14ac:dyDescent="0.2">
      <c r="A80" s="422">
        <v>47811927</v>
      </c>
      <c r="B80" s="1109" t="s">
        <v>1017</v>
      </c>
      <c r="C80" s="1121">
        <v>0.99709000000000003</v>
      </c>
      <c r="D80" s="1238" t="s">
        <v>3573</v>
      </c>
    </row>
    <row r="81" spans="1:4" s="192" customFormat="1" ht="25.5" customHeight="1" x14ac:dyDescent="0.2">
      <c r="A81" s="422">
        <v>47813075</v>
      </c>
      <c r="B81" s="1109" t="s">
        <v>873</v>
      </c>
      <c r="C81" s="1121">
        <v>270.40625</v>
      </c>
      <c r="D81" s="1226" t="s">
        <v>5058</v>
      </c>
    </row>
    <row r="82" spans="1:4" s="192" customFormat="1" ht="25.5" customHeight="1" x14ac:dyDescent="0.2">
      <c r="A82" s="422">
        <v>47813083</v>
      </c>
      <c r="B82" s="1109" t="s">
        <v>897</v>
      </c>
      <c r="C82" s="1121">
        <v>140.96059</v>
      </c>
      <c r="D82" s="1226" t="s">
        <v>5059</v>
      </c>
    </row>
    <row r="83" spans="1:4" s="192" customFormat="1" ht="25.5" customHeight="1" x14ac:dyDescent="0.2">
      <c r="A83" s="422">
        <v>47813091</v>
      </c>
      <c r="B83" s="1109" t="s">
        <v>871</v>
      </c>
      <c r="C83" s="1121">
        <v>133.80690999999999</v>
      </c>
      <c r="D83" s="1226" t="s">
        <v>5060</v>
      </c>
    </row>
    <row r="84" spans="1:4" s="192" customFormat="1" ht="25.5" customHeight="1" x14ac:dyDescent="0.2">
      <c r="A84" s="422">
        <v>47813113</v>
      </c>
      <c r="B84" s="1109" t="s">
        <v>872</v>
      </c>
      <c r="C84" s="1121">
        <v>299.99966999999998</v>
      </c>
      <c r="D84" s="1226" t="s">
        <v>5061</v>
      </c>
    </row>
    <row r="85" spans="1:4" s="192" customFormat="1" ht="15" customHeight="1" x14ac:dyDescent="0.2">
      <c r="A85" s="422">
        <v>47813121</v>
      </c>
      <c r="B85" s="1109" t="s">
        <v>899</v>
      </c>
      <c r="C85" s="1121">
        <v>168.29499999999999</v>
      </c>
      <c r="D85" s="1238" t="s">
        <v>3573</v>
      </c>
    </row>
    <row r="86" spans="1:4" s="192" customFormat="1" ht="25.5" customHeight="1" x14ac:dyDescent="0.2">
      <c r="A86" s="422">
        <v>47813130</v>
      </c>
      <c r="B86" s="1109" t="s">
        <v>4557</v>
      </c>
      <c r="C86" s="1121">
        <v>285.22143999999997</v>
      </c>
      <c r="D86" s="1226" t="s">
        <v>5062</v>
      </c>
    </row>
    <row r="87" spans="1:4" s="192" customFormat="1" ht="15" customHeight="1" x14ac:dyDescent="0.2">
      <c r="A87" s="422">
        <v>47813148</v>
      </c>
      <c r="B87" s="1109" t="s">
        <v>898</v>
      </c>
      <c r="C87" s="1121">
        <v>191.53477000000001</v>
      </c>
      <c r="D87" s="1238" t="s">
        <v>3573</v>
      </c>
    </row>
    <row r="88" spans="1:4" s="192" customFormat="1" ht="25.5" customHeight="1" x14ac:dyDescent="0.2">
      <c r="A88" s="422">
        <v>47813172</v>
      </c>
      <c r="B88" s="1109" t="s">
        <v>958</v>
      </c>
      <c r="C88" s="1121">
        <v>281.9975</v>
      </c>
      <c r="D88" s="1226" t="s">
        <v>5063</v>
      </c>
    </row>
    <row r="89" spans="1:4" s="192" customFormat="1" ht="15" customHeight="1" x14ac:dyDescent="0.2">
      <c r="A89" s="422">
        <v>47813199</v>
      </c>
      <c r="B89" s="1109" t="s">
        <v>954</v>
      </c>
      <c r="C89" s="1121">
        <v>0.94</v>
      </c>
      <c r="D89" s="1238" t="s">
        <v>3573</v>
      </c>
    </row>
    <row r="90" spans="1:4" s="192" customFormat="1" ht="25.5" customHeight="1" x14ac:dyDescent="0.2">
      <c r="A90" s="422">
        <v>47813211</v>
      </c>
      <c r="B90" s="1109" t="s">
        <v>955</v>
      </c>
      <c r="C90" s="1121">
        <v>39.295349999999999</v>
      </c>
      <c r="D90" s="1238" t="s">
        <v>3573</v>
      </c>
    </row>
    <row r="91" spans="1:4" s="192" customFormat="1" ht="25.5" customHeight="1" x14ac:dyDescent="0.2">
      <c r="A91" s="422">
        <v>47813466</v>
      </c>
      <c r="B91" s="1111" t="s">
        <v>1016</v>
      </c>
      <c r="C91" s="1121">
        <v>61.068339999999999</v>
      </c>
      <c r="D91" s="1238" t="s">
        <v>3573</v>
      </c>
    </row>
    <row r="92" spans="1:4" s="192" customFormat="1" ht="25.5" customHeight="1" x14ac:dyDescent="0.2">
      <c r="A92" s="422">
        <v>47813474</v>
      </c>
      <c r="B92" s="1109" t="s">
        <v>939</v>
      </c>
      <c r="C92" s="1121">
        <v>47.505000000000003</v>
      </c>
      <c r="D92" s="1226" t="s">
        <v>5064</v>
      </c>
    </row>
    <row r="93" spans="1:4" s="192" customFormat="1" ht="15" customHeight="1" x14ac:dyDescent="0.2">
      <c r="A93" s="422">
        <v>47813482</v>
      </c>
      <c r="B93" s="1109" t="s">
        <v>952</v>
      </c>
      <c r="C93" s="1121">
        <v>6.3508300000000002</v>
      </c>
      <c r="D93" s="1238" t="s">
        <v>3573</v>
      </c>
    </row>
    <row r="94" spans="1:4" s="192" customFormat="1" ht="25.5" customHeight="1" x14ac:dyDescent="0.2">
      <c r="A94" s="422">
        <v>47813491</v>
      </c>
      <c r="B94" s="1109" t="s">
        <v>953</v>
      </c>
      <c r="C94" s="1121">
        <v>36.09554</v>
      </c>
      <c r="D94" s="1226" t="s">
        <v>5065</v>
      </c>
    </row>
    <row r="95" spans="1:4" s="192" customFormat="1" ht="25.5" customHeight="1" x14ac:dyDescent="0.2">
      <c r="A95" s="422">
        <v>47813504</v>
      </c>
      <c r="B95" s="1109" t="s">
        <v>992</v>
      </c>
      <c r="C95" s="1121">
        <v>13.05588</v>
      </c>
      <c r="D95" s="1238" t="s">
        <v>3573</v>
      </c>
    </row>
    <row r="96" spans="1:4" s="192" customFormat="1" ht="15" customHeight="1" x14ac:dyDescent="0.2">
      <c r="A96" s="422">
        <v>47813512</v>
      </c>
      <c r="B96" s="1109" t="s">
        <v>993</v>
      </c>
      <c r="C96" s="1121">
        <v>42.075380000000003</v>
      </c>
      <c r="D96" s="1238" t="s">
        <v>3573</v>
      </c>
    </row>
    <row r="97" spans="1:4" s="192" customFormat="1" ht="25.5" customHeight="1" x14ac:dyDescent="0.2">
      <c r="A97" s="422">
        <v>47813539</v>
      </c>
      <c r="B97" s="1111" t="s">
        <v>990</v>
      </c>
      <c r="C97" s="1121">
        <v>15.3767</v>
      </c>
      <c r="D97" s="1238" t="s">
        <v>3573</v>
      </c>
    </row>
    <row r="98" spans="1:4" s="192" customFormat="1" ht="25.5" customHeight="1" x14ac:dyDescent="0.2">
      <c r="A98" s="422">
        <v>47813563</v>
      </c>
      <c r="B98" s="1109" t="s">
        <v>956</v>
      </c>
      <c r="C98" s="1121">
        <v>81.842550000000003</v>
      </c>
      <c r="D98" s="1226" t="s">
        <v>5066</v>
      </c>
    </row>
    <row r="99" spans="1:4" s="192" customFormat="1" ht="25.5" customHeight="1" x14ac:dyDescent="0.2">
      <c r="A99" s="422">
        <v>47813571</v>
      </c>
      <c r="B99" s="1109" t="s">
        <v>957</v>
      </c>
      <c r="C99" s="1121">
        <v>362.12759999999997</v>
      </c>
      <c r="D99" s="1238" t="s">
        <v>3573</v>
      </c>
    </row>
    <row r="100" spans="1:4" s="192" customFormat="1" ht="15" customHeight="1" x14ac:dyDescent="0.2">
      <c r="A100" s="422">
        <v>47813598</v>
      </c>
      <c r="B100" s="1109" t="s">
        <v>994</v>
      </c>
      <c r="C100" s="1121">
        <v>2.32084</v>
      </c>
      <c r="D100" s="1238" t="s">
        <v>3573</v>
      </c>
    </row>
    <row r="101" spans="1:4" s="192" customFormat="1" ht="25.5" customHeight="1" x14ac:dyDescent="0.2">
      <c r="A101" s="422">
        <v>47998296</v>
      </c>
      <c r="B101" s="1111" t="s">
        <v>1015</v>
      </c>
      <c r="C101" s="1121">
        <v>0</v>
      </c>
      <c r="D101" s="1235" t="s">
        <v>63</v>
      </c>
    </row>
    <row r="102" spans="1:4" s="192" customFormat="1" ht="25.5" customHeight="1" x14ac:dyDescent="0.2">
      <c r="A102" s="422">
        <v>48004774</v>
      </c>
      <c r="B102" s="1109" t="s">
        <v>1012</v>
      </c>
      <c r="C102" s="1121">
        <v>4.37209</v>
      </c>
      <c r="D102" s="1238" t="s">
        <v>3573</v>
      </c>
    </row>
    <row r="103" spans="1:4" s="192" customFormat="1" ht="25.5" customHeight="1" x14ac:dyDescent="0.2">
      <c r="A103" s="422">
        <v>48004898</v>
      </c>
      <c r="B103" s="1109" t="s">
        <v>1013</v>
      </c>
      <c r="C103" s="1121">
        <v>73.797790000000006</v>
      </c>
      <c r="D103" s="1226" t="s">
        <v>5067</v>
      </c>
    </row>
    <row r="104" spans="1:4" s="192" customFormat="1" ht="25.5" customHeight="1" x14ac:dyDescent="0.2">
      <c r="A104" s="422">
        <v>49590928</v>
      </c>
      <c r="B104" s="1109" t="s">
        <v>988</v>
      </c>
      <c r="C104" s="1121">
        <v>250.31289000000001</v>
      </c>
      <c r="D104" s="1226" t="s">
        <v>5068</v>
      </c>
    </row>
    <row r="105" spans="1:4" s="192" customFormat="1" ht="15" customHeight="1" x14ac:dyDescent="0.2">
      <c r="A105" s="422">
        <v>60043661</v>
      </c>
      <c r="B105" s="1109" t="s">
        <v>1020</v>
      </c>
      <c r="C105" s="1121">
        <v>0</v>
      </c>
      <c r="D105" s="1235" t="s">
        <v>63</v>
      </c>
    </row>
    <row r="106" spans="1:4" s="192" customFormat="1" ht="25.5" customHeight="1" x14ac:dyDescent="0.2">
      <c r="A106" s="422">
        <v>60045922</v>
      </c>
      <c r="B106" s="1113" t="s">
        <v>1008</v>
      </c>
      <c r="C106" s="1121">
        <v>105.95317</v>
      </c>
      <c r="D106" s="1226" t="s">
        <v>5069</v>
      </c>
    </row>
    <row r="107" spans="1:4" s="192" customFormat="1" ht="25.5" customHeight="1" x14ac:dyDescent="0.2">
      <c r="A107" s="422">
        <v>60337320</v>
      </c>
      <c r="B107" s="1109" t="s">
        <v>893</v>
      </c>
      <c r="C107" s="1121">
        <v>68.905910000000006</v>
      </c>
      <c r="D107" s="1226" t="s">
        <v>5070</v>
      </c>
    </row>
    <row r="108" spans="1:4" s="192" customFormat="1" ht="25.5" customHeight="1" x14ac:dyDescent="0.2">
      <c r="A108" s="422">
        <v>60337346</v>
      </c>
      <c r="B108" s="1109" t="s">
        <v>937</v>
      </c>
      <c r="C108" s="1121">
        <v>0</v>
      </c>
      <c r="D108" s="1235" t="s">
        <v>63</v>
      </c>
    </row>
    <row r="109" spans="1:4" s="192" customFormat="1" ht="25.5" customHeight="1" x14ac:dyDescent="0.2">
      <c r="A109" s="422">
        <v>60337389</v>
      </c>
      <c r="B109" s="1109" t="s">
        <v>936</v>
      </c>
      <c r="C109" s="1121">
        <v>73.478930000000005</v>
      </c>
      <c r="D109" s="1226" t="s">
        <v>5071</v>
      </c>
    </row>
    <row r="110" spans="1:4" s="192" customFormat="1" ht="25.5" customHeight="1" x14ac:dyDescent="0.2">
      <c r="A110" s="422">
        <v>60780487</v>
      </c>
      <c r="B110" s="1109" t="s">
        <v>999</v>
      </c>
      <c r="C110" s="1121">
        <v>154.20268999999999</v>
      </c>
      <c r="D110" s="1226" t="s">
        <v>5072</v>
      </c>
    </row>
    <row r="111" spans="1:4" s="192" customFormat="1" ht="15" customHeight="1" x14ac:dyDescent="0.2">
      <c r="A111" s="422">
        <v>60780541</v>
      </c>
      <c r="B111" s="1109" t="s">
        <v>4558</v>
      </c>
      <c r="C111" s="1121">
        <v>0</v>
      </c>
      <c r="D111" s="1235" t="s">
        <v>63</v>
      </c>
    </row>
    <row r="112" spans="1:4" s="192" customFormat="1" ht="15" customHeight="1" x14ac:dyDescent="0.2">
      <c r="A112" s="422">
        <v>60780568</v>
      </c>
      <c r="B112" s="1109" t="s">
        <v>998</v>
      </c>
      <c r="C112" s="1121">
        <v>7.0680000000000007E-2</v>
      </c>
      <c r="D112" s="1238" t="s">
        <v>3573</v>
      </c>
    </row>
    <row r="113" spans="1:4" s="192" customFormat="1" ht="15" customHeight="1" x14ac:dyDescent="0.2">
      <c r="A113" s="422">
        <v>60802561</v>
      </c>
      <c r="B113" s="1113" t="s">
        <v>964</v>
      </c>
      <c r="C113" s="1121">
        <v>14.11932</v>
      </c>
      <c r="D113" s="1238" t="s">
        <v>3573</v>
      </c>
    </row>
    <row r="114" spans="1:4" s="192" customFormat="1" ht="15" customHeight="1" x14ac:dyDescent="0.2">
      <c r="A114" s="422">
        <v>60802669</v>
      </c>
      <c r="B114" s="1109" t="s">
        <v>963</v>
      </c>
      <c r="C114" s="1122">
        <v>9.69</v>
      </c>
      <c r="D114" s="1238" t="s">
        <v>3573</v>
      </c>
    </row>
    <row r="115" spans="1:4" s="192" customFormat="1" ht="25.5" customHeight="1" x14ac:dyDescent="0.2">
      <c r="A115" s="422">
        <v>60802774</v>
      </c>
      <c r="B115" s="1113" t="s">
        <v>1009</v>
      </c>
      <c r="C115" s="1121">
        <v>125.71859000000001</v>
      </c>
      <c r="D115" s="1226" t="s">
        <v>5073</v>
      </c>
    </row>
    <row r="116" spans="1:4" s="192" customFormat="1" ht="15" customHeight="1" x14ac:dyDescent="0.2">
      <c r="A116" s="422">
        <v>61955574</v>
      </c>
      <c r="B116" s="1109" t="s">
        <v>997</v>
      </c>
      <c r="C116" s="1121">
        <v>218.7218</v>
      </c>
      <c r="D116" s="1238" t="s">
        <v>3573</v>
      </c>
    </row>
    <row r="117" spans="1:4" s="192" customFormat="1" ht="15" customHeight="1" x14ac:dyDescent="0.2">
      <c r="A117" s="422">
        <v>61989011</v>
      </c>
      <c r="B117" s="1109" t="s">
        <v>858</v>
      </c>
      <c r="C117" s="1121">
        <v>1.09474</v>
      </c>
      <c r="D117" s="1238" t="s">
        <v>3573</v>
      </c>
    </row>
    <row r="118" spans="1:4" s="192" customFormat="1" ht="25.5" customHeight="1" x14ac:dyDescent="0.2">
      <c r="A118" s="422">
        <v>61989177</v>
      </c>
      <c r="B118" s="1109" t="s">
        <v>968</v>
      </c>
      <c r="C118" s="1121">
        <v>252.99015</v>
      </c>
      <c r="D118" s="1226" t="s">
        <v>5074</v>
      </c>
    </row>
    <row r="119" spans="1:4" s="192" customFormat="1" ht="25.5" customHeight="1" x14ac:dyDescent="0.2">
      <c r="A119" s="422">
        <v>61989185</v>
      </c>
      <c r="B119" s="1109" t="s">
        <v>967</v>
      </c>
      <c r="C119" s="1121">
        <v>139.97946999999999</v>
      </c>
      <c r="D119" s="1238" t="s">
        <v>3573</v>
      </c>
    </row>
    <row r="120" spans="1:4" s="192" customFormat="1" ht="25.5" customHeight="1" x14ac:dyDescent="0.2">
      <c r="A120" s="422">
        <v>61989193</v>
      </c>
      <c r="B120" s="1109" t="s">
        <v>969</v>
      </c>
      <c r="C120" s="1121">
        <v>162.74342999999999</v>
      </c>
      <c r="D120" s="1238" t="s">
        <v>3573</v>
      </c>
    </row>
    <row r="121" spans="1:4" s="192" customFormat="1" ht="25.5" customHeight="1" x14ac:dyDescent="0.2">
      <c r="A121" s="422">
        <v>61989207</v>
      </c>
      <c r="B121" s="1109" t="s">
        <v>966</v>
      </c>
      <c r="C121" s="1121">
        <v>389.10165000000001</v>
      </c>
      <c r="D121" s="1226" t="s">
        <v>5075</v>
      </c>
    </row>
    <row r="122" spans="1:4" s="192" customFormat="1" ht="25.5" customHeight="1" x14ac:dyDescent="0.2">
      <c r="A122" s="422">
        <v>61989223</v>
      </c>
      <c r="B122" s="1109" t="s">
        <v>970</v>
      </c>
      <c r="C122" s="1121">
        <v>112.31296</v>
      </c>
      <c r="D122" s="1238" t="s">
        <v>3573</v>
      </c>
    </row>
    <row r="123" spans="1:4" s="192" customFormat="1" ht="25.5" customHeight="1" x14ac:dyDescent="0.2">
      <c r="A123" s="422">
        <v>61989231</v>
      </c>
      <c r="B123" s="1109" t="s">
        <v>974</v>
      </c>
      <c r="C123" s="1121">
        <v>88.545209999999997</v>
      </c>
      <c r="D123" s="1238" t="s">
        <v>3573</v>
      </c>
    </row>
    <row r="124" spans="1:4" s="192" customFormat="1" ht="25.5" customHeight="1" x14ac:dyDescent="0.2">
      <c r="A124" s="422">
        <v>61989258</v>
      </c>
      <c r="B124" s="1109" t="s">
        <v>934</v>
      </c>
      <c r="C124" s="1121">
        <v>70.694630000000004</v>
      </c>
      <c r="D124" s="1226" t="s">
        <v>5076</v>
      </c>
    </row>
    <row r="125" spans="1:4" s="192" customFormat="1" ht="25.5" customHeight="1" x14ac:dyDescent="0.2">
      <c r="A125" s="422">
        <v>61989266</v>
      </c>
      <c r="B125" s="1109" t="s">
        <v>942</v>
      </c>
      <c r="C125" s="1121">
        <v>278.28361000000001</v>
      </c>
      <c r="D125" s="1226" t="s">
        <v>5077</v>
      </c>
    </row>
    <row r="126" spans="1:4" s="192" customFormat="1" ht="25.5" customHeight="1" x14ac:dyDescent="0.2">
      <c r="A126" s="422">
        <v>61989274</v>
      </c>
      <c r="B126" s="1109" t="s">
        <v>941</v>
      </c>
      <c r="C126" s="1121">
        <v>97.494190000000003</v>
      </c>
      <c r="D126" s="1226" t="s">
        <v>5078</v>
      </c>
    </row>
    <row r="127" spans="1:4" s="192" customFormat="1" ht="25.5" customHeight="1" x14ac:dyDescent="0.2">
      <c r="A127" s="422">
        <v>61989321</v>
      </c>
      <c r="B127" s="1113" t="s">
        <v>1010</v>
      </c>
      <c r="C127" s="1121">
        <v>7.8097500000000002</v>
      </c>
      <c r="D127" s="1238" t="s">
        <v>3573</v>
      </c>
    </row>
    <row r="128" spans="1:4" s="192" customFormat="1" ht="25.5" customHeight="1" x14ac:dyDescent="0.2">
      <c r="A128" s="422">
        <v>61989339</v>
      </c>
      <c r="B128" s="1109" t="s">
        <v>1011</v>
      </c>
      <c r="C128" s="1121">
        <v>12.309469999999999</v>
      </c>
      <c r="D128" s="1238" t="s">
        <v>3573</v>
      </c>
    </row>
    <row r="129" spans="1:4" s="192" customFormat="1" ht="15" customHeight="1" x14ac:dyDescent="0.2">
      <c r="A129" s="422">
        <v>62330268</v>
      </c>
      <c r="B129" s="1109" t="s">
        <v>950</v>
      </c>
      <c r="C129" s="1121">
        <v>4.2009299999999996</v>
      </c>
      <c r="D129" s="1238" t="s">
        <v>3573</v>
      </c>
    </row>
    <row r="130" spans="1:4" s="192" customFormat="1" ht="15" customHeight="1" x14ac:dyDescent="0.2">
      <c r="A130" s="422">
        <v>62330276</v>
      </c>
      <c r="B130" s="1109" t="s">
        <v>982</v>
      </c>
      <c r="C130" s="1121">
        <v>6.8208500000000001</v>
      </c>
      <c r="D130" s="1238" t="s">
        <v>3573</v>
      </c>
    </row>
    <row r="131" spans="1:4" s="192" customFormat="1" ht="15" customHeight="1" x14ac:dyDescent="0.2">
      <c r="A131" s="422">
        <v>62330292</v>
      </c>
      <c r="B131" s="1109" t="s">
        <v>986</v>
      </c>
      <c r="C131" s="1121">
        <v>3.9655399999999998</v>
      </c>
      <c r="D131" s="1238" t="s">
        <v>3573</v>
      </c>
    </row>
    <row r="132" spans="1:4" s="192" customFormat="1" ht="25.5" customHeight="1" x14ac:dyDescent="0.2">
      <c r="A132" s="422">
        <v>62330322</v>
      </c>
      <c r="B132" s="1109" t="s">
        <v>985</v>
      </c>
      <c r="C132" s="1121">
        <v>68.488650000000007</v>
      </c>
      <c r="D132" s="1226" t="s">
        <v>5079</v>
      </c>
    </row>
    <row r="133" spans="1:4" s="192" customFormat="1" ht="25.5" customHeight="1" x14ac:dyDescent="0.2">
      <c r="A133" s="422">
        <v>62330349</v>
      </c>
      <c r="B133" s="1109" t="s">
        <v>989</v>
      </c>
      <c r="C133" s="1121">
        <v>42.330100000000002</v>
      </c>
      <c r="D133" s="1226" t="s">
        <v>5080</v>
      </c>
    </row>
    <row r="134" spans="1:4" s="192" customFormat="1" ht="25.5" customHeight="1" x14ac:dyDescent="0.2">
      <c r="A134" s="422">
        <v>62330357</v>
      </c>
      <c r="B134" s="1109" t="s">
        <v>983</v>
      </c>
      <c r="C134" s="1121">
        <v>98.403300000000002</v>
      </c>
      <c r="D134" s="1238" t="s">
        <v>3573</v>
      </c>
    </row>
    <row r="135" spans="1:4" s="192" customFormat="1" ht="15" customHeight="1" x14ac:dyDescent="0.2">
      <c r="A135" s="422">
        <v>62330373</v>
      </c>
      <c r="B135" s="1109" t="s">
        <v>987</v>
      </c>
      <c r="C135" s="1121">
        <v>9.3069900000000008</v>
      </c>
      <c r="D135" s="1238" t="s">
        <v>3573</v>
      </c>
    </row>
    <row r="136" spans="1:4" s="192" customFormat="1" ht="25.5" customHeight="1" x14ac:dyDescent="0.2">
      <c r="A136" s="422">
        <v>62330381</v>
      </c>
      <c r="B136" s="1109" t="s">
        <v>1004</v>
      </c>
      <c r="C136" s="1121">
        <v>157.67744999999999</v>
      </c>
      <c r="D136" s="1226" t="s">
        <v>5081</v>
      </c>
    </row>
    <row r="137" spans="1:4" s="192" customFormat="1" ht="25.5" customHeight="1" x14ac:dyDescent="0.2">
      <c r="A137" s="422">
        <v>62330390</v>
      </c>
      <c r="B137" s="1109" t="s">
        <v>951</v>
      </c>
      <c r="C137" s="1121">
        <v>45.020350000000001</v>
      </c>
      <c r="D137" s="1238" t="s">
        <v>3573</v>
      </c>
    </row>
    <row r="138" spans="1:4" s="192" customFormat="1" ht="25.5" customHeight="1" x14ac:dyDescent="0.2">
      <c r="A138" s="422">
        <v>62330403</v>
      </c>
      <c r="B138" s="1109" t="s">
        <v>1005</v>
      </c>
      <c r="C138" s="1121">
        <v>1486.78358</v>
      </c>
      <c r="D138" s="1238" t="s">
        <v>3573</v>
      </c>
    </row>
    <row r="139" spans="1:4" s="192" customFormat="1" ht="25.5" customHeight="1" x14ac:dyDescent="0.2">
      <c r="A139" s="422">
        <v>62330420</v>
      </c>
      <c r="B139" s="1109" t="s">
        <v>984</v>
      </c>
      <c r="C139" s="1121">
        <v>185.24204</v>
      </c>
      <c r="D139" s="1226" t="s">
        <v>5082</v>
      </c>
    </row>
    <row r="140" spans="1:4" s="192" customFormat="1" ht="25.5" customHeight="1" x14ac:dyDescent="0.2">
      <c r="A140" s="422">
        <v>62331205</v>
      </c>
      <c r="B140" s="1109" t="s">
        <v>860</v>
      </c>
      <c r="C140" s="1121">
        <v>71.121830000000003</v>
      </c>
      <c r="D140" s="1238" t="s">
        <v>3573</v>
      </c>
    </row>
    <row r="141" spans="1:4" s="192" customFormat="1" ht="25.5" customHeight="1" x14ac:dyDescent="0.2">
      <c r="A141" s="422">
        <v>62331493</v>
      </c>
      <c r="B141" s="1109" t="s">
        <v>862</v>
      </c>
      <c r="C141" s="1121">
        <v>0</v>
      </c>
      <c r="D141" s="1235" t="s">
        <v>63</v>
      </c>
    </row>
    <row r="142" spans="1:4" s="192" customFormat="1" ht="25.5" customHeight="1" x14ac:dyDescent="0.2">
      <c r="A142" s="422">
        <v>62331515</v>
      </c>
      <c r="B142" s="1109" t="s">
        <v>892</v>
      </c>
      <c r="C142" s="1121">
        <v>479.17250999999999</v>
      </c>
      <c r="D142" s="1226" t="s">
        <v>5083</v>
      </c>
    </row>
    <row r="143" spans="1:4" s="192" customFormat="1" ht="25.5" customHeight="1" x14ac:dyDescent="0.2">
      <c r="A143" s="422">
        <v>62331540</v>
      </c>
      <c r="B143" s="1109" t="s">
        <v>866</v>
      </c>
      <c r="C143" s="1121">
        <v>137.86619999999999</v>
      </c>
      <c r="D143" s="1226" t="s">
        <v>5084</v>
      </c>
    </row>
    <row r="144" spans="1:4" s="192" customFormat="1" ht="25.5" customHeight="1" x14ac:dyDescent="0.2">
      <c r="A144" s="422">
        <v>62331558</v>
      </c>
      <c r="B144" s="1109" t="s">
        <v>863</v>
      </c>
      <c r="C144" s="1121">
        <v>124.099</v>
      </c>
      <c r="D144" s="1226" t="s">
        <v>5085</v>
      </c>
    </row>
    <row r="145" spans="1:4" s="192" customFormat="1" ht="25.5" customHeight="1" x14ac:dyDescent="0.2">
      <c r="A145" s="422">
        <v>62331566</v>
      </c>
      <c r="B145" s="1109" t="s">
        <v>891</v>
      </c>
      <c r="C145" s="1121">
        <v>154.01993999999999</v>
      </c>
      <c r="D145" s="1226" t="s">
        <v>5086</v>
      </c>
    </row>
    <row r="146" spans="1:4" s="192" customFormat="1" ht="15" customHeight="1" x14ac:dyDescent="0.2">
      <c r="A146" s="422">
        <v>62331574</v>
      </c>
      <c r="B146" s="1109" t="s">
        <v>890</v>
      </c>
      <c r="C146" s="1121">
        <v>249.55547999999999</v>
      </c>
      <c r="D146" s="1238" t="s">
        <v>3573</v>
      </c>
    </row>
    <row r="147" spans="1:4" s="192" customFormat="1" ht="15" customHeight="1" x14ac:dyDescent="0.2">
      <c r="A147" s="422">
        <v>62331582</v>
      </c>
      <c r="B147" s="1109" t="s">
        <v>864</v>
      </c>
      <c r="C147" s="1121">
        <v>175.74557999999999</v>
      </c>
      <c r="D147" s="1238" t="s">
        <v>3573</v>
      </c>
    </row>
    <row r="148" spans="1:4" s="192" customFormat="1" ht="25.5" customHeight="1" x14ac:dyDescent="0.2">
      <c r="A148" s="422">
        <v>62331639</v>
      </c>
      <c r="B148" s="1109" t="s">
        <v>861</v>
      </c>
      <c r="C148" s="1121">
        <v>300</v>
      </c>
      <c r="D148" s="1226" t="s">
        <v>5087</v>
      </c>
    </row>
    <row r="149" spans="1:4" s="192" customFormat="1" ht="15" customHeight="1" x14ac:dyDescent="0.2">
      <c r="A149" s="422">
        <v>62331647</v>
      </c>
      <c r="B149" s="1111" t="s">
        <v>978</v>
      </c>
      <c r="C149" s="1121">
        <v>210.01204999999999</v>
      </c>
      <c r="D149" s="1238" t="s">
        <v>3573</v>
      </c>
    </row>
    <row r="150" spans="1:4" s="192" customFormat="1" ht="25.5" customHeight="1" x14ac:dyDescent="0.2">
      <c r="A150" s="422">
        <v>62331663</v>
      </c>
      <c r="B150" s="1109" t="s">
        <v>977</v>
      </c>
      <c r="C150" s="1121">
        <v>57.12941</v>
      </c>
      <c r="D150" s="1226" t="s">
        <v>5088</v>
      </c>
    </row>
    <row r="151" spans="1:4" s="192" customFormat="1" ht="15" customHeight="1" x14ac:dyDescent="0.2">
      <c r="A151" s="422">
        <v>62331680</v>
      </c>
      <c r="B151" s="1109" t="s">
        <v>980</v>
      </c>
      <c r="C151" s="1121">
        <v>5.70838</v>
      </c>
      <c r="D151" s="1238" t="s">
        <v>3573</v>
      </c>
    </row>
    <row r="152" spans="1:4" s="192" customFormat="1" ht="25.5" customHeight="1" x14ac:dyDescent="0.2">
      <c r="A152" s="422">
        <v>62331698</v>
      </c>
      <c r="B152" s="1109" t="s">
        <v>981</v>
      </c>
      <c r="C152" s="1121">
        <v>230.35769999999999</v>
      </c>
      <c r="D152" s="1226" t="s">
        <v>5089</v>
      </c>
    </row>
    <row r="153" spans="1:4" s="192" customFormat="1" ht="25.5" customHeight="1" x14ac:dyDescent="0.2">
      <c r="A153" s="422">
        <v>62331701</v>
      </c>
      <c r="B153" s="1109" t="s">
        <v>975</v>
      </c>
      <c r="C153" s="1121">
        <v>85.767200000000003</v>
      </c>
      <c r="D153" s="1226" t="s">
        <v>5090</v>
      </c>
    </row>
    <row r="154" spans="1:4" s="192" customFormat="1" ht="15" customHeight="1" x14ac:dyDescent="0.2">
      <c r="A154" s="422">
        <v>62331752</v>
      </c>
      <c r="B154" s="1109" t="s">
        <v>1003</v>
      </c>
      <c r="C154" s="1121">
        <v>10.33517</v>
      </c>
      <c r="D154" s="1238" t="s">
        <v>3573</v>
      </c>
    </row>
    <row r="155" spans="1:4" s="192" customFormat="1" ht="15" customHeight="1" x14ac:dyDescent="0.2">
      <c r="A155" s="422">
        <v>62331795</v>
      </c>
      <c r="B155" s="1113" t="s">
        <v>865</v>
      </c>
      <c r="C155" s="1121">
        <v>0</v>
      </c>
      <c r="D155" s="1235" t="s">
        <v>63</v>
      </c>
    </row>
    <row r="156" spans="1:4" s="192" customFormat="1" ht="15" customHeight="1" x14ac:dyDescent="0.2">
      <c r="A156" s="422">
        <v>63024616</v>
      </c>
      <c r="B156" s="1109" t="s">
        <v>945</v>
      </c>
      <c r="C156" s="1121">
        <v>28.106929999999998</v>
      </c>
      <c r="D156" s="1238" t="s">
        <v>3573</v>
      </c>
    </row>
    <row r="157" spans="1:4" s="192" customFormat="1" ht="25.5" customHeight="1" x14ac:dyDescent="0.2">
      <c r="A157" s="422">
        <v>63731983</v>
      </c>
      <c r="B157" s="1109" t="s">
        <v>971</v>
      </c>
      <c r="C157" s="1121">
        <v>95.437150000000003</v>
      </c>
      <c r="D157" s="1238" t="s">
        <v>3573</v>
      </c>
    </row>
    <row r="158" spans="1:4" s="192" customFormat="1" ht="25.5" customHeight="1" x14ac:dyDescent="0.2">
      <c r="A158" s="422">
        <v>64120384</v>
      </c>
      <c r="B158" s="1115" t="s">
        <v>995</v>
      </c>
      <c r="C158" s="1121">
        <v>84.543940000000006</v>
      </c>
      <c r="D158" s="1226" t="s">
        <v>5091</v>
      </c>
    </row>
    <row r="159" spans="1:4" s="192" customFormat="1" ht="25.5" customHeight="1" x14ac:dyDescent="0.2">
      <c r="A159" s="422">
        <v>64120392</v>
      </c>
      <c r="B159" s="1109" t="s">
        <v>996</v>
      </c>
      <c r="C159" s="1121">
        <v>83.294340000000005</v>
      </c>
      <c r="D159" s="1226" t="s">
        <v>5092</v>
      </c>
    </row>
    <row r="160" spans="1:4" s="192" customFormat="1" ht="25.5" customHeight="1" x14ac:dyDescent="0.2">
      <c r="A160" s="422">
        <v>64125912</v>
      </c>
      <c r="B160" s="1109" t="s">
        <v>948</v>
      </c>
      <c r="C160" s="1121">
        <v>70.746470000000002</v>
      </c>
      <c r="D160" s="1238" t="s">
        <v>3573</v>
      </c>
    </row>
    <row r="161" spans="1:4" s="192" customFormat="1" ht="25.5" customHeight="1" x14ac:dyDescent="0.2">
      <c r="A161" s="422">
        <v>64628116</v>
      </c>
      <c r="B161" s="1109" t="s">
        <v>972</v>
      </c>
      <c r="C161" s="1121">
        <v>175.82605000000001</v>
      </c>
      <c r="D161" s="1238" t="s">
        <v>3573</v>
      </c>
    </row>
    <row r="162" spans="1:4" s="192" customFormat="1" ht="25.5" customHeight="1" x14ac:dyDescent="0.2">
      <c r="A162" s="422">
        <v>64628124</v>
      </c>
      <c r="B162" s="1109" t="s">
        <v>932</v>
      </c>
      <c r="C162" s="1121">
        <v>0</v>
      </c>
      <c r="D162" s="1235" t="s">
        <v>63</v>
      </c>
    </row>
    <row r="163" spans="1:4" s="192" customFormat="1" ht="25.5" customHeight="1" x14ac:dyDescent="0.2">
      <c r="A163" s="422">
        <v>64628141</v>
      </c>
      <c r="B163" s="1109" t="s">
        <v>931</v>
      </c>
      <c r="C163" s="1121">
        <v>15</v>
      </c>
      <c r="D163" s="1238" t="s">
        <v>3573</v>
      </c>
    </row>
    <row r="164" spans="1:4" s="192" customFormat="1" ht="25.5" customHeight="1" x14ac:dyDescent="0.2">
      <c r="A164" s="422">
        <v>64628159</v>
      </c>
      <c r="B164" s="1109" t="s">
        <v>940</v>
      </c>
      <c r="C164" s="1121">
        <v>67.907160000000005</v>
      </c>
      <c r="D164" s="1226" t="s">
        <v>5093</v>
      </c>
    </row>
    <row r="165" spans="1:4" s="192" customFormat="1" ht="15" customHeight="1" x14ac:dyDescent="0.2">
      <c r="A165" s="422">
        <v>64628183</v>
      </c>
      <c r="B165" s="1109" t="s">
        <v>944</v>
      </c>
      <c r="C165" s="1121">
        <v>68.94211</v>
      </c>
      <c r="D165" s="1238" t="s">
        <v>3573</v>
      </c>
    </row>
    <row r="166" spans="1:4" s="192" customFormat="1" ht="15" customHeight="1" x14ac:dyDescent="0.2">
      <c r="A166" s="422">
        <v>64628205</v>
      </c>
      <c r="B166" s="1109" t="s">
        <v>943</v>
      </c>
      <c r="C166" s="1121">
        <v>149.64454000000001</v>
      </c>
      <c r="D166" s="1238" t="s">
        <v>3573</v>
      </c>
    </row>
    <row r="167" spans="1:4" s="192" customFormat="1" ht="25.5" customHeight="1" x14ac:dyDescent="0.2">
      <c r="A167" s="1240">
        <v>64628221</v>
      </c>
      <c r="B167" s="1241" t="s">
        <v>973</v>
      </c>
      <c r="C167" s="1121">
        <v>245.35147000000001</v>
      </c>
      <c r="D167" s="1226" t="s">
        <v>5094</v>
      </c>
    </row>
    <row r="168" spans="1:4" s="192" customFormat="1" ht="25.5" customHeight="1" x14ac:dyDescent="0.2">
      <c r="A168" s="422">
        <v>66741335</v>
      </c>
      <c r="B168" s="1109" t="s">
        <v>938</v>
      </c>
      <c r="C168" s="1121">
        <v>13.481999999999999</v>
      </c>
      <c r="D168" s="1238" t="s">
        <v>3573</v>
      </c>
    </row>
    <row r="169" spans="1:4" s="192" customFormat="1" ht="25.5" customHeight="1" x14ac:dyDescent="0.2">
      <c r="A169" s="422">
        <v>66932581</v>
      </c>
      <c r="B169" s="1109" t="s">
        <v>912</v>
      </c>
      <c r="C169" s="1121">
        <v>128.45464999999999</v>
      </c>
      <c r="D169" s="1226" t="s">
        <v>5095</v>
      </c>
    </row>
    <row r="170" spans="1:4" s="192" customFormat="1" ht="25.5" customHeight="1" x14ac:dyDescent="0.2">
      <c r="A170" s="422">
        <v>68321261</v>
      </c>
      <c r="B170" s="1109" t="s">
        <v>913</v>
      </c>
      <c r="C170" s="1121">
        <v>5.49864</v>
      </c>
      <c r="D170" s="1226" t="s">
        <v>3577</v>
      </c>
    </row>
    <row r="171" spans="1:4" s="192" customFormat="1" ht="15" customHeight="1" x14ac:dyDescent="0.2">
      <c r="A171" s="422">
        <v>68334222</v>
      </c>
      <c r="B171" s="1113" t="s">
        <v>1019</v>
      </c>
      <c r="C171" s="1121">
        <v>25.288419999999999</v>
      </c>
      <c r="D171" s="1238" t="s">
        <v>3573</v>
      </c>
    </row>
    <row r="172" spans="1:4" s="192" customFormat="1" ht="25.5" customHeight="1" x14ac:dyDescent="0.2">
      <c r="A172" s="422">
        <v>68899092</v>
      </c>
      <c r="B172" s="1109" t="s">
        <v>979</v>
      </c>
      <c r="C172" s="1121">
        <v>125.63746</v>
      </c>
      <c r="D172" s="1226" t="s">
        <v>5096</v>
      </c>
    </row>
    <row r="173" spans="1:4" s="192" customFormat="1" ht="25.5" customHeight="1" x14ac:dyDescent="0.2">
      <c r="A173" s="422">
        <v>68899106</v>
      </c>
      <c r="B173" s="1109" t="s">
        <v>976</v>
      </c>
      <c r="C173" s="1121">
        <v>299.62018999999998</v>
      </c>
      <c r="D173" s="1226" t="s">
        <v>5097</v>
      </c>
    </row>
    <row r="174" spans="1:4" s="192" customFormat="1" ht="25.5" customHeight="1" x14ac:dyDescent="0.2">
      <c r="A174" s="422">
        <v>69610126</v>
      </c>
      <c r="B174" s="1109" t="s">
        <v>961</v>
      </c>
      <c r="C174" s="1121">
        <v>0</v>
      </c>
      <c r="D174" s="1235" t="s">
        <v>63</v>
      </c>
    </row>
    <row r="175" spans="1:4" s="192" customFormat="1" ht="25.5" customHeight="1" x14ac:dyDescent="0.2">
      <c r="A175" s="422">
        <v>69610134</v>
      </c>
      <c r="B175" s="1109" t="s">
        <v>959</v>
      </c>
      <c r="C175" s="1121">
        <v>14.86065</v>
      </c>
      <c r="D175" s="1226" t="s">
        <v>5098</v>
      </c>
    </row>
    <row r="176" spans="1:4" s="192" customFormat="1" ht="25.5" customHeight="1" x14ac:dyDescent="0.2">
      <c r="A176" s="422">
        <v>70632090</v>
      </c>
      <c r="B176" s="1109" t="s">
        <v>960</v>
      </c>
      <c r="C176" s="1121">
        <v>20.55179</v>
      </c>
      <c r="D176" s="1238" t="s">
        <v>3573</v>
      </c>
    </row>
    <row r="177" spans="1:4" s="192" customFormat="1" ht="15" customHeight="1" x14ac:dyDescent="0.2">
      <c r="A177" s="422">
        <v>70640696</v>
      </c>
      <c r="B177" s="1109" t="s">
        <v>947</v>
      </c>
      <c r="C177" s="1121">
        <v>42.144689999999997</v>
      </c>
      <c r="D177" s="1238" t="s">
        <v>3573</v>
      </c>
    </row>
    <row r="178" spans="1:4" s="192" customFormat="1" ht="25.5" customHeight="1" x14ac:dyDescent="0.2">
      <c r="A178" s="422">
        <v>70640700</v>
      </c>
      <c r="B178" s="1109" t="s">
        <v>946</v>
      </c>
      <c r="C178" s="1121">
        <v>97.56156</v>
      </c>
      <c r="D178" s="1238" t="s">
        <v>3573</v>
      </c>
    </row>
    <row r="179" spans="1:4" s="192" customFormat="1" ht="25.5" customHeight="1" x14ac:dyDescent="0.2">
      <c r="A179" s="422">
        <v>70640718</v>
      </c>
      <c r="B179" s="1109" t="s">
        <v>949</v>
      </c>
      <c r="C179" s="1121">
        <v>11.740970000000001</v>
      </c>
      <c r="D179" s="1238" t="s">
        <v>3573</v>
      </c>
    </row>
    <row r="180" spans="1:4" s="192" customFormat="1" ht="25.5" customHeight="1" x14ac:dyDescent="0.2">
      <c r="A180" s="422">
        <v>71172050</v>
      </c>
      <c r="B180" s="1109" t="s">
        <v>965</v>
      </c>
      <c r="C180" s="1121">
        <v>173.38645</v>
      </c>
      <c r="D180" s="1226" t="s">
        <v>5099</v>
      </c>
    </row>
    <row r="181" spans="1:4" s="192" customFormat="1" ht="26.25" customHeight="1" thickBot="1" x14ac:dyDescent="0.25">
      <c r="A181" s="422">
        <v>72547651</v>
      </c>
      <c r="B181" s="1109" t="s">
        <v>905</v>
      </c>
      <c r="C181" s="1121">
        <v>0</v>
      </c>
      <c r="D181" s="1235" t="s">
        <v>63</v>
      </c>
    </row>
    <row r="182" spans="1:4" s="192" customFormat="1" ht="18" customHeight="1" thickBot="1" x14ac:dyDescent="0.25">
      <c r="A182" s="1554" t="s">
        <v>2893</v>
      </c>
      <c r="B182" s="1555"/>
      <c r="C182" s="1118">
        <f>SUM(C4:C181)</f>
        <v>21773.07058</v>
      </c>
      <c r="D182" s="1119"/>
    </row>
    <row r="183" spans="1:4" s="192" customFormat="1" ht="25.5" customHeight="1" x14ac:dyDescent="0.2">
      <c r="A183" s="333"/>
      <c r="B183" s="333"/>
      <c r="C183" s="193"/>
    </row>
    <row r="184" spans="1:4" x14ac:dyDescent="0.2">
      <c r="A184" s="425"/>
      <c r="B184" s="465"/>
      <c r="D184" s="188"/>
    </row>
  </sheetData>
  <mergeCells count="2">
    <mergeCell ref="A1:D1"/>
    <mergeCell ref="A182:B182"/>
  </mergeCells>
  <printOptions horizontalCentered="1"/>
  <pageMargins left="0.39370078740157483" right="0.39370078740157483" top="0.59055118110236227" bottom="0.39370078740157483" header="0.31496062992125984" footer="0.11811023622047245"/>
  <pageSetup paperSize="9" scale="80" firstPageNumber="274" fitToHeight="0" orientation="portrait" useFirstPageNumber="1" r:id="rId1"/>
  <headerFooter>
    <oddHeader>&amp;L&amp;"Tahoma,Kurzíva"&amp;9Závěrečný účet Moravskoslezského kraje za rok 2023&amp;R&amp;"Tahoma,Kurzíva"&amp;9Tabulka č. 30</oddHeader>
    <oddFooter>&amp;C&amp;"Tahoma,Obyčejné"&amp;P</oddFooter>
  </headerFooter>
  <rowBreaks count="1" manualBreakCount="1">
    <brk id="46" max="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C3850-DE72-4D0E-B0D1-C45C2DAF214C}">
  <sheetPr>
    <pageSetUpPr fitToPage="1"/>
  </sheetPr>
  <dimension ref="A1:F14"/>
  <sheetViews>
    <sheetView zoomScaleNormal="100" zoomScaleSheetLayoutView="100" workbookViewId="0">
      <selection activeCell="F37" sqref="F37"/>
    </sheetView>
  </sheetViews>
  <sheetFormatPr defaultColWidth="9.28515625" defaultRowHeight="15" x14ac:dyDescent="0.2"/>
  <cols>
    <col min="1" max="1" width="9.7109375" style="194" customWidth="1"/>
    <col min="2" max="2" width="60.7109375" style="195" customWidth="1"/>
    <col min="3" max="3" width="14.7109375" style="185" customWidth="1"/>
    <col min="4" max="4" width="35.7109375" style="183" customWidth="1"/>
    <col min="5" max="5" width="81.5703125" style="183" bestFit="1" customWidth="1"/>
    <col min="6" max="9" width="9.28515625" style="183"/>
    <col min="10" max="10" width="79" style="183" bestFit="1" customWidth="1"/>
    <col min="11" max="12" width="9.28515625" style="183"/>
    <col min="13" max="14" width="9.7109375" style="183" bestFit="1" customWidth="1"/>
    <col min="15" max="16384" width="9.28515625" style="183"/>
  </cols>
  <sheetData>
    <row r="1" spans="1:6" s="175" customFormat="1" ht="24" customHeight="1" x14ac:dyDescent="0.2">
      <c r="A1" s="1551" t="s">
        <v>4565</v>
      </c>
      <c r="B1" s="1551"/>
      <c r="C1" s="1551"/>
      <c r="D1" s="1551"/>
    </row>
    <row r="2" spans="1:6" ht="15.75" thickBot="1" x14ac:dyDescent="0.25">
      <c r="C2" s="187"/>
      <c r="D2" s="187" t="s">
        <v>2</v>
      </c>
    </row>
    <row r="3" spans="1:6" s="196" customFormat="1" ht="45.75" customHeight="1" thickBot="1" x14ac:dyDescent="0.25">
      <c r="A3" s="179" t="s">
        <v>4553</v>
      </c>
      <c r="B3" s="1104" t="s">
        <v>820</v>
      </c>
      <c r="C3" s="1116" t="s">
        <v>4560</v>
      </c>
      <c r="D3" s="1105" t="s">
        <v>3569</v>
      </c>
    </row>
    <row r="4" spans="1:6" s="196" customFormat="1" ht="17.25" customHeight="1" x14ac:dyDescent="0.25">
      <c r="A4" s="197">
        <v>534188</v>
      </c>
      <c r="B4" s="1242" t="s">
        <v>1024</v>
      </c>
      <c r="C4" s="1243">
        <v>32210.516670000001</v>
      </c>
      <c r="D4" s="1244" t="s">
        <v>3573</v>
      </c>
      <c r="E4" s="1227"/>
      <c r="F4" s="1227"/>
    </row>
    <row r="5" spans="1:6" s="196" customFormat="1" ht="27.75" customHeight="1" x14ac:dyDescent="0.25">
      <c r="A5" s="197">
        <v>534200</v>
      </c>
      <c r="B5" s="1242" t="s">
        <v>1026</v>
      </c>
      <c r="C5" s="1243">
        <v>466.89321999999999</v>
      </c>
      <c r="D5" s="1244" t="s">
        <v>5100</v>
      </c>
      <c r="E5" s="1227"/>
      <c r="F5" s="1227"/>
    </row>
    <row r="6" spans="1:6" s="196" customFormat="1" ht="27.75" customHeight="1" x14ac:dyDescent="0.25">
      <c r="A6" s="197">
        <v>534242</v>
      </c>
      <c r="B6" s="1242" t="s">
        <v>1025</v>
      </c>
      <c r="C6" s="1243">
        <v>1410.8668700000001</v>
      </c>
      <c r="D6" s="1244" t="s">
        <v>3577</v>
      </c>
      <c r="E6" s="1227"/>
      <c r="F6" s="1227"/>
    </row>
    <row r="7" spans="1:6" s="196" customFormat="1" ht="17.25" customHeight="1" x14ac:dyDescent="0.25">
      <c r="A7" s="1245">
        <v>844641</v>
      </c>
      <c r="B7" s="1246" t="s">
        <v>1023</v>
      </c>
      <c r="C7" s="1243">
        <v>9180.0818999999992</v>
      </c>
      <c r="D7" s="1244" t="s">
        <v>3573</v>
      </c>
      <c r="E7" s="1227"/>
      <c r="F7" s="1227"/>
    </row>
    <row r="8" spans="1:6" s="196" customFormat="1" ht="27.75" customHeight="1" x14ac:dyDescent="0.25">
      <c r="A8" s="197">
        <v>844853</v>
      </c>
      <c r="B8" s="1242" t="s">
        <v>3578</v>
      </c>
      <c r="C8" s="1229">
        <v>1866.93667</v>
      </c>
      <c r="D8" s="1244" t="s">
        <v>3577</v>
      </c>
      <c r="E8" s="1227"/>
      <c r="F8" s="1227"/>
    </row>
    <row r="9" spans="1:6" s="196" customFormat="1" ht="27.75" customHeight="1" x14ac:dyDescent="0.25">
      <c r="A9" s="197">
        <v>844896</v>
      </c>
      <c r="B9" s="1242" t="s">
        <v>3029</v>
      </c>
      <c r="C9" s="1229">
        <v>3226.62311</v>
      </c>
      <c r="D9" s="1244" t="s">
        <v>3577</v>
      </c>
      <c r="E9" s="1227"/>
      <c r="F9" s="1227"/>
    </row>
    <row r="10" spans="1:6" s="196" customFormat="1" ht="17.25" customHeight="1" x14ac:dyDescent="0.25">
      <c r="A10" s="197">
        <v>47813750</v>
      </c>
      <c r="B10" s="1242" t="s">
        <v>1027</v>
      </c>
      <c r="C10" s="1243">
        <v>11185.3547</v>
      </c>
      <c r="D10" s="1244" t="s">
        <v>3573</v>
      </c>
      <c r="E10" s="1227"/>
      <c r="F10" s="1227"/>
    </row>
    <row r="11" spans="1:6" s="196" customFormat="1" ht="28.5" customHeight="1" thickBot="1" x14ac:dyDescent="0.3">
      <c r="A11" s="197">
        <v>48804525</v>
      </c>
      <c r="B11" s="1242" t="s">
        <v>1028</v>
      </c>
      <c r="C11" s="1243">
        <v>31031.731319999999</v>
      </c>
      <c r="D11" s="1244" t="s">
        <v>3573</v>
      </c>
      <c r="E11" s="1227"/>
      <c r="F11" s="1227"/>
    </row>
    <row r="12" spans="1:6" s="196" customFormat="1" ht="18" customHeight="1" thickBot="1" x14ac:dyDescent="0.25">
      <c r="A12" s="1552" t="s">
        <v>1029</v>
      </c>
      <c r="B12" s="1553"/>
      <c r="C12" s="1118">
        <f>SUM(C3:C11)</f>
        <v>90579.004459999996</v>
      </c>
      <c r="D12" s="1119"/>
    </row>
    <row r="13" spans="1:6" s="196" customFormat="1" x14ac:dyDescent="0.2">
      <c r="A13" s="194"/>
      <c r="B13" s="195"/>
      <c r="C13" s="185"/>
    </row>
    <row r="14" spans="1:6" s="196" customFormat="1" ht="18" customHeight="1" x14ac:dyDescent="0.2">
      <c r="A14" s="194"/>
      <c r="B14" s="195"/>
      <c r="C14" s="185"/>
    </row>
  </sheetData>
  <mergeCells count="2">
    <mergeCell ref="A1:D1"/>
    <mergeCell ref="A12:B12"/>
  </mergeCells>
  <printOptions horizontalCentered="1"/>
  <pageMargins left="0.39370078740157483" right="0.39370078740157483" top="0.59055118110236227" bottom="0.39370078740157483" header="0.31496062992125984" footer="0.11811023622047245"/>
  <pageSetup paperSize="9" scale="80" firstPageNumber="279" fitToHeight="0" orientation="portrait" useFirstPageNumber="1" r:id="rId1"/>
  <headerFooter>
    <oddHeader>&amp;L&amp;"Tahoma,Kurzíva"&amp;9Závěrečný účet Moravskoslezského kraje za rok 2023&amp;R&amp;"Tahoma,Kurzíva"&amp;9Tabulka č. 31</oddHeader>
    <oddFooter>&amp;C&amp;"Tahoma,Obyčejné"&amp;P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N1:R31"/>
  <sheetViews>
    <sheetView showGridLines="0" zoomScaleNormal="100" zoomScaleSheetLayoutView="100" workbookViewId="0">
      <selection activeCell="F37" sqref="F37"/>
    </sheetView>
  </sheetViews>
  <sheetFormatPr defaultColWidth="9.140625" defaultRowHeight="12.75" x14ac:dyDescent="0.2"/>
  <cols>
    <col min="1" max="14" width="9.140625" style="16"/>
    <col min="15" max="15" width="60" style="16" customWidth="1"/>
    <col min="16" max="16" width="16.7109375" style="16" customWidth="1"/>
    <col min="17" max="17" width="12.140625" style="16" customWidth="1"/>
    <col min="18" max="16384" width="9.140625" style="16"/>
  </cols>
  <sheetData>
    <row r="1" spans="15:16" x14ac:dyDescent="0.2">
      <c r="O1" s="15"/>
      <c r="P1" s="15"/>
    </row>
    <row r="2" spans="15:16" x14ac:dyDescent="0.2">
      <c r="O2" s="15"/>
      <c r="P2" s="15"/>
    </row>
    <row r="10" spans="15:16" x14ac:dyDescent="0.2">
      <c r="O10" s="15"/>
      <c r="P10" s="15"/>
    </row>
    <row r="21" spans="14:18" x14ac:dyDescent="0.2">
      <c r="R21" s="3"/>
    </row>
    <row r="22" spans="14:18" x14ac:dyDescent="0.2">
      <c r="R22" s="3"/>
    </row>
    <row r="23" spans="14:18" x14ac:dyDescent="0.2">
      <c r="N23" s="17"/>
      <c r="R23" s="3"/>
    </row>
    <row r="24" spans="14:18" x14ac:dyDescent="0.2">
      <c r="N24" s="17" t="s">
        <v>15</v>
      </c>
      <c r="R24" s="3"/>
    </row>
    <row r="25" spans="14:18" x14ac:dyDescent="0.2">
      <c r="N25" s="17" t="s">
        <v>16</v>
      </c>
      <c r="R25" s="3"/>
    </row>
    <row r="26" spans="14:18" x14ac:dyDescent="0.2">
      <c r="N26" s="17" t="s">
        <v>17</v>
      </c>
      <c r="R26" s="3"/>
    </row>
    <row r="27" spans="14:18" x14ac:dyDescent="0.2">
      <c r="N27" s="17" t="s">
        <v>18</v>
      </c>
      <c r="R27" s="3"/>
    </row>
    <row r="28" spans="14:18" x14ac:dyDescent="0.2">
      <c r="N28" s="17" t="s">
        <v>19</v>
      </c>
      <c r="R28" s="3"/>
    </row>
    <row r="29" spans="14:18" x14ac:dyDescent="0.2">
      <c r="N29" s="17"/>
      <c r="R29" s="3"/>
    </row>
    <row r="30" spans="14:18" x14ac:dyDescent="0.2">
      <c r="O30" s="18"/>
      <c r="P30" s="18"/>
      <c r="Q30" s="18"/>
      <c r="R30" s="3"/>
    </row>
    <row r="31" spans="14:18" x14ac:dyDescent="0.2">
      <c r="O31" s="3"/>
      <c r="P31" s="3"/>
      <c r="Q31" s="3"/>
      <c r="R31" s="3"/>
    </row>
  </sheetData>
  <customSheetViews>
    <customSheetView guid="{53E72506-0B1D-4F4A-A157-6DE69D2E678D}" showPageBreaks="1" showGridLines="0" printArea="1">
      <selection activeCell="I42" sqref="I42"/>
      <pageMargins left="0.78740157480314965" right="0.78740157480314965" top="0.98425196850393704" bottom="0.98425196850393704" header="0.51181102362204722" footer="0.51181102362204722"/>
      <pageSetup paperSize="9" firstPageNumber="149" orientation="landscape" useFirstPageNumber="1" r:id="rId1"/>
      <headerFooter alignWithMargins="0">
        <oddHeader>&amp;L&amp;"Tahoma,Kurzíva"&amp;9Závěrečný účet za rok 2014&amp;R&amp;"Tahoma,Kurzíva"&amp;9Graf č. 3</oddHeader>
        <oddFooter>&amp;C&amp;"Tahoma,Obyčejné"&amp;P</oddFooter>
      </headerFooter>
    </customSheetView>
  </customSheetViews>
  <pageMargins left="0.78740157480314965" right="0.78740157480314965" top="0.98425196850393704" bottom="0.98425196850393704" header="0.51181102362204722" footer="0.51181102362204722"/>
  <pageSetup paperSize="9" firstPageNumber="66" orientation="landscape" useFirstPageNumber="1" r:id="rId2"/>
  <headerFooter scaleWithDoc="0" alignWithMargins="0">
    <oddHeader>&amp;L&amp;"Tahoma,Kurzíva"&amp;9Závěrečný účet Moravskoslezského kraje za rok 2023&amp;R&amp;"Tahoma,Kurzíva"&amp;9Graf č. 3</oddHeader>
    <oddFooter>&amp;C&amp;"Tahoma,Obyčejné"&amp;P</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75E2A-EABB-4102-9B2E-9015591B446F}">
  <sheetPr>
    <pageSetUpPr fitToPage="1"/>
  </sheetPr>
  <dimension ref="A1:D2078"/>
  <sheetViews>
    <sheetView zoomScaleNormal="100" zoomScaleSheetLayoutView="100" workbookViewId="0">
      <pane ySplit="3" topLeftCell="A4" activePane="bottomLeft" state="frozen"/>
      <selection activeCell="F37" sqref="F37"/>
      <selection pane="bottomLeft" activeCell="F37" sqref="F37"/>
    </sheetView>
  </sheetViews>
  <sheetFormatPr defaultColWidth="9.140625" defaultRowHeight="10.5" x14ac:dyDescent="0.15"/>
  <cols>
    <col min="1" max="1" width="38.5703125" style="1176" customWidth="1"/>
    <col min="2" max="2" width="12.5703125" style="1189" customWidth="1"/>
    <col min="3" max="3" width="12.7109375" style="1189" customWidth="1"/>
    <col min="4" max="4" width="84.140625" style="1176" customWidth="1"/>
    <col min="5" max="16384" width="9.140625" style="1176"/>
  </cols>
  <sheetData>
    <row r="1" spans="1:4" s="206" customFormat="1" ht="21" customHeight="1" x14ac:dyDescent="0.15">
      <c r="A1" s="1563" t="s">
        <v>2712</v>
      </c>
      <c r="B1" s="1563"/>
      <c r="C1" s="1563"/>
      <c r="D1" s="1563"/>
    </row>
    <row r="2" spans="1:4" s="206" customFormat="1" ht="12.75" customHeight="1" x14ac:dyDescent="0.15">
      <c r="A2" s="207"/>
      <c r="B2" s="207"/>
      <c r="C2" s="207"/>
      <c r="D2" s="1204" t="s">
        <v>2</v>
      </c>
    </row>
    <row r="3" spans="1:4" s="208" customFormat="1" ht="15" customHeight="1" x14ac:dyDescent="0.2">
      <c r="A3" s="305" t="s">
        <v>301</v>
      </c>
      <c r="B3" s="305" t="s">
        <v>2713</v>
      </c>
      <c r="C3" s="305" t="s">
        <v>2714</v>
      </c>
      <c r="D3" s="305" t="s">
        <v>2715</v>
      </c>
    </row>
    <row r="4" spans="1:4" s="206" customFormat="1" ht="24.75" customHeight="1" x14ac:dyDescent="0.15">
      <c r="A4" s="209" t="s">
        <v>3182</v>
      </c>
      <c r="B4" s="210"/>
      <c r="C4" s="210"/>
      <c r="D4" s="211"/>
    </row>
    <row r="5" spans="1:4" s="1178" customFormat="1" ht="11.25" customHeight="1" x14ac:dyDescent="0.2">
      <c r="A5" s="1561" t="s">
        <v>1782</v>
      </c>
      <c r="B5" s="1185">
        <v>12000</v>
      </c>
      <c r="C5" s="1185">
        <v>12000</v>
      </c>
      <c r="D5" s="1177" t="s">
        <v>1783</v>
      </c>
    </row>
    <row r="6" spans="1:4" s="1178" customFormat="1" ht="11.25" customHeight="1" x14ac:dyDescent="0.2">
      <c r="A6" s="1560"/>
      <c r="B6" s="1186">
        <v>140000</v>
      </c>
      <c r="C6" s="1186">
        <v>0</v>
      </c>
      <c r="D6" s="1179" t="s">
        <v>4568</v>
      </c>
    </row>
    <row r="7" spans="1:4" s="1178" customFormat="1" ht="11.25" customHeight="1" x14ac:dyDescent="0.2">
      <c r="A7" s="1560"/>
      <c r="B7" s="1186">
        <v>1500</v>
      </c>
      <c r="C7" s="1186">
        <v>0</v>
      </c>
      <c r="D7" s="1179" t="s">
        <v>4569</v>
      </c>
    </row>
    <row r="8" spans="1:4" s="1178" customFormat="1" ht="11.25" customHeight="1" x14ac:dyDescent="0.2">
      <c r="A8" s="1560"/>
      <c r="B8" s="1186">
        <v>7000</v>
      </c>
      <c r="C8" s="1186">
        <v>0</v>
      </c>
      <c r="D8" s="1179" t="s">
        <v>4570</v>
      </c>
    </row>
    <row r="9" spans="1:4" s="1178" customFormat="1" ht="11.25" customHeight="1" x14ac:dyDescent="0.2">
      <c r="A9" s="1560"/>
      <c r="B9" s="1186">
        <v>9000</v>
      </c>
      <c r="C9" s="1186">
        <v>9000</v>
      </c>
      <c r="D9" s="1179" t="s">
        <v>3579</v>
      </c>
    </row>
    <row r="10" spans="1:4" s="1178" customFormat="1" ht="11.25" customHeight="1" x14ac:dyDescent="0.2">
      <c r="A10" s="1560"/>
      <c r="B10" s="1186">
        <v>11300</v>
      </c>
      <c r="C10" s="1186">
        <v>11300</v>
      </c>
      <c r="D10" s="1179" t="s">
        <v>3580</v>
      </c>
    </row>
    <row r="11" spans="1:4" s="1178" customFormat="1" ht="11.25" customHeight="1" x14ac:dyDescent="0.2">
      <c r="A11" s="1560"/>
      <c r="B11" s="1186">
        <v>50000</v>
      </c>
      <c r="C11" s="1186">
        <v>50000</v>
      </c>
      <c r="D11" s="1179" t="s">
        <v>4571</v>
      </c>
    </row>
    <row r="12" spans="1:4" s="1178" customFormat="1" ht="11.25" customHeight="1" x14ac:dyDescent="0.2">
      <c r="A12" s="1560"/>
      <c r="B12" s="1186">
        <v>19500</v>
      </c>
      <c r="C12" s="1186">
        <v>19500</v>
      </c>
      <c r="D12" s="1179" t="s">
        <v>4572</v>
      </c>
    </row>
    <row r="13" spans="1:4" s="1178" customFormat="1" ht="11.25" customHeight="1" x14ac:dyDescent="0.2">
      <c r="A13" s="1560"/>
      <c r="B13" s="1186">
        <v>24000</v>
      </c>
      <c r="C13" s="1186">
        <v>24000</v>
      </c>
      <c r="D13" s="1179" t="s">
        <v>4573</v>
      </c>
    </row>
    <row r="14" spans="1:4" s="1178" customFormat="1" ht="11.25" customHeight="1" x14ac:dyDescent="0.2">
      <c r="A14" s="1560"/>
      <c r="B14" s="1186">
        <v>12000</v>
      </c>
      <c r="C14" s="1186">
        <v>12000</v>
      </c>
      <c r="D14" s="1179" t="s">
        <v>4574</v>
      </c>
    </row>
    <row r="15" spans="1:4" s="1178" customFormat="1" ht="11.25" customHeight="1" x14ac:dyDescent="0.2">
      <c r="A15" s="1560"/>
      <c r="B15" s="1186">
        <v>730.95</v>
      </c>
      <c r="C15" s="1186">
        <v>730.94600000000003</v>
      </c>
      <c r="D15" s="1179" t="s">
        <v>3039</v>
      </c>
    </row>
    <row r="16" spans="1:4" s="1178" customFormat="1" ht="11.25" customHeight="1" x14ac:dyDescent="0.2">
      <c r="A16" s="1560"/>
      <c r="B16" s="1186">
        <v>1650</v>
      </c>
      <c r="C16" s="1186">
        <v>1617.568</v>
      </c>
      <c r="D16" s="1179" t="s">
        <v>3040</v>
      </c>
    </row>
    <row r="17" spans="1:4" s="1178" customFormat="1" ht="11.25" customHeight="1" x14ac:dyDescent="0.2">
      <c r="A17" s="1560"/>
      <c r="B17" s="1186">
        <v>10000</v>
      </c>
      <c r="C17" s="1186">
        <v>10000</v>
      </c>
      <c r="D17" s="1179" t="s">
        <v>4575</v>
      </c>
    </row>
    <row r="18" spans="1:4" s="1178" customFormat="1" ht="11.25" customHeight="1" x14ac:dyDescent="0.2">
      <c r="A18" s="1560"/>
      <c r="B18" s="1186">
        <v>54000</v>
      </c>
      <c r="C18" s="1186">
        <v>47000</v>
      </c>
      <c r="D18" s="1179" t="s">
        <v>1784</v>
      </c>
    </row>
    <row r="19" spans="1:4" s="1178" customFormat="1" ht="11.25" customHeight="1" x14ac:dyDescent="0.2">
      <c r="A19" s="1560"/>
      <c r="B19" s="1186">
        <v>4800</v>
      </c>
      <c r="C19" s="1186">
        <v>721.4</v>
      </c>
      <c r="D19" s="1179" t="s">
        <v>4576</v>
      </c>
    </row>
    <row r="20" spans="1:4" s="1178" customFormat="1" ht="11.25" customHeight="1" x14ac:dyDescent="0.2">
      <c r="A20" s="1560"/>
      <c r="B20" s="1186">
        <v>521362</v>
      </c>
      <c r="C20" s="1186">
        <v>518127.61497</v>
      </c>
      <c r="D20" s="1179" t="s">
        <v>3041</v>
      </c>
    </row>
    <row r="21" spans="1:4" s="1178" customFormat="1" ht="11.25" customHeight="1" x14ac:dyDescent="0.2">
      <c r="A21" s="1560"/>
      <c r="B21" s="1186">
        <v>209000</v>
      </c>
      <c r="C21" s="1186">
        <v>209000</v>
      </c>
      <c r="D21" s="1179" t="s">
        <v>3042</v>
      </c>
    </row>
    <row r="22" spans="1:4" s="1178" customFormat="1" ht="11.25" customHeight="1" x14ac:dyDescent="0.2">
      <c r="A22" s="1560"/>
      <c r="B22" s="1186">
        <v>49100</v>
      </c>
      <c r="C22" s="1186">
        <v>35953</v>
      </c>
      <c r="D22" s="1179" t="s">
        <v>4577</v>
      </c>
    </row>
    <row r="23" spans="1:4" s="1178" customFormat="1" ht="11.25" customHeight="1" x14ac:dyDescent="0.2">
      <c r="A23" s="1560"/>
      <c r="B23" s="1186">
        <v>73500</v>
      </c>
      <c r="C23" s="1186">
        <v>71882.801930000001</v>
      </c>
      <c r="D23" s="1179" t="s">
        <v>3581</v>
      </c>
    </row>
    <row r="24" spans="1:4" s="1178" customFormat="1" ht="11.25" customHeight="1" x14ac:dyDescent="0.2">
      <c r="A24" s="1560"/>
      <c r="B24" s="1186">
        <v>500</v>
      </c>
      <c r="C24" s="1186">
        <v>0</v>
      </c>
      <c r="D24" s="1179" t="s">
        <v>4578</v>
      </c>
    </row>
    <row r="25" spans="1:4" s="1178" customFormat="1" ht="11.25" customHeight="1" x14ac:dyDescent="0.2">
      <c r="A25" s="1560"/>
      <c r="B25" s="1186">
        <v>32500</v>
      </c>
      <c r="C25" s="1186">
        <v>32500</v>
      </c>
      <c r="D25" s="1179" t="s">
        <v>4579</v>
      </c>
    </row>
    <row r="26" spans="1:4" s="1178" customFormat="1" ht="11.25" customHeight="1" x14ac:dyDescent="0.2">
      <c r="A26" s="1560"/>
      <c r="B26" s="1186">
        <v>2720</v>
      </c>
      <c r="C26" s="1186">
        <v>2720</v>
      </c>
      <c r="D26" s="1179" t="s">
        <v>3582</v>
      </c>
    </row>
    <row r="27" spans="1:4" s="1178" customFormat="1" ht="11.25" customHeight="1" x14ac:dyDescent="0.2">
      <c r="A27" s="1560"/>
      <c r="B27" s="1186">
        <v>6000</v>
      </c>
      <c r="C27" s="1186">
        <v>228.69</v>
      </c>
      <c r="D27" s="1179" t="s">
        <v>4580</v>
      </c>
    </row>
    <row r="28" spans="1:4" s="1178" customFormat="1" ht="11.25" customHeight="1" x14ac:dyDescent="0.2">
      <c r="A28" s="1560"/>
      <c r="B28" s="1186">
        <v>19746</v>
      </c>
      <c r="C28" s="1186">
        <v>19746</v>
      </c>
      <c r="D28" s="1179" t="s">
        <v>4581</v>
      </c>
    </row>
    <row r="29" spans="1:4" s="1178" customFormat="1" ht="11.25" customHeight="1" x14ac:dyDescent="0.2">
      <c r="A29" s="1560"/>
      <c r="B29" s="1186">
        <v>12000</v>
      </c>
      <c r="C29" s="1186">
        <v>12000</v>
      </c>
      <c r="D29" s="1179" t="s">
        <v>4582</v>
      </c>
    </row>
    <row r="30" spans="1:4" s="1178" customFormat="1" ht="11.25" customHeight="1" x14ac:dyDescent="0.2">
      <c r="A30" s="1560"/>
      <c r="B30" s="1186">
        <v>15400</v>
      </c>
      <c r="C30" s="1186">
        <v>15383.873529999999</v>
      </c>
      <c r="D30" s="1179" t="s">
        <v>3583</v>
      </c>
    </row>
    <row r="31" spans="1:4" s="1178" customFormat="1" ht="11.25" customHeight="1" x14ac:dyDescent="0.2">
      <c r="A31" s="1560"/>
      <c r="B31" s="1186">
        <v>493526</v>
      </c>
      <c r="C31" s="1186">
        <v>469826</v>
      </c>
      <c r="D31" s="1179" t="s">
        <v>1785</v>
      </c>
    </row>
    <row r="32" spans="1:4" s="1178" customFormat="1" ht="11.25" customHeight="1" x14ac:dyDescent="0.2">
      <c r="A32" s="1560"/>
      <c r="B32" s="1186">
        <v>31100</v>
      </c>
      <c r="C32" s="1186">
        <v>3777.7091099999998</v>
      </c>
      <c r="D32" s="1179" t="s">
        <v>4583</v>
      </c>
    </row>
    <row r="33" spans="1:4" s="1178" customFormat="1" ht="11.25" customHeight="1" x14ac:dyDescent="0.2">
      <c r="A33" s="1560"/>
      <c r="B33" s="1186">
        <v>2800</v>
      </c>
      <c r="C33" s="1186">
        <v>2582.09863</v>
      </c>
      <c r="D33" s="1179" t="s">
        <v>3584</v>
      </c>
    </row>
    <row r="34" spans="1:4" s="1178" customFormat="1" ht="11.25" customHeight="1" x14ac:dyDescent="0.2">
      <c r="A34" s="1562"/>
      <c r="B34" s="1187">
        <v>1826734.95</v>
      </c>
      <c r="C34" s="1187">
        <v>1591597.7021699997</v>
      </c>
      <c r="D34" s="1180" t="s">
        <v>11</v>
      </c>
    </row>
    <row r="35" spans="1:4" s="426" customFormat="1" ht="23.25" customHeight="1" x14ac:dyDescent="0.2">
      <c r="A35" s="212" t="s">
        <v>3183</v>
      </c>
      <c r="B35" s="429">
        <v>1826734.95</v>
      </c>
      <c r="C35" s="429">
        <v>1591597.7021699997</v>
      </c>
      <c r="D35" s="428"/>
    </row>
    <row r="36" spans="1:4" s="206" customFormat="1" ht="24.75" customHeight="1" x14ac:dyDescent="0.15">
      <c r="A36" s="209" t="s">
        <v>3180</v>
      </c>
      <c r="B36" s="210"/>
      <c r="C36" s="210"/>
      <c r="D36" s="211"/>
    </row>
    <row r="37" spans="1:4" s="1178" customFormat="1" ht="11.25" customHeight="1" x14ac:dyDescent="0.2">
      <c r="A37" s="1561" t="s">
        <v>1780</v>
      </c>
      <c r="B37" s="1185">
        <v>2100</v>
      </c>
      <c r="C37" s="1185">
        <v>1585.5367099999999</v>
      </c>
      <c r="D37" s="1177" t="s">
        <v>3974</v>
      </c>
    </row>
    <row r="38" spans="1:4" s="1178" customFormat="1" ht="11.25" customHeight="1" x14ac:dyDescent="0.2">
      <c r="A38" s="1560"/>
      <c r="B38" s="1186">
        <v>13459</v>
      </c>
      <c r="C38" s="1186">
        <v>6989.1047800000006</v>
      </c>
      <c r="D38" s="1179" t="s">
        <v>3068</v>
      </c>
    </row>
    <row r="39" spans="1:4" s="1178" customFormat="1" ht="11.25" customHeight="1" x14ac:dyDescent="0.2">
      <c r="A39" s="1560"/>
      <c r="B39" s="1186">
        <v>484.05</v>
      </c>
      <c r="C39" s="1186">
        <v>484</v>
      </c>
      <c r="D39" s="1179" t="s">
        <v>3043</v>
      </c>
    </row>
    <row r="40" spans="1:4" s="1178" customFormat="1" ht="11.25" customHeight="1" x14ac:dyDescent="0.2">
      <c r="A40" s="1560"/>
      <c r="B40" s="1186">
        <v>21171</v>
      </c>
      <c r="C40" s="1186">
        <v>21171</v>
      </c>
      <c r="D40" s="1179" t="s">
        <v>3044</v>
      </c>
    </row>
    <row r="41" spans="1:4" s="1178" customFormat="1" ht="11.25" customHeight="1" x14ac:dyDescent="0.2">
      <c r="A41" s="1560"/>
      <c r="B41" s="1186">
        <v>848</v>
      </c>
      <c r="C41" s="1186">
        <v>755.07637999999997</v>
      </c>
      <c r="D41" s="1179" t="s">
        <v>3291</v>
      </c>
    </row>
    <row r="42" spans="1:4" s="1178" customFormat="1" ht="11.25" customHeight="1" x14ac:dyDescent="0.2">
      <c r="A42" s="1560"/>
      <c r="B42" s="1186">
        <v>35858.400000000001</v>
      </c>
      <c r="C42" s="1186">
        <v>23992.399520000003</v>
      </c>
      <c r="D42" s="1179" t="s">
        <v>660</v>
      </c>
    </row>
    <row r="43" spans="1:4" s="1178" customFormat="1" ht="11.25" customHeight="1" x14ac:dyDescent="0.2">
      <c r="A43" s="1562"/>
      <c r="B43" s="1187">
        <v>73920.450000000012</v>
      </c>
      <c r="C43" s="1187">
        <v>54977.117389999999</v>
      </c>
      <c r="D43" s="1181" t="s">
        <v>11</v>
      </c>
    </row>
    <row r="44" spans="1:4" s="1178" customFormat="1" ht="11.25" customHeight="1" x14ac:dyDescent="0.2">
      <c r="A44" s="1560" t="s">
        <v>1781</v>
      </c>
      <c r="B44" s="1186">
        <v>1524</v>
      </c>
      <c r="C44" s="1186">
        <v>1002.80772</v>
      </c>
      <c r="D44" s="1179" t="s">
        <v>3585</v>
      </c>
    </row>
    <row r="45" spans="1:4" s="1178" customFormat="1" ht="11.25" customHeight="1" x14ac:dyDescent="0.2">
      <c r="A45" s="1560"/>
      <c r="B45" s="1186">
        <v>55</v>
      </c>
      <c r="C45" s="1186">
        <v>54.45</v>
      </c>
      <c r="D45" s="1179" t="s">
        <v>3045</v>
      </c>
    </row>
    <row r="46" spans="1:4" s="1178" customFormat="1" ht="11.25" customHeight="1" x14ac:dyDescent="0.2">
      <c r="A46" s="1560"/>
      <c r="B46" s="1186">
        <v>800</v>
      </c>
      <c r="C46" s="1186">
        <v>800</v>
      </c>
      <c r="D46" s="1179" t="s">
        <v>3501</v>
      </c>
    </row>
    <row r="47" spans="1:4" s="1178" customFormat="1" ht="11.25" customHeight="1" x14ac:dyDescent="0.2">
      <c r="A47" s="1560"/>
      <c r="B47" s="1186">
        <v>1900</v>
      </c>
      <c r="C47" s="1186">
        <v>0</v>
      </c>
      <c r="D47" s="1179" t="s">
        <v>3043</v>
      </c>
    </row>
    <row r="48" spans="1:4" s="1178" customFormat="1" ht="11.25" customHeight="1" x14ac:dyDescent="0.2">
      <c r="A48" s="1560"/>
      <c r="B48" s="1186">
        <v>26903.5</v>
      </c>
      <c r="C48" s="1186">
        <v>26903.5</v>
      </c>
      <c r="D48" s="1179" t="s">
        <v>3044</v>
      </c>
    </row>
    <row r="49" spans="1:4" s="1178" customFormat="1" ht="11.25" customHeight="1" x14ac:dyDescent="0.2">
      <c r="A49" s="1560"/>
      <c r="B49" s="1186">
        <v>290</v>
      </c>
      <c r="C49" s="1186">
        <v>290</v>
      </c>
      <c r="D49" s="1179" t="s">
        <v>3046</v>
      </c>
    </row>
    <row r="50" spans="1:4" s="1178" customFormat="1" ht="11.25" customHeight="1" x14ac:dyDescent="0.2">
      <c r="A50" s="1560"/>
      <c r="B50" s="1186">
        <v>1391.5</v>
      </c>
      <c r="C50" s="1186">
        <v>1391.5</v>
      </c>
      <c r="D50" s="1179" t="s">
        <v>3291</v>
      </c>
    </row>
    <row r="51" spans="1:4" s="1178" customFormat="1" ht="11.25" customHeight="1" x14ac:dyDescent="0.2">
      <c r="A51" s="1560"/>
      <c r="B51" s="1186">
        <v>32864</v>
      </c>
      <c r="C51" s="1186">
        <v>30442.257720000001</v>
      </c>
      <c r="D51" s="1179" t="s">
        <v>11</v>
      </c>
    </row>
    <row r="52" spans="1:4" s="426" customFormat="1" ht="23.25" customHeight="1" x14ac:dyDescent="0.2">
      <c r="A52" s="212" t="s">
        <v>3181</v>
      </c>
      <c r="B52" s="429">
        <v>106784.45000000001</v>
      </c>
      <c r="C52" s="429">
        <v>85419.375109999994</v>
      </c>
      <c r="D52" s="428"/>
    </row>
    <row r="53" spans="1:4" s="206" customFormat="1" ht="24.75" customHeight="1" x14ac:dyDescent="0.15">
      <c r="A53" s="209" t="s">
        <v>2716</v>
      </c>
      <c r="B53" s="210"/>
      <c r="C53" s="210"/>
      <c r="D53" s="211"/>
    </row>
    <row r="54" spans="1:4" s="1178" customFormat="1" ht="11.25" customHeight="1" x14ac:dyDescent="0.2">
      <c r="A54" s="1561" t="s">
        <v>4554</v>
      </c>
      <c r="B54" s="1185">
        <v>843.92</v>
      </c>
      <c r="C54" s="1185">
        <v>764.42646000000002</v>
      </c>
      <c r="D54" s="1177" t="s">
        <v>684</v>
      </c>
    </row>
    <row r="55" spans="1:4" s="1178" customFormat="1" ht="11.25" customHeight="1" x14ac:dyDescent="0.2">
      <c r="A55" s="1560"/>
      <c r="B55" s="1186">
        <v>6.08</v>
      </c>
      <c r="C55" s="1186">
        <v>0.75100000000000033</v>
      </c>
      <c r="D55" s="1179" t="s">
        <v>685</v>
      </c>
    </row>
    <row r="56" spans="1:4" s="1178" customFormat="1" ht="11.25" customHeight="1" x14ac:dyDescent="0.2">
      <c r="A56" s="1560"/>
      <c r="B56" s="1186">
        <v>365.91</v>
      </c>
      <c r="C56" s="1186">
        <v>364.94842</v>
      </c>
      <c r="D56" s="1179" t="s">
        <v>3293</v>
      </c>
    </row>
    <row r="57" spans="1:4" s="1178" customFormat="1" ht="11.25" customHeight="1" x14ac:dyDescent="0.2">
      <c r="A57" s="1562"/>
      <c r="B57" s="1187">
        <v>1215.9100000000001</v>
      </c>
      <c r="C57" s="1187">
        <v>1130.1258800000001</v>
      </c>
      <c r="D57" s="1181" t="s">
        <v>11</v>
      </c>
    </row>
    <row r="58" spans="1:4" s="1178" customFormat="1" ht="11.25" customHeight="1" x14ac:dyDescent="0.2">
      <c r="A58" s="1560" t="s">
        <v>825</v>
      </c>
      <c r="B58" s="1186">
        <v>2051</v>
      </c>
      <c r="C58" s="1186">
        <v>2051</v>
      </c>
      <c r="D58" s="1179" t="s">
        <v>4501</v>
      </c>
    </row>
    <row r="59" spans="1:4" s="1178" customFormat="1" ht="11.25" customHeight="1" x14ac:dyDescent="0.2">
      <c r="A59" s="1560"/>
      <c r="B59" s="1186">
        <v>5408.26</v>
      </c>
      <c r="C59" s="1186">
        <v>4825.4663700000001</v>
      </c>
      <c r="D59" s="1179" t="s">
        <v>4584</v>
      </c>
    </row>
    <row r="60" spans="1:4" s="1178" customFormat="1" ht="11.25" customHeight="1" x14ac:dyDescent="0.2">
      <c r="A60" s="1560"/>
      <c r="B60" s="1186">
        <v>270</v>
      </c>
      <c r="C60" s="1186">
        <v>270</v>
      </c>
      <c r="D60" s="1179" t="s">
        <v>633</v>
      </c>
    </row>
    <row r="61" spans="1:4" s="1178" customFormat="1" ht="11.25" customHeight="1" x14ac:dyDescent="0.2">
      <c r="A61" s="1560"/>
      <c r="B61" s="1186">
        <v>2410</v>
      </c>
      <c r="C61" s="1186">
        <v>2408.92371</v>
      </c>
      <c r="D61" s="1179" t="s">
        <v>688</v>
      </c>
    </row>
    <row r="62" spans="1:4" s="1178" customFormat="1" ht="11.25" customHeight="1" x14ac:dyDescent="0.2">
      <c r="A62" s="1560"/>
      <c r="B62" s="1186">
        <v>150</v>
      </c>
      <c r="C62" s="1186">
        <v>150</v>
      </c>
      <c r="D62" s="1179" t="s">
        <v>686</v>
      </c>
    </row>
    <row r="63" spans="1:4" s="1178" customFormat="1" ht="11.25" customHeight="1" x14ac:dyDescent="0.2">
      <c r="A63" s="1560"/>
      <c r="B63" s="1186">
        <v>243.29999999999998</v>
      </c>
      <c r="C63" s="1186">
        <v>240.6</v>
      </c>
      <c r="D63" s="1179" t="s">
        <v>3586</v>
      </c>
    </row>
    <row r="64" spans="1:4" s="1178" customFormat="1" ht="11.25" customHeight="1" x14ac:dyDescent="0.2">
      <c r="A64" s="1560"/>
      <c r="B64" s="1186">
        <v>25958.14</v>
      </c>
      <c r="C64" s="1186">
        <v>25678.157289999999</v>
      </c>
      <c r="D64" s="1179" t="s">
        <v>684</v>
      </c>
    </row>
    <row r="65" spans="1:4" s="1178" customFormat="1" ht="11.25" customHeight="1" x14ac:dyDescent="0.2">
      <c r="A65" s="1560"/>
      <c r="B65" s="1186">
        <v>1430.86</v>
      </c>
      <c r="C65" s="1186">
        <v>1430.8610000000001</v>
      </c>
      <c r="D65" s="1179" t="s">
        <v>685</v>
      </c>
    </row>
    <row r="66" spans="1:4" s="1178" customFormat="1" ht="11.25" customHeight="1" x14ac:dyDescent="0.2">
      <c r="A66" s="1560"/>
      <c r="B66" s="1186">
        <v>5000</v>
      </c>
      <c r="C66" s="1186">
        <v>3965.8</v>
      </c>
      <c r="D66" s="1179" t="s">
        <v>3293</v>
      </c>
    </row>
    <row r="67" spans="1:4" s="1178" customFormat="1" ht="11.25" customHeight="1" x14ac:dyDescent="0.2">
      <c r="A67" s="1560"/>
      <c r="B67" s="1186">
        <v>42921.56</v>
      </c>
      <c r="C67" s="1186">
        <v>41020.808369999999</v>
      </c>
      <c r="D67" s="1179" t="s">
        <v>11</v>
      </c>
    </row>
    <row r="68" spans="1:4" s="1178" customFormat="1" ht="11.25" customHeight="1" x14ac:dyDescent="0.2">
      <c r="A68" s="1561" t="s">
        <v>824</v>
      </c>
      <c r="B68" s="1185">
        <v>7100</v>
      </c>
      <c r="C68" s="1185">
        <v>7100</v>
      </c>
      <c r="D68" s="1177" t="s">
        <v>3587</v>
      </c>
    </row>
    <row r="69" spans="1:4" s="1178" customFormat="1" ht="11.25" customHeight="1" x14ac:dyDescent="0.2">
      <c r="A69" s="1560"/>
      <c r="B69" s="1186">
        <v>684.21</v>
      </c>
      <c r="C69" s="1186">
        <v>684.21</v>
      </c>
      <c r="D69" s="1179" t="s">
        <v>3588</v>
      </c>
    </row>
    <row r="70" spans="1:4" s="1178" customFormat="1" ht="11.25" customHeight="1" x14ac:dyDescent="0.2">
      <c r="A70" s="1560"/>
      <c r="B70" s="1186">
        <v>1800</v>
      </c>
      <c r="C70" s="1186">
        <v>1800</v>
      </c>
      <c r="D70" s="1179" t="s">
        <v>688</v>
      </c>
    </row>
    <row r="71" spans="1:4" s="1178" customFormat="1" ht="11.25" customHeight="1" x14ac:dyDescent="0.2">
      <c r="A71" s="1560"/>
      <c r="B71" s="1186">
        <v>160</v>
      </c>
      <c r="C71" s="1186">
        <v>160</v>
      </c>
      <c r="D71" s="1179" t="s">
        <v>686</v>
      </c>
    </row>
    <row r="72" spans="1:4" s="1178" customFormat="1" ht="11.25" customHeight="1" x14ac:dyDescent="0.2">
      <c r="A72" s="1560"/>
      <c r="B72" s="1186">
        <v>46324.46</v>
      </c>
      <c r="C72" s="1186">
        <v>45708.734669999998</v>
      </c>
      <c r="D72" s="1179" t="s">
        <v>684</v>
      </c>
    </row>
    <row r="73" spans="1:4" s="1178" customFormat="1" ht="11.25" customHeight="1" x14ac:dyDescent="0.2">
      <c r="A73" s="1560"/>
      <c r="B73" s="1186">
        <v>1431.54</v>
      </c>
      <c r="C73" s="1186">
        <v>1431.538</v>
      </c>
      <c r="D73" s="1179" t="s">
        <v>685</v>
      </c>
    </row>
    <row r="74" spans="1:4" s="1178" customFormat="1" ht="11.25" customHeight="1" x14ac:dyDescent="0.2">
      <c r="A74" s="1560"/>
      <c r="B74" s="1186">
        <v>1205</v>
      </c>
      <c r="C74" s="1186">
        <v>1205</v>
      </c>
      <c r="D74" s="1179" t="s">
        <v>687</v>
      </c>
    </row>
    <row r="75" spans="1:4" s="1178" customFormat="1" ht="11.25" customHeight="1" x14ac:dyDescent="0.2">
      <c r="A75" s="1560"/>
      <c r="B75" s="1186">
        <v>124</v>
      </c>
      <c r="C75" s="1186">
        <v>124</v>
      </c>
      <c r="D75" s="1179" t="s">
        <v>632</v>
      </c>
    </row>
    <row r="76" spans="1:4" s="1178" customFormat="1" ht="11.25" customHeight="1" x14ac:dyDescent="0.2">
      <c r="A76" s="1562"/>
      <c r="B76" s="1187">
        <v>58829.21</v>
      </c>
      <c r="C76" s="1187">
        <v>58213.482669999998</v>
      </c>
      <c r="D76" s="1181" t="s">
        <v>11</v>
      </c>
    </row>
    <row r="77" spans="1:4" s="1178" customFormat="1" ht="11.25" customHeight="1" x14ac:dyDescent="0.2">
      <c r="A77" s="1561" t="s">
        <v>828</v>
      </c>
      <c r="B77" s="1185">
        <v>5937.7900000000009</v>
      </c>
      <c r="C77" s="1185">
        <v>3955.7835699999996</v>
      </c>
      <c r="D77" s="1177" t="s">
        <v>1786</v>
      </c>
    </row>
    <row r="78" spans="1:4" s="1178" customFormat="1" ht="11.25" customHeight="1" x14ac:dyDescent="0.2">
      <c r="A78" s="1560"/>
      <c r="B78" s="1186">
        <v>88</v>
      </c>
      <c r="C78" s="1186">
        <v>88</v>
      </c>
      <c r="D78" s="1179" t="s">
        <v>4502</v>
      </c>
    </row>
    <row r="79" spans="1:4" s="1178" customFormat="1" ht="11.25" customHeight="1" x14ac:dyDescent="0.2">
      <c r="A79" s="1560"/>
      <c r="B79" s="1186">
        <v>274.64999999999998</v>
      </c>
      <c r="C79" s="1186">
        <v>274.65289000000001</v>
      </c>
      <c r="D79" s="1179" t="s">
        <v>3588</v>
      </c>
    </row>
    <row r="80" spans="1:4" s="1178" customFormat="1" ht="11.25" customHeight="1" x14ac:dyDescent="0.2">
      <c r="A80" s="1560"/>
      <c r="B80" s="1186">
        <v>2340</v>
      </c>
      <c r="C80" s="1186">
        <v>2340</v>
      </c>
      <c r="D80" s="1179" t="s">
        <v>688</v>
      </c>
    </row>
    <row r="81" spans="1:4" s="1178" customFormat="1" ht="11.25" customHeight="1" x14ac:dyDescent="0.2">
      <c r="A81" s="1560"/>
      <c r="B81" s="1186">
        <v>28.6</v>
      </c>
      <c r="C81" s="1186">
        <v>28.6</v>
      </c>
      <c r="D81" s="1179" t="s">
        <v>3592</v>
      </c>
    </row>
    <row r="82" spans="1:4" s="1178" customFormat="1" ht="11.25" customHeight="1" x14ac:dyDescent="0.2">
      <c r="A82" s="1560"/>
      <c r="B82" s="1186">
        <v>27855.87</v>
      </c>
      <c r="C82" s="1186">
        <v>26582.51658</v>
      </c>
      <c r="D82" s="1179" t="s">
        <v>684</v>
      </c>
    </row>
    <row r="83" spans="1:4" s="1178" customFormat="1" ht="11.25" customHeight="1" x14ac:dyDescent="0.2">
      <c r="A83" s="1560"/>
      <c r="B83" s="1186">
        <v>866.13</v>
      </c>
      <c r="C83" s="1186">
        <v>866.13199999999995</v>
      </c>
      <c r="D83" s="1179" t="s">
        <v>685</v>
      </c>
    </row>
    <row r="84" spans="1:4" s="1178" customFormat="1" ht="11.25" customHeight="1" x14ac:dyDescent="0.2">
      <c r="A84" s="1560"/>
      <c r="B84" s="1186">
        <v>579.98</v>
      </c>
      <c r="C84" s="1186">
        <v>579.97059000000002</v>
      </c>
      <c r="D84" s="1179" t="s">
        <v>4585</v>
      </c>
    </row>
    <row r="85" spans="1:4" s="1178" customFormat="1" ht="11.25" customHeight="1" x14ac:dyDescent="0.2">
      <c r="A85" s="1560"/>
      <c r="B85" s="1186">
        <v>53.1</v>
      </c>
      <c r="C85" s="1186">
        <v>53.097999999999999</v>
      </c>
      <c r="D85" s="1179" t="s">
        <v>3293</v>
      </c>
    </row>
    <row r="86" spans="1:4" s="1178" customFormat="1" ht="11.25" customHeight="1" x14ac:dyDescent="0.2">
      <c r="A86" s="1562"/>
      <c r="B86" s="1187">
        <v>38024.120000000003</v>
      </c>
      <c r="C86" s="1187">
        <v>34768.753629999992</v>
      </c>
      <c r="D86" s="1181" t="s">
        <v>11</v>
      </c>
    </row>
    <row r="87" spans="1:4" s="1178" customFormat="1" ht="11.25" customHeight="1" x14ac:dyDescent="0.2">
      <c r="A87" s="1561" t="s">
        <v>830</v>
      </c>
      <c r="B87" s="1185">
        <v>250</v>
      </c>
      <c r="C87" s="1185">
        <v>250</v>
      </c>
      <c r="D87" s="1177" t="s">
        <v>720</v>
      </c>
    </row>
    <row r="88" spans="1:4" s="1178" customFormat="1" ht="11.25" customHeight="1" x14ac:dyDescent="0.2">
      <c r="A88" s="1560"/>
      <c r="B88" s="1186">
        <v>116</v>
      </c>
      <c r="C88" s="1186">
        <v>116</v>
      </c>
      <c r="D88" s="1179" t="s">
        <v>2795</v>
      </c>
    </row>
    <row r="89" spans="1:4" s="1178" customFormat="1" ht="11.25" customHeight="1" x14ac:dyDescent="0.2">
      <c r="A89" s="1560"/>
      <c r="B89" s="1186">
        <v>8461.6</v>
      </c>
      <c r="C89" s="1186">
        <v>8406.02</v>
      </c>
      <c r="D89" s="1179" t="s">
        <v>688</v>
      </c>
    </row>
    <row r="90" spans="1:4" s="1178" customFormat="1" ht="11.25" customHeight="1" x14ac:dyDescent="0.2">
      <c r="A90" s="1560"/>
      <c r="B90" s="1186">
        <v>50</v>
      </c>
      <c r="C90" s="1186">
        <v>50</v>
      </c>
      <c r="D90" s="1179" t="s">
        <v>3592</v>
      </c>
    </row>
    <row r="91" spans="1:4" s="1178" customFormat="1" ht="11.25" customHeight="1" x14ac:dyDescent="0.2">
      <c r="A91" s="1560"/>
      <c r="B91" s="1186">
        <v>127</v>
      </c>
      <c r="C91" s="1186">
        <v>127</v>
      </c>
      <c r="D91" s="1179" t="s">
        <v>2794</v>
      </c>
    </row>
    <row r="92" spans="1:4" s="1178" customFormat="1" ht="11.25" customHeight="1" x14ac:dyDescent="0.2">
      <c r="A92" s="1560"/>
      <c r="B92" s="1186">
        <v>150</v>
      </c>
      <c r="C92" s="1186">
        <v>150</v>
      </c>
      <c r="D92" s="1179" t="s">
        <v>3589</v>
      </c>
    </row>
    <row r="93" spans="1:4" s="1178" customFormat="1" ht="11.25" customHeight="1" x14ac:dyDescent="0.2">
      <c r="A93" s="1560"/>
      <c r="B93" s="1186">
        <v>38289.919999999998</v>
      </c>
      <c r="C93" s="1186">
        <v>36156.749380000001</v>
      </c>
      <c r="D93" s="1179" t="s">
        <v>684</v>
      </c>
    </row>
    <row r="94" spans="1:4" s="1178" customFormat="1" ht="11.25" customHeight="1" x14ac:dyDescent="0.2">
      <c r="A94" s="1560"/>
      <c r="B94" s="1186">
        <v>3517.08</v>
      </c>
      <c r="C94" s="1186">
        <v>3516.43372</v>
      </c>
      <c r="D94" s="1179" t="s">
        <v>685</v>
      </c>
    </row>
    <row r="95" spans="1:4" s="1178" customFormat="1" ht="11.25" customHeight="1" x14ac:dyDescent="0.2">
      <c r="A95" s="1560"/>
      <c r="B95" s="1186">
        <v>4000</v>
      </c>
      <c r="C95" s="1186">
        <v>120.98</v>
      </c>
      <c r="D95" s="1179" t="s">
        <v>3293</v>
      </c>
    </row>
    <row r="96" spans="1:4" s="1178" customFormat="1" ht="11.25" customHeight="1" x14ac:dyDescent="0.2">
      <c r="A96" s="1560"/>
      <c r="B96" s="1186">
        <v>198</v>
      </c>
      <c r="C96" s="1186">
        <v>198</v>
      </c>
      <c r="D96" s="1179" t="s">
        <v>4586</v>
      </c>
    </row>
    <row r="97" spans="1:4" s="1178" customFormat="1" ht="11.25" customHeight="1" x14ac:dyDescent="0.2">
      <c r="A97" s="1560"/>
      <c r="B97" s="1186">
        <v>3453</v>
      </c>
      <c r="C97" s="1186">
        <v>1340.922</v>
      </c>
      <c r="D97" s="1179" t="s">
        <v>3047</v>
      </c>
    </row>
    <row r="98" spans="1:4" s="1178" customFormat="1" ht="11.25" customHeight="1" x14ac:dyDescent="0.2">
      <c r="A98" s="1560"/>
      <c r="B98" s="1186">
        <v>3932.56</v>
      </c>
      <c r="C98" s="1186">
        <v>187.55</v>
      </c>
      <c r="D98" s="1179" t="s">
        <v>3048</v>
      </c>
    </row>
    <row r="99" spans="1:4" s="1178" customFormat="1" ht="11.25" customHeight="1" x14ac:dyDescent="0.2">
      <c r="A99" s="1562"/>
      <c r="B99" s="1187">
        <v>62545.159999999996</v>
      </c>
      <c r="C99" s="1187">
        <v>50619.655100000004</v>
      </c>
      <c r="D99" s="1181" t="s">
        <v>11</v>
      </c>
    </row>
    <row r="100" spans="1:4" s="1178" customFormat="1" ht="11.25" customHeight="1" x14ac:dyDescent="0.2">
      <c r="A100" s="1560" t="s">
        <v>827</v>
      </c>
      <c r="B100" s="1186">
        <v>112</v>
      </c>
      <c r="C100" s="1186">
        <v>82.95</v>
      </c>
      <c r="D100" s="1179" t="s">
        <v>633</v>
      </c>
    </row>
    <row r="101" spans="1:4" s="1178" customFormat="1" ht="11.25" customHeight="1" x14ac:dyDescent="0.2">
      <c r="A101" s="1560"/>
      <c r="B101" s="1186">
        <v>1000</v>
      </c>
      <c r="C101" s="1186">
        <v>1000</v>
      </c>
      <c r="D101" s="1179" t="s">
        <v>3590</v>
      </c>
    </row>
    <row r="102" spans="1:4" s="1178" customFormat="1" ht="11.25" customHeight="1" x14ac:dyDescent="0.2">
      <c r="A102" s="1560"/>
      <c r="B102" s="1186">
        <v>7866.5</v>
      </c>
      <c r="C102" s="1186">
        <v>7866.5</v>
      </c>
      <c r="D102" s="1179" t="s">
        <v>688</v>
      </c>
    </row>
    <row r="103" spans="1:4" s="1178" customFormat="1" ht="11.25" customHeight="1" x14ac:dyDescent="0.2">
      <c r="A103" s="1560"/>
      <c r="B103" s="1186">
        <v>50</v>
      </c>
      <c r="C103" s="1186">
        <v>50</v>
      </c>
      <c r="D103" s="1179" t="s">
        <v>3592</v>
      </c>
    </row>
    <row r="104" spans="1:4" s="1178" customFormat="1" ht="11.25" customHeight="1" x14ac:dyDescent="0.2">
      <c r="A104" s="1560"/>
      <c r="B104" s="1186">
        <v>34026.9</v>
      </c>
      <c r="C104" s="1186">
        <v>32727.012550000003</v>
      </c>
      <c r="D104" s="1179" t="s">
        <v>684</v>
      </c>
    </row>
    <row r="105" spans="1:4" s="1178" customFormat="1" ht="11.25" customHeight="1" x14ac:dyDescent="0.2">
      <c r="A105" s="1560"/>
      <c r="B105" s="1186">
        <v>4482.1099999999997</v>
      </c>
      <c r="C105" s="1186">
        <v>4482.1049999999996</v>
      </c>
      <c r="D105" s="1179" t="s">
        <v>685</v>
      </c>
    </row>
    <row r="106" spans="1:4" s="1178" customFormat="1" ht="11.25" customHeight="1" x14ac:dyDescent="0.2">
      <c r="A106" s="1560"/>
      <c r="B106" s="1186">
        <v>363.8</v>
      </c>
      <c r="C106" s="1186">
        <v>150</v>
      </c>
      <c r="D106" s="1179" t="s">
        <v>3293</v>
      </c>
    </row>
    <row r="107" spans="1:4" s="1178" customFormat="1" ht="11.25" customHeight="1" x14ac:dyDescent="0.2">
      <c r="A107" s="1560"/>
      <c r="B107" s="1186">
        <v>6941.02</v>
      </c>
      <c r="C107" s="1186">
        <v>0</v>
      </c>
      <c r="D107" s="1179" t="s">
        <v>3294</v>
      </c>
    </row>
    <row r="108" spans="1:4" s="1178" customFormat="1" ht="11.25" customHeight="1" x14ac:dyDescent="0.2">
      <c r="A108" s="1560"/>
      <c r="B108" s="1186">
        <v>54842.33</v>
      </c>
      <c r="C108" s="1186">
        <v>46358.56755</v>
      </c>
      <c r="D108" s="1179" t="s">
        <v>11</v>
      </c>
    </row>
    <row r="109" spans="1:4" s="1178" customFormat="1" ht="11.25" customHeight="1" x14ac:dyDescent="0.2">
      <c r="A109" s="1561" t="s">
        <v>829</v>
      </c>
      <c r="B109" s="1185">
        <v>178</v>
      </c>
      <c r="C109" s="1185">
        <v>177.88</v>
      </c>
      <c r="D109" s="1177" t="s">
        <v>720</v>
      </c>
    </row>
    <row r="110" spans="1:4" s="1178" customFormat="1" ht="11.25" customHeight="1" x14ac:dyDescent="0.2">
      <c r="A110" s="1560"/>
      <c r="B110" s="1186">
        <v>72</v>
      </c>
      <c r="C110" s="1186">
        <v>72</v>
      </c>
      <c r="D110" s="1179" t="s">
        <v>4254</v>
      </c>
    </row>
    <row r="111" spans="1:4" s="1178" customFormat="1" ht="11.25" customHeight="1" x14ac:dyDescent="0.2">
      <c r="A111" s="1560"/>
      <c r="B111" s="1186">
        <v>1000</v>
      </c>
      <c r="C111" s="1186">
        <v>0</v>
      </c>
      <c r="D111" s="1179" t="s">
        <v>4587</v>
      </c>
    </row>
    <row r="112" spans="1:4" s="1178" customFormat="1" ht="11.25" customHeight="1" x14ac:dyDescent="0.2">
      <c r="A112" s="1560"/>
      <c r="B112" s="1186">
        <v>13350</v>
      </c>
      <c r="C112" s="1186">
        <v>0</v>
      </c>
      <c r="D112" s="1179" t="s">
        <v>4588</v>
      </c>
    </row>
    <row r="113" spans="1:4" s="1178" customFormat="1" ht="11.25" customHeight="1" x14ac:dyDescent="0.2">
      <c r="A113" s="1560"/>
      <c r="B113" s="1186">
        <v>118</v>
      </c>
      <c r="C113" s="1186">
        <v>118</v>
      </c>
      <c r="D113" s="1179" t="s">
        <v>4502</v>
      </c>
    </row>
    <row r="114" spans="1:4" s="1178" customFormat="1" ht="11.25" customHeight="1" x14ac:dyDescent="0.2">
      <c r="A114" s="1560"/>
      <c r="B114" s="1186">
        <v>5057.3</v>
      </c>
      <c r="C114" s="1186">
        <v>5057.3</v>
      </c>
      <c r="D114" s="1179" t="s">
        <v>688</v>
      </c>
    </row>
    <row r="115" spans="1:4" s="1178" customFormat="1" ht="11.25" customHeight="1" x14ac:dyDescent="0.2">
      <c r="A115" s="1560"/>
      <c r="B115" s="1186">
        <v>140</v>
      </c>
      <c r="C115" s="1186">
        <v>140</v>
      </c>
      <c r="D115" s="1179" t="s">
        <v>686</v>
      </c>
    </row>
    <row r="116" spans="1:4" s="1178" customFormat="1" ht="11.25" customHeight="1" x14ac:dyDescent="0.2">
      <c r="A116" s="1560"/>
      <c r="B116" s="1186">
        <v>278</v>
      </c>
      <c r="C116" s="1186">
        <v>278</v>
      </c>
      <c r="D116" s="1179" t="s">
        <v>3558</v>
      </c>
    </row>
    <row r="117" spans="1:4" s="1178" customFormat="1" ht="11.25" customHeight="1" x14ac:dyDescent="0.2">
      <c r="A117" s="1560"/>
      <c r="B117" s="1186">
        <v>230</v>
      </c>
      <c r="C117" s="1186">
        <v>180.119</v>
      </c>
      <c r="D117" s="1179" t="s">
        <v>3591</v>
      </c>
    </row>
    <row r="118" spans="1:4" s="1178" customFormat="1" ht="11.25" customHeight="1" x14ac:dyDescent="0.2">
      <c r="A118" s="1560"/>
      <c r="B118" s="1186">
        <v>158</v>
      </c>
      <c r="C118" s="1186">
        <v>157.30000000000001</v>
      </c>
      <c r="D118" s="1179" t="s">
        <v>711</v>
      </c>
    </row>
    <row r="119" spans="1:4" s="1178" customFormat="1" ht="11.25" customHeight="1" x14ac:dyDescent="0.2">
      <c r="A119" s="1560"/>
      <c r="B119" s="1186">
        <v>28403.51</v>
      </c>
      <c r="C119" s="1186">
        <v>25718.503900000003</v>
      </c>
      <c r="D119" s="1179" t="s">
        <v>684</v>
      </c>
    </row>
    <row r="120" spans="1:4" s="1178" customFormat="1" ht="11.25" customHeight="1" x14ac:dyDescent="0.2">
      <c r="A120" s="1560"/>
      <c r="B120" s="1186">
        <v>2323.4899999999998</v>
      </c>
      <c r="C120" s="1186">
        <v>2323.4929999999999</v>
      </c>
      <c r="D120" s="1179" t="s">
        <v>685</v>
      </c>
    </row>
    <row r="121" spans="1:4" s="1178" customFormat="1" ht="11.25" customHeight="1" x14ac:dyDescent="0.2">
      <c r="A121" s="1560"/>
      <c r="B121" s="1186">
        <v>5457.7</v>
      </c>
      <c r="C121" s="1186">
        <v>557.70000000000005</v>
      </c>
      <c r="D121" s="1179" t="s">
        <v>3293</v>
      </c>
    </row>
    <row r="122" spans="1:4" s="1178" customFormat="1" ht="11.25" customHeight="1" x14ac:dyDescent="0.2">
      <c r="A122" s="1560"/>
      <c r="B122" s="1186">
        <v>9938.9500000000007</v>
      </c>
      <c r="C122" s="1186">
        <v>4170.9473100000005</v>
      </c>
      <c r="D122" s="1179" t="s">
        <v>3049</v>
      </c>
    </row>
    <row r="123" spans="1:4" s="1178" customFormat="1" ht="11.25" customHeight="1" x14ac:dyDescent="0.2">
      <c r="A123" s="1560"/>
      <c r="B123" s="1186">
        <v>1070.8499999999999</v>
      </c>
      <c r="C123" s="1186">
        <v>1070.8499999999999</v>
      </c>
      <c r="D123" s="1179" t="s">
        <v>4589</v>
      </c>
    </row>
    <row r="124" spans="1:4" s="1178" customFormat="1" ht="11.25" customHeight="1" x14ac:dyDescent="0.2">
      <c r="A124" s="1562"/>
      <c r="B124" s="1187">
        <v>67775.8</v>
      </c>
      <c r="C124" s="1187">
        <v>40022.093209999999</v>
      </c>
      <c r="D124" s="1181" t="s">
        <v>11</v>
      </c>
    </row>
    <row r="125" spans="1:4" s="1178" customFormat="1" ht="11.25" customHeight="1" x14ac:dyDescent="0.2">
      <c r="A125" s="1560" t="s">
        <v>826</v>
      </c>
      <c r="B125" s="1186">
        <v>400</v>
      </c>
      <c r="C125" s="1186">
        <v>400</v>
      </c>
      <c r="D125" s="1179" t="s">
        <v>3593</v>
      </c>
    </row>
    <row r="126" spans="1:4" s="1178" customFormat="1" ht="11.25" customHeight="1" x14ac:dyDescent="0.2">
      <c r="A126" s="1560"/>
      <c r="B126" s="1186">
        <v>356</v>
      </c>
      <c r="C126" s="1186">
        <v>356</v>
      </c>
      <c r="D126" s="1179" t="s">
        <v>3588</v>
      </c>
    </row>
    <row r="127" spans="1:4" s="1178" customFormat="1" ht="11.25" customHeight="1" x14ac:dyDescent="0.2">
      <c r="A127" s="1560"/>
      <c r="B127" s="1186">
        <v>3050.06</v>
      </c>
      <c r="C127" s="1186">
        <v>918.03860999999995</v>
      </c>
      <c r="D127" s="1179" t="s">
        <v>2801</v>
      </c>
    </row>
    <row r="128" spans="1:4" s="1178" customFormat="1" ht="11.25" customHeight="1" x14ac:dyDescent="0.2">
      <c r="A128" s="1560"/>
      <c r="B128" s="1186">
        <v>610</v>
      </c>
      <c r="C128" s="1186">
        <v>610</v>
      </c>
      <c r="D128" s="1179" t="s">
        <v>688</v>
      </c>
    </row>
    <row r="129" spans="1:4" s="1178" customFormat="1" ht="11.25" customHeight="1" x14ac:dyDescent="0.2">
      <c r="A129" s="1560"/>
      <c r="B129" s="1186">
        <v>341.4</v>
      </c>
      <c r="C129" s="1186">
        <v>341.4</v>
      </c>
      <c r="D129" s="1179" t="s">
        <v>3586</v>
      </c>
    </row>
    <row r="130" spans="1:4" s="1178" customFormat="1" ht="11.25" customHeight="1" x14ac:dyDescent="0.2">
      <c r="A130" s="1560"/>
      <c r="B130" s="1186">
        <v>8000</v>
      </c>
      <c r="C130" s="1186">
        <v>8000</v>
      </c>
      <c r="D130" s="1179" t="s">
        <v>634</v>
      </c>
    </row>
    <row r="131" spans="1:4" s="1178" customFormat="1" ht="11.25" customHeight="1" x14ac:dyDescent="0.2">
      <c r="A131" s="1560"/>
      <c r="B131" s="1186">
        <v>67813.98000000001</v>
      </c>
      <c r="C131" s="1186">
        <v>65700.042229999992</v>
      </c>
      <c r="D131" s="1179" t="s">
        <v>684</v>
      </c>
    </row>
    <row r="132" spans="1:4" s="1178" customFormat="1" ht="11.25" customHeight="1" x14ac:dyDescent="0.2">
      <c r="A132" s="1560"/>
      <c r="B132" s="1186">
        <v>3853.02</v>
      </c>
      <c r="C132" s="1186">
        <v>3853.0160000000001</v>
      </c>
      <c r="D132" s="1179" t="s">
        <v>685</v>
      </c>
    </row>
    <row r="133" spans="1:4" s="1178" customFormat="1" ht="11.25" customHeight="1" x14ac:dyDescent="0.2">
      <c r="A133" s="1560"/>
      <c r="B133" s="1186">
        <v>3000</v>
      </c>
      <c r="C133" s="1186">
        <v>0</v>
      </c>
      <c r="D133" s="1179" t="s">
        <v>3933</v>
      </c>
    </row>
    <row r="134" spans="1:4" s="1178" customFormat="1" ht="11.25" customHeight="1" x14ac:dyDescent="0.2">
      <c r="A134" s="1560"/>
      <c r="B134" s="1186">
        <v>6000</v>
      </c>
      <c r="C134" s="1186">
        <v>0</v>
      </c>
      <c r="D134" s="1179" t="s">
        <v>4590</v>
      </c>
    </row>
    <row r="135" spans="1:4" s="1178" customFormat="1" ht="11.25" customHeight="1" x14ac:dyDescent="0.2">
      <c r="A135" s="1560"/>
      <c r="B135" s="1186">
        <v>93424.46</v>
      </c>
      <c r="C135" s="1186">
        <v>80178.496839999993</v>
      </c>
      <c r="D135" s="1179" t="s">
        <v>11</v>
      </c>
    </row>
    <row r="136" spans="1:4" s="306" customFormat="1" ht="23.25" customHeight="1" x14ac:dyDescent="0.2">
      <c r="A136" s="214" t="s">
        <v>2717</v>
      </c>
      <c r="B136" s="308">
        <v>419578.54999999993</v>
      </c>
      <c r="C136" s="308">
        <v>352311.98324999999</v>
      </c>
      <c r="D136" s="307"/>
    </row>
    <row r="137" spans="1:4" s="206" customFormat="1" ht="24.75" customHeight="1" x14ac:dyDescent="0.15">
      <c r="A137" s="209" t="s">
        <v>2718</v>
      </c>
      <c r="B137" s="215"/>
      <c r="C137" s="215"/>
      <c r="D137" s="216"/>
    </row>
    <row r="138" spans="1:4" ht="11.25" customHeight="1" x14ac:dyDescent="0.15">
      <c r="A138" s="1567" t="s">
        <v>1787</v>
      </c>
      <c r="B138" s="1185">
        <v>47337.98</v>
      </c>
      <c r="C138" s="1185">
        <v>47337.974999999999</v>
      </c>
      <c r="D138" s="1182" t="s">
        <v>735</v>
      </c>
    </row>
    <row r="139" spans="1:4" ht="11.25" customHeight="1" x14ac:dyDescent="0.15">
      <c r="A139" s="1566"/>
      <c r="B139" s="1186">
        <v>8700</v>
      </c>
      <c r="C139" s="1186">
        <v>8400</v>
      </c>
      <c r="D139" s="1183" t="s">
        <v>733</v>
      </c>
    </row>
    <row r="140" spans="1:4" ht="11.25" customHeight="1" x14ac:dyDescent="0.15">
      <c r="A140" s="1566"/>
      <c r="B140" s="1186">
        <v>1000</v>
      </c>
      <c r="C140" s="1186">
        <v>900</v>
      </c>
      <c r="D140" s="1183" t="s">
        <v>1788</v>
      </c>
    </row>
    <row r="141" spans="1:4" ht="11.25" customHeight="1" x14ac:dyDescent="0.15">
      <c r="A141" s="1568"/>
      <c r="B141" s="1187">
        <v>57037.98</v>
      </c>
      <c r="C141" s="1187">
        <v>56637.974999999999</v>
      </c>
      <c r="D141" s="1184" t="s">
        <v>11</v>
      </c>
    </row>
    <row r="142" spans="1:4" ht="11.25" customHeight="1" x14ac:dyDescent="0.15">
      <c r="A142" s="1566" t="s">
        <v>1789</v>
      </c>
      <c r="B142" s="1186">
        <v>13254</v>
      </c>
      <c r="C142" s="1186">
        <v>13254</v>
      </c>
      <c r="D142" s="1183" t="s">
        <v>735</v>
      </c>
    </row>
    <row r="143" spans="1:4" ht="11.25" customHeight="1" x14ac:dyDescent="0.15">
      <c r="A143" s="1566"/>
      <c r="B143" s="1186">
        <v>600</v>
      </c>
      <c r="C143" s="1186">
        <v>600</v>
      </c>
      <c r="D143" s="1183" t="s">
        <v>562</v>
      </c>
    </row>
    <row r="144" spans="1:4" ht="11.25" customHeight="1" x14ac:dyDescent="0.15">
      <c r="A144" s="1566"/>
      <c r="B144" s="1186">
        <v>32196</v>
      </c>
      <c r="C144" s="1186">
        <v>30759.024379999999</v>
      </c>
      <c r="D144" s="1183" t="s">
        <v>733</v>
      </c>
    </row>
    <row r="145" spans="1:4" ht="11.25" customHeight="1" x14ac:dyDescent="0.15">
      <c r="A145" s="1566"/>
      <c r="B145" s="1186">
        <v>784</v>
      </c>
      <c r="C145" s="1186">
        <v>784</v>
      </c>
      <c r="D145" s="1183" t="s">
        <v>1788</v>
      </c>
    </row>
    <row r="146" spans="1:4" ht="11.25" customHeight="1" x14ac:dyDescent="0.15">
      <c r="A146" s="1566"/>
      <c r="B146" s="1186">
        <v>4652.76</v>
      </c>
      <c r="C146" s="1186">
        <v>4652.76</v>
      </c>
      <c r="D146" s="1183" t="s">
        <v>626</v>
      </c>
    </row>
    <row r="147" spans="1:4" ht="11.25" customHeight="1" x14ac:dyDescent="0.15">
      <c r="A147" s="1566"/>
      <c r="B147" s="1186">
        <v>51486.76</v>
      </c>
      <c r="C147" s="1186">
        <v>50049.784380000005</v>
      </c>
      <c r="D147" s="1183" t="s">
        <v>11</v>
      </c>
    </row>
    <row r="148" spans="1:4" ht="11.25" customHeight="1" x14ac:dyDescent="0.15">
      <c r="A148" s="1567" t="s">
        <v>3050</v>
      </c>
      <c r="B148" s="1185">
        <v>325</v>
      </c>
      <c r="C148" s="1185">
        <v>325</v>
      </c>
      <c r="D148" s="1182" t="s">
        <v>735</v>
      </c>
    </row>
    <row r="149" spans="1:4" ht="11.25" customHeight="1" x14ac:dyDescent="0.15">
      <c r="A149" s="1566"/>
      <c r="B149" s="1186">
        <v>16500</v>
      </c>
      <c r="C149" s="1186">
        <v>14981.478219999999</v>
      </c>
      <c r="D149" s="1183" t="s">
        <v>733</v>
      </c>
    </row>
    <row r="150" spans="1:4" ht="11.25" customHeight="1" x14ac:dyDescent="0.15">
      <c r="A150" s="1566"/>
      <c r="B150" s="1186">
        <v>250</v>
      </c>
      <c r="C150" s="1186">
        <v>250</v>
      </c>
      <c r="D150" s="1183" t="s">
        <v>1788</v>
      </c>
    </row>
    <row r="151" spans="1:4" ht="11.25" customHeight="1" x14ac:dyDescent="0.15">
      <c r="A151" s="1566"/>
      <c r="B151" s="1186">
        <v>4064.64</v>
      </c>
      <c r="C151" s="1186">
        <v>4064.64</v>
      </c>
      <c r="D151" s="1183" t="s">
        <v>626</v>
      </c>
    </row>
    <row r="152" spans="1:4" ht="11.25" customHeight="1" x14ac:dyDescent="0.15">
      <c r="A152" s="1568"/>
      <c r="B152" s="1187">
        <v>21139.64</v>
      </c>
      <c r="C152" s="1187">
        <v>19621.11822</v>
      </c>
      <c r="D152" s="1184" t="s">
        <v>11</v>
      </c>
    </row>
    <row r="153" spans="1:4" ht="11.25" customHeight="1" x14ac:dyDescent="0.15">
      <c r="A153" s="1566" t="s">
        <v>1790</v>
      </c>
      <c r="B153" s="1186">
        <v>38926</v>
      </c>
      <c r="C153" s="1186">
        <v>38926</v>
      </c>
      <c r="D153" s="1183" t="s">
        <v>735</v>
      </c>
    </row>
    <row r="154" spans="1:4" ht="11.25" customHeight="1" x14ac:dyDescent="0.15">
      <c r="A154" s="1566"/>
      <c r="B154" s="1186">
        <v>200</v>
      </c>
      <c r="C154" s="1186">
        <v>200</v>
      </c>
      <c r="D154" s="1183" t="s">
        <v>562</v>
      </c>
    </row>
    <row r="155" spans="1:4" ht="11.25" customHeight="1" x14ac:dyDescent="0.15">
      <c r="A155" s="1566"/>
      <c r="B155" s="1186">
        <v>3500</v>
      </c>
      <c r="C155" s="1186">
        <v>0</v>
      </c>
      <c r="D155" s="1183" t="s">
        <v>4591</v>
      </c>
    </row>
    <row r="156" spans="1:4" ht="11.25" customHeight="1" x14ac:dyDescent="0.15">
      <c r="A156" s="1566"/>
      <c r="B156" s="1186">
        <v>2900</v>
      </c>
      <c r="C156" s="1186">
        <v>2900</v>
      </c>
      <c r="D156" s="1183" t="s">
        <v>733</v>
      </c>
    </row>
    <row r="157" spans="1:4" ht="11.25" customHeight="1" x14ac:dyDescent="0.15">
      <c r="A157" s="1566"/>
      <c r="B157" s="1186">
        <v>1400</v>
      </c>
      <c r="C157" s="1186">
        <v>1391.29837</v>
      </c>
      <c r="D157" s="1183" t="s">
        <v>1788</v>
      </c>
    </row>
    <row r="158" spans="1:4" ht="11.25" customHeight="1" x14ac:dyDescent="0.15">
      <c r="A158" s="1566"/>
      <c r="B158" s="1186">
        <v>960.95</v>
      </c>
      <c r="C158" s="1186">
        <v>487.02499999999998</v>
      </c>
      <c r="D158" s="1183" t="s">
        <v>3594</v>
      </c>
    </row>
    <row r="159" spans="1:4" ht="11.25" customHeight="1" x14ac:dyDescent="0.15">
      <c r="A159" s="1566"/>
      <c r="B159" s="1186">
        <v>47886.95</v>
      </c>
      <c r="C159" s="1186">
        <v>43904.323369999998</v>
      </c>
      <c r="D159" s="1183" t="s">
        <v>11</v>
      </c>
    </row>
    <row r="160" spans="1:4" ht="11.25" customHeight="1" x14ac:dyDescent="0.15">
      <c r="A160" s="1567" t="s">
        <v>1791</v>
      </c>
      <c r="B160" s="1185">
        <v>32408</v>
      </c>
      <c r="C160" s="1185">
        <v>32408</v>
      </c>
      <c r="D160" s="1182" t="s">
        <v>735</v>
      </c>
    </row>
    <row r="161" spans="1:4" ht="11.25" customHeight="1" x14ac:dyDescent="0.15">
      <c r="A161" s="1566"/>
      <c r="B161" s="1186">
        <v>90</v>
      </c>
      <c r="C161" s="1186">
        <v>90</v>
      </c>
      <c r="D161" s="1183" t="s">
        <v>3595</v>
      </c>
    </row>
    <row r="162" spans="1:4" ht="11.25" customHeight="1" x14ac:dyDescent="0.15">
      <c r="A162" s="1566"/>
      <c r="B162" s="1186">
        <v>9913</v>
      </c>
      <c r="C162" s="1186">
        <v>0</v>
      </c>
      <c r="D162" s="1183" t="s">
        <v>3596</v>
      </c>
    </row>
    <row r="163" spans="1:4" ht="11.25" customHeight="1" x14ac:dyDescent="0.15">
      <c r="A163" s="1566"/>
      <c r="B163" s="1186">
        <v>5300</v>
      </c>
      <c r="C163" s="1186">
        <v>4954.7194799999997</v>
      </c>
      <c r="D163" s="1183" t="s">
        <v>733</v>
      </c>
    </row>
    <row r="164" spans="1:4" ht="11.25" customHeight="1" x14ac:dyDescent="0.15">
      <c r="A164" s="1566"/>
      <c r="B164" s="1186">
        <v>1550</v>
      </c>
      <c r="C164" s="1186">
        <v>1550</v>
      </c>
      <c r="D164" s="1183" t="s">
        <v>1788</v>
      </c>
    </row>
    <row r="165" spans="1:4" ht="11.25" customHeight="1" x14ac:dyDescent="0.15">
      <c r="A165" s="1566"/>
      <c r="B165" s="1186">
        <v>4000</v>
      </c>
      <c r="C165" s="1186">
        <v>0</v>
      </c>
      <c r="D165" s="1183" t="s">
        <v>3597</v>
      </c>
    </row>
    <row r="166" spans="1:4" ht="11.25" customHeight="1" x14ac:dyDescent="0.15">
      <c r="A166" s="1568"/>
      <c r="B166" s="1187">
        <v>53261</v>
      </c>
      <c r="C166" s="1187">
        <v>39002.71948</v>
      </c>
      <c r="D166" s="1184" t="s">
        <v>11</v>
      </c>
    </row>
    <row r="167" spans="1:4" ht="11.25" customHeight="1" x14ac:dyDescent="0.15">
      <c r="A167" s="1566" t="s">
        <v>1792</v>
      </c>
      <c r="B167" s="1186">
        <v>36835</v>
      </c>
      <c r="C167" s="1186">
        <v>36835</v>
      </c>
      <c r="D167" s="1183" t="s">
        <v>735</v>
      </c>
    </row>
    <row r="168" spans="1:4" ht="11.25" customHeight="1" x14ac:dyDescent="0.15">
      <c r="A168" s="1566"/>
      <c r="B168" s="1186">
        <v>1700</v>
      </c>
      <c r="C168" s="1186">
        <v>1700</v>
      </c>
      <c r="D168" s="1183" t="s">
        <v>1788</v>
      </c>
    </row>
    <row r="169" spans="1:4" ht="11.25" customHeight="1" x14ac:dyDescent="0.15">
      <c r="A169" s="1566"/>
      <c r="B169" s="1186">
        <v>38535</v>
      </c>
      <c r="C169" s="1186">
        <v>38535</v>
      </c>
      <c r="D169" s="1183" t="s">
        <v>11</v>
      </c>
    </row>
    <row r="170" spans="1:4" ht="11.25" customHeight="1" x14ac:dyDescent="0.15">
      <c r="A170" s="1567" t="s">
        <v>1793</v>
      </c>
      <c r="B170" s="1185">
        <v>15367</v>
      </c>
      <c r="C170" s="1185">
        <v>15367</v>
      </c>
      <c r="D170" s="1182" t="s">
        <v>735</v>
      </c>
    </row>
    <row r="171" spans="1:4" ht="11.25" customHeight="1" x14ac:dyDescent="0.15">
      <c r="A171" s="1566"/>
      <c r="B171" s="1186">
        <v>360</v>
      </c>
      <c r="C171" s="1186">
        <v>360</v>
      </c>
      <c r="D171" s="1183" t="s">
        <v>562</v>
      </c>
    </row>
    <row r="172" spans="1:4" ht="11.25" customHeight="1" x14ac:dyDescent="0.15">
      <c r="A172" s="1566"/>
      <c r="B172" s="1186">
        <v>1000</v>
      </c>
      <c r="C172" s="1186">
        <v>1000</v>
      </c>
      <c r="D172" s="1183" t="s">
        <v>4259</v>
      </c>
    </row>
    <row r="173" spans="1:4" ht="11.25" customHeight="1" x14ac:dyDescent="0.15">
      <c r="A173" s="1566"/>
      <c r="B173" s="1186">
        <v>1100</v>
      </c>
      <c r="C173" s="1186">
        <v>1100</v>
      </c>
      <c r="D173" s="1183" t="s">
        <v>1788</v>
      </c>
    </row>
    <row r="174" spans="1:4" ht="11.25" customHeight="1" x14ac:dyDescent="0.15">
      <c r="A174" s="1566"/>
      <c r="B174" s="1186">
        <v>3630</v>
      </c>
      <c r="C174" s="1186">
        <v>1819.84</v>
      </c>
      <c r="D174" s="1183" t="s">
        <v>3598</v>
      </c>
    </row>
    <row r="175" spans="1:4" ht="11.25" customHeight="1" x14ac:dyDescent="0.15">
      <c r="A175" s="1568"/>
      <c r="B175" s="1187">
        <v>21457</v>
      </c>
      <c r="C175" s="1187">
        <v>19646.84</v>
      </c>
      <c r="D175" s="1184" t="s">
        <v>11</v>
      </c>
    </row>
    <row r="176" spans="1:4" ht="11.25" customHeight="1" x14ac:dyDescent="0.15">
      <c r="A176" s="1566" t="s">
        <v>1794</v>
      </c>
      <c r="B176" s="1186">
        <v>34456</v>
      </c>
      <c r="C176" s="1186">
        <v>34456</v>
      </c>
      <c r="D176" s="1183" t="s">
        <v>735</v>
      </c>
    </row>
    <row r="177" spans="1:4" ht="11.25" customHeight="1" x14ac:dyDescent="0.15">
      <c r="A177" s="1566"/>
      <c r="B177" s="1186">
        <v>2415.0100000000002</v>
      </c>
      <c r="C177" s="1186">
        <v>2415</v>
      </c>
      <c r="D177" s="1183" t="s">
        <v>3481</v>
      </c>
    </row>
    <row r="178" spans="1:4" ht="11.25" customHeight="1" x14ac:dyDescent="0.15">
      <c r="A178" s="1566"/>
      <c r="B178" s="1186">
        <v>4800</v>
      </c>
      <c r="C178" s="1186">
        <v>4800</v>
      </c>
      <c r="D178" s="1183" t="s">
        <v>733</v>
      </c>
    </row>
    <row r="179" spans="1:4" ht="11.25" customHeight="1" x14ac:dyDescent="0.15">
      <c r="A179" s="1566"/>
      <c r="B179" s="1186">
        <v>1100</v>
      </c>
      <c r="C179" s="1186">
        <v>1100</v>
      </c>
      <c r="D179" s="1183" t="s">
        <v>1788</v>
      </c>
    </row>
    <row r="180" spans="1:4" ht="11.25" customHeight="1" x14ac:dyDescent="0.15">
      <c r="A180" s="1566"/>
      <c r="B180" s="1186">
        <v>42771.01</v>
      </c>
      <c r="C180" s="1186">
        <v>42771</v>
      </c>
      <c r="D180" s="1183" t="s">
        <v>11</v>
      </c>
    </row>
    <row r="181" spans="1:4" ht="11.25" customHeight="1" x14ac:dyDescent="0.15">
      <c r="A181" s="1567" t="s">
        <v>1795</v>
      </c>
      <c r="B181" s="1185">
        <v>13941</v>
      </c>
      <c r="C181" s="1185">
        <v>13141</v>
      </c>
      <c r="D181" s="1182" t="s">
        <v>735</v>
      </c>
    </row>
    <row r="182" spans="1:4" ht="11.25" customHeight="1" x14ac:dyDescent="0.15">
      <c r="A182" s="1566"/>
      <c r="B182" s="1186">
        <v>2795.01</v>
      </c>
      <c r="C182" s="1186">
        <v>2795</v>
      </c>
      <c r="D182" s="1183" t="s">
        <v>3481</v>
      </c>
    </row>
    <row r="183" spans="1:4" ht="11.25" customHeight="1" x14ac:dyDescent="0.15">
      <c r="A183" s="1566"/>
      <c r="B183" s="1186">
        <v>200</v>
      </c>
      <c r="C183" s="1186">
        <v>200</v>
      </c>
      <c r="D183" s="1183" t="s">
        <v>1788</v>
      </c>
    </row>
    <row r="184" spans="1:4" ht="11.25" customHeight="1" x14ac:dyDescent="0.15">
      <c r="A184" s="1568"/>
      <c r="B184" s="1187">
        <v>16936.010000000002</v>
      </c>
      <c r="C184" s="1187">
        <v>16136</v>
      </c>
      <c r="D184" s="1184" t="s">
        <v>11</v>
      </c>
    </row>
    <row r="185" spans="1:4" ht="11.25" customHeight="1" x14ac:dyDescent="0.15">
      <c r="A185" s="1566" t="s">
        <v>1796</v>
      </c>
      <c r="B185" s="1186">
        <v>20868</v>
      </c>
      <c r="C185" s="1186">
        <v>20868</v>
      </c>
      <c r="D185" s="1183" t="s">
        <v>735</v>
      </c>
    </row>
    <row r="186" spans="1:4" ht="11.25" customHeight="1" x14ac:dyDescent="0.15">
      <c r="A186" s="1566"/>
      <c r="B186" s="1186">
        <v>1500</v>
      </c>
      <c r="C186" s="1186">
        <v>1500</v>
      </c>
      <c r="D186" s="1183" t="s">
        <v>1788</v>
      </c>
    </row>
    <row r="187" spans="1:4" ht="11.25" customHeight="1" x14ac:dyDescent="0.15">
      <c r="A187" s="1566"/>
      <c r="B187" s="1186">
        <v>4333.0200000000004</v>
      </c>
      <c r="C187" s="1186">
        <v>3333.02</v>
      </c>
      <c r="D187" s="1183" t="s">
        <v>3599</v>
      </c>
    </row>
    <row r="188" spans="1:4" ht="11.25" customHeight="1" x14ac:dyDescent="0.15">
      <c r="A188" s="1566"/>
      <c r="B188" s="1186">
        <v>26701.02</v>
      </c>
      <c r="C188" s="1186">
        <v>25701.02</v>
      </c>
      <c r="D188" s="1183" t="s">
        <v>11</v>
      </c>
    </row>
    <row r="189" spans="1:4" ht="11.25" customHeight="1" x14ac:dyDescent="0.15">
      <c r="A189" s="1567" t="s">
        <v>1797</v>
      </c>
      <c r="B189" s="1185">
        <v>232.31</v>
      </c>
      <c r="C189" s="1185">
        <v>232.30298000000002</v>
      </c>
      <c r="D189" s="1182" t="s">
        <v>4592</v>
      </c>
    </row>
    <row r="190" spans="1:4" ht="11.25" customHeight="1" x14ac:dyDescent="0.15">
      <c r="A190" s="1566"/>
      <c r="B190" s="1186">
        <v>26023</v>
      </c>
      <c r="C190" s="1186">
        <v>26023</v>
      </c>
      <c r="D190" s="1183" t="s">
        <v>735</v>
      </c>
    </row>
    <row r="191" spans="1:4" ht="11.25" customHeight="1" x14ac:dyDescent="0.15">
      <c r="A191" s="1566"/>
      <c r="B191" s="1186">
        <v>1860</v>
      </c>
      <c r="C191" s="1186">
        <v>1860</v>
      </c>
      <c r="D191" s="1183" t="s">
        <v>562</v>
      </c>
    </row>
    <row r="192" spans="1:4" ht="11.25" customHeight="1" x14ac:dyDescent="0.15">
      <c r="A192" s="1566"/>
      <c r="B192" s="1186">
        <v>2788.01</v>
      </c>
      <c r="C192" s="1186">
        <v>2788</v>
      </c>
      <c r="D192" s="1183" t="s">
        <v>3481</v>
      </c>
    </row>
    <row r="193" spans="1:4" ht="11.25" customHeight="1" x14ac:dyDescent="0.15">
      <c r="A193" s="1566"/>
      <c r="B193" s="1186">
        <v>250</v>
      </c>
      <c r="C193" s="1186">
        <v>250</v>
      </c>
      <c r="D193" s="1183" t="s">
        <v>4593</v>
      </c>
    </row>
    <row r="194" spans="1:4" ht="11.25" customHeight="1" x14ac:dyDescent="0.15">
      <c r="A194" s="1566"/>
      <c r="B194" s="1186">
        <v>3100</v>
      </c>
      <c r="C194" s="1186">
        <v>2775</v>
      </c>
      <c r="D194" s="1183" t="s">
        <v>733</v>
      </c>
    </row>
    <row r="195" spans="1:4" ht="11.25" customHeight="1" x14ac:dyDescent="0.15">
      <c r="A195" s="1566"/>
      <c r="B195" s="1186">
        <v>300</v>
      </c>
      <c r="C195" s="1186">
        <v>300</v>
      </c>
      <c r="D195" s="1183" t="s">
        <v>1788</v>
      </c>
    </row>
    <row r="196" spans="1:4" ht="11.25" customHeight="1" x14ac:dyDescent="0.15">
      <c r="A196" s="1566"/>
      <c r="B196" s="1186">
        <v>2947.13</v>
      </c>
      <c r="C196" s="1186">
        <v>1813.9385</v>
      </c>
      <c r="D196" s="1183" t="s">
        <v>3483</v>
      </c>
    </row>
    <row r="197" spans="1:4" ht="11.25" customHeight="1" x14ac:dyDescent="0.15">
      <c r="A197" s="1566"/>
      <c r="B197" s="1186">
        <v>451.14</v>
      </c>
      <c r="C197" s="1186">
        <v>451.13842</v>
      </c>
      <c r="D197" s="1183" t="s">
        <v>589</v>
      </c>
    </row>
    <row r="198" spans="1:4" ht="11.25" customHeight="1" x14ac:dyDescent="0.15">
      <c r="A198" s="1568"/>
      <c r="B198" s="1187">
        <v>37951.589999999997</v>
      </c>
      <c r="C198" s="1187">
        <v>36493.3799</v>
      </c>
      <c r="D198" s="1184" t="s">
        <v>11</v>
      </c>
    </row>
    <row r="199" spans="1:4" ht="11.25" customHeight="1" x14ac:dyDescent="0.15">
      <c r="A199" s="1566" t="s">
        <v>841</v>
      </c>
      <c r="B199" s="1186">
        <v>20347</v>
      </c>
      <c r="C199" s="1186">
        <v>20347</v>
      </c>
      <c r="D199" s="1183" t="s">
        <v>735</v>
      </c>
    </row>
    <row r="200" spans="1:4" ht="11.25" customHeight="1" x14ac:dyDescent="0.15">
      <c r="A200" s="1566"/>
      <c r="B200" s="1186">
        <v>2900</v>
      </c>
      <c r="C200" s="1186">
        <v>2900</v>
      </c>
      <c r="D200" s="1183" t="s">
        <v>3600</v>
      </c>
    </row>
    <row r="201" spans="1:4" ht="11.25" customHeight="1" x14ac:dyDescent="0.15">
      <c r="A201" s="1566"/>
      <c r="B201" s="1186">
        <v>15550</v>
      </c>
      <c r="C201" s="1186">
        <v>0</v>
      </c>
      <c r="D201" s="1183" t="s">
        <v>3601</v>
      </c>
    </row>
    <row r="202" spans="1:4" ht="11.25" customHeight="1" x14ac:dyDescent="0.15">
      <c r="A202" s="1566"/>
      <c r="B202" s="1186">
        <v>900</v>
      </c>
      <c r="C202" s="1186">
        <v>900</v>
      </c>
      <c r="D202" s="1183" t="s">
        <v>1788</v>
      </c>
    </row>
    <row r="203" spans="1:4" ht="11.25" customHeight="1" x14ac:dyDescent="0.15">
      <c r="A203" s="1566"/>
      <c r="B203" s="1186">
        <v>39697</v>
      </c>
      <c r="C203" s="1186">
        <v>24147</v>
      </c>
      <c r="D203" s="1183" t="s">
        <v>11</v>
      </c>
    </row>
    <row r="204" spans="1:4" ht="11.25" customHeight="1" x14ac:dyDescent="0.15">
      <c r="A204" s="1567" t="s">
        <v>4594</v>
      </c>
      <c r="B204" s="1185">
        <v>71.39</v>
      </c>
      <c r="C204" s="1185">
        <v>71.39</v>
      </c>
      <c r="D204" s="1182" t="s">
        <v>561</v>
      </c>
    </row>
    <row r="205" spans="1:4" ht="11.25" customHeight="1" x14ac:dyDescent="0.15">
      <c r="A205" s="1566"/>
      <c r="B205" s="1186">
        <v>3150</v>
      </c>
      <c r="C205" s="1186">
        <v>3051.67038</v>
      </c>
      <c r="D205" s="1183" t="s">
        <v>733</v>
      </c>
    </row>
    <row r="206" spans="1:4" ht="11.25" customHeight="1" x14ac:dyDescent="0.15">
      <c r="A206" s="1568"/>
      <c r="B206" s="1187">
        <v>3221.39</v>
      </c>
      <c r="C206" s="1187">
        <v>3123.0603799999999</v>
      </c>
      <c r="D206" s="1184" t="s">
        <v>11</v>
      </c>
    </row>
    <row r="207" spans="1:4" ht="11.25" customHeight="1" x14ac:dyDescent="0.15">
      <c r="A207" s="1566" t="s">
        <v>840</v>
      </c>
      <c r="B207" s="1186">
        <v>15057</v>
      </c>
      <c r="C207" s="1186">
        <v>15057</v>
      </c>
      <c r="D207" s="1183" t="s">
        <v>735</v>
      </c>
    </row>
    <row r="208" spans="1:4" ht="11.25" customHeight="1" x14ac:dyDescent="0.15">
      <c r="A208" s="1566"/>
      <c r="B208" s="1186">
        <v>440</v>
      </c>
      <c r="C208" s="1186">
        <v>440</v>
      </c>
      <c r="D208" s="1183" t="s">
        <v>733</v>
      </c>
    </row>
    <row r="209" spans="1:4" ht="11.25" customHeight="1" x14ac:dyDescent="0.15">
      <c r="A209" s="1566"/>
      <c r="B209" s="1186">
        <v>360</v>
      </c>
      <c r="C209" s="1186">
        <v>360</v>
      </c>
      <c r="D209" s="1183" t="s">
        <v>1788</v>
      </c>
    </row>
    <row r="210" spans="1:4" ht="11.25" customHeight="1" x14ac:dyDescent="0.15">
      <c r="A210" s="1566"/>
      <c r="B210" s="1186">
        <v>4000</v>
      </c>
      <c r="C210" s="1186">
        <v>0</v>
      </c>
      <c r="D210" s="1183" t="s">
        <v>4595</v>
      </c>
    </row>
    <row r="211" spans="1:4" ht="11.25" customHeight="1" x14ac:dyDescent="0.15">
      <c r="A211" s="1566"/>
      <c r="B211" s="1186">
        <v>19857</v>
      </c>
      <c r="C211" s="1186">
        <v>15857</v>
      </c>
      <c r="D211" s="1183" t="s">
        <v>11</v>
      </c>
    </row>
    <row r="212" spans="1:4" ht="11.25" customHeight="1" x14ac:dyDescent="0.15">
      <c r="A212" s="1567" t="s">
        <v>849</v>
      </c>
      <c r="B212" s="1185">
        <v>24309</v>
      </c>
      <c r="C212" s="1185">
        <v>24309</v>
      </c>
      <c r="D212" s="1182" t="s">
        <v>735</v>
      </c>
    </row>
    <row r="213" spans="1:4" ht="11.25" customHeight="1" x14ac:dyDescent="0.15">
      <c r="A213" s="1566"/>
      <c r="B213" s="1186">
        <v>1100</v>
      </c>
      <c r="C213" s="1186">
        <v>1100</v>
      </c>
      <c r="D213" s="1183" t="s">
        <v>733</v>
      </c>
    </row>
    <row r="214" spans="1:4" ht="11.25" customHeight="1" x14ac:dyDescent="0.15">
      <c r="A214" s="1566"/>
      <c r="B214" s="1186">
        <v>1400</v>
      </c>
      <c r="C214" s="1186">
        <v>1400</v>
      </c>
      <c r="D214" s="1183" t="s">
        <v>1788</v>
      </c>
    </row>
    <row r="215" spans="1:4" ht="11.25" customHeight="1" x14ac:dyDescent="0.15">
      <c r="A215" s="1568"/>
      <c r="B215" s="1187">
        <v>26809</v>
      </c>
      <c r="C215" s="1187">
        <v>26809</v>
      </c>
      <c r="D215" s="1184" t="s">
        <v>11</v>
      </c>
    </row>
    <row r="216" spans="1:4" ht="11.25" customHeight="1" x14ac:dyDescent="0.15">
      <c r="A216" s="1566" t="s">
        <v>1798</v>
      </c>
      <c r="B216" s="1186">
        <v>44621</v>
      </c>
      <c r="C216" s="1186">
        <v>44621</v>
      </c>
      <c r="D216" s="1183" t="s">
        <v>735</v>
      </c>
    </row>
    <row r="217" spans="1:4" ht="11.25" customHeight="1" x14ac:dyDescent="0.15">
      <c r="A217" s="1566"/>
      <c r="B217" s="1186">
        <v>4700</v>
      </c>
      <c r="C217" s="1186">
        <v>4700</v>
      </c>
      <c r="D217" s="1183" t="s">
        <v>733</v>
      </c>
    </row>
    <row r="218" spans="1:4" ht="11.25" customHeight="1" x14ac:dyDescent="0.15">
      <c r="A218" s="1566"/>
      <c r="B218" s="1186">
        <v>3000</v>
      </c>
      <c r="C218" s="1186">
        <v>3000</v>
      </c>
      <c r="D218" s="1183" t="s">
        <v>1788</v>
      </c>
    </row>
    <row r="219" spans="1:4" ht="11.25" customHeight="1" x14ac:dyDescent="0.15">
      <c r="A219" s="1566"/>
      <c r="B219" s="1186">
        <v>359</v>
      </c>
      <c r="C219" s="1186">
        <v>359</v>
      </c>
      <c r="D219" s="1183" t="s">
        <v>3484</v>
      </c>
    </row>
    <row r="220" spans="1:4" ht="11.25" customHeight="1" x14ac:dyDescent="0.15">
      <c r="A220" s="1566"/>
      <c r="B220" s="1186">
        <v>3300</v>
      </c>
      <c r="C220" s="1186">
        <v>0</v>
      </c>
      <c r="D220" s="1183" t="s">
        <v>3051</v>
      </c>
    </row>
    <row r="221" spans="1:4" ht="11.25" customHeight="1" x14ac:dyDescent="0.15">
      <c r="A221" s="1566"/>
      <c r="B221" s="1186">
        <v>55980</v>
      </c>
      <c r="C221" s="1186">
        <v>52680</v>
      </c>
      <c r="D221" s="1183" t="s">
        <v>11</v>
      </c>
    </row>
    <row r="222" spans="1:4" ht="11.25" customHeight="1" x14ac:dyDescent="0.15">
      <c r="A222" s="1567" t="s">
        <v>1799</v>
      </c>
      <c r="B222" s="1185">
        <v>53209</v>
      </c>
      <c r="C222" s="1185">
        <v>53209</v>
      </c>
      <c r="D222" s="1182" t="s">
        <v>735</v>
      </c>
    </row>
    <row r="223" spans="1:4" ht="11.25" customHeight="1" x14ac:dyDescent="0.15">
      <c r="A223" s="1566"/>
      <c r="B223" s="1186">
        <v>2511.9300000000003</v>
      </c>
      <c r="C223" s="1186">
        <v>2511.9305300000005</v>
      </c>
      <c r="D223" s="1183" t="s">
        <v>4596</v>
      </c>
    </row>
    <row r="224" spans="1:4" ht="11.25" customHeight="1" x14ac:dyDescent="0.15">
      <c r="A224" s="1566"/>
      <c r="B224" s="1186">
        <v>50</v>
      </c>
      <c r="C224" s="1186">
        <v>50</v>
      </c>
      <c r="D224" s="1183" t="s">
        <v>3592</v>
      </c>
    </row>
    <row r="225" spans="1:4" ht="11.25" customHeight="1" x14ac:dyDescent="0.15">
      <c r="A225" s="1566"/>
      <c r="B225" s="1186">
        <v>3847.0099999999998</v>
      </c>
      <c r="C225" s="1186">
        <v>3847</v>
      </c>
      <c r="D225" s="1183" t="s">
        <v>3481</v>
      </c>
    </row>
    <row r="226" spans="1:4" ht="11.25" customHeight="1" x14ac:dyDescent="0.15">
      <c r="A226" s="1566"/>
      <c r="B226" s="1186">
        <v>2850</v>
      </c>
      <c r="C226" s="1186">
        <v>2850</v>
      </c>
      <c r="D226" s="1183" t="s">
        <v>733</v>
      </c>
    </row>
    <row r="227" spans="1:4" ht="11.25" customHeight="1" x14ac:dyDescent="0.15">
      <c r="A227" s="1566"/>
      <c r="B227" s="1186">
        <v>1400</v>
      </c>
      <c r="C227" s="1186">
        <v>1400</v>
      </c>
      <c r="D227" s="1183" t="s">
        <v>1788</v>
      </c>
    </row>
    <row r="228" spans="1:4" ht="11.25" customHeight="1" x14ac:dyDescent="0.15">
      <c r="A228" s="1568"/>
      <c r="B228" s="1187">
        <v>63867.94</v>
      </c>
      <c r="C228" s="1187">
        <v>63867.930529999998</v>
      </c>
      <c r="D228" s="1184" t="s">
        <v>11</v>
      </c>
    </row>
    <row r="229" spans="1:4" ht="11.25" customHeight="1" x14ac:dyDescent="0.15">
      <c r="A229" s="1566" t="s">
        <v>1800</v>
      </c>
      <c r="B229" s="1186">
        <v>67478</v>
      </c>
      <c r="C229" s="1186">
        <v>67478</v>
      </c>
      <c r="D229" s="1183" t="s">
        <v>735</v>
      </c>
    </row>
    <row r="230" spans="1:4" ht="11.25" customHeight="1" x14ac:dyDescent="0.15">
      <c r="A230" s="1566"/>
      <c r="B230" s="1186">
        <v>50</v>
      </c>
      <c r="C230" s="1186">
        <v>50</v>
      </c>
      <c r="D230" s="1183" t="s">
        <v>3592</v>
      </c>
    </row>
    <row r="231" spans="1:4" ht="11.25" customHeight="1" x14ac:dyDescent="0.15">
      <c r="A231" s="1566"/>
      <c r="B231" s="1186">
        <v>5814.01</v>
      </c>
      <c r="C231" s="1186">
        <v>5814</v>
      </c>
      <c r="D231" s="1183" t="s">
        <v>3481</v>
      </c>
    </row>
    <row r="232" spans="1:4" ht="11.25" customHeight="1" x14ac:dyDescent="0.15">
      <c r="A232" s="1566"/>
      <c r="B232" s="1186">
        <v>4800</v>
      </c>
      <c r="C232" s="1186">
        <v>4800</v>
      </c>
      <c r="D232" s="1183" t="s">
        <v>1788</v>
      </c>
    </row>
    <row r="233" spans="1:4" ht="11.25" customHeight="1" x14ac:dyDescent="0.15">
      <c r="A233" s="1566"/>
      <c r="B233" s="1186">
        <v>78142.009999999995</v>
      </c>
      <c r="C233" s="1186">
        <v>78142</v>
      </c>
      <c r="D233" s="1183" t="s">
        <v>11</v>
      </c>
    </row>
    <row r="234" spans="1:4" ht="11.25" customHeight="1" x14ac:dyDescent="0.15">
      <c r="A234" s="1567" t="s">
        <v>1801</v>
      </c>
      <c r="B234" s="1185">
        <v>51549</v>
      </c>
      <c r="C234" s="1185">
        <v>51549</v>
      </c>
      <c r="D234" s="1182" t="s">
        <v>735</v>
      </c>
    </row>
    <row r="235" spans="1:4" ht="11.25" customHeight="1" x14ac:dyDescent="0.15">
      <c r="A235" s="1566"/>
      <c r="B235" s="1186">
        <v>2500</v>
      </c>
      <c r="C235" s="1186">
        <v>2500</v>
      </c>
      <c r="D235" s="1183" t="s">
        <v>733</v>
      </c>
    </row>
    <row r="236" spans="1:4" ht="11.25" customHeight="1" x14ac:dyDescent="0.15">
      <c r="A236" s="1566"/>
      <c r="B236" s="1186">
        <v>1300</v>
      </c>
      <c r="C236" s="1186">
        <v>1300</v>
      </c>
      <c r="D236" s="1183" t="s">
        <v>1788</v>
      </c>
    </row>
    <row r="237" spans="1:4" ht="11.25" customHeight="1" x14ac:dyDescent="0.15">
      <c r="A237" s="1568"/>
      <c r="B237" s="1187">
        <v>55349</v>
      </c>
      <c r="C237" s="1187">
        <v>55349</v>
      </c>
      <c r="D237" s="1184" t="s">
        <v>11</v>
      </c>
    </row>
    <row r="238" spans="1:4" ht="11.25" customHeight="1" x14ac:dyDescent="0.15">
      <c r="A238" s="1566" t="s">
        <v>1802</v>
      </c>
      <c r="B238" s="1186">
        <v>49533</v>
      </c>
      <c r="C238" s="1186">
        <v>49533</v>
      </c>
      <c r="D238" s="1183" t="s">
        <v>735</v>
      </c>
    </row>
    <row r="239" spans="1:4" ht="11.25" customHeight="1" x14ac:dyDescent="0.15">
      <c r="A239" s="1566"/>
      <c r="B239" s="1186">
        <v>7015.01</v>
      </c>
      <c r="C239" s="1186">
        <v>7015</v>
      </c>
      <c r="D239" s="1183" t="s">
        <v>3481</v>
      </c>
    </row>
    <row r="240" spans="1:4" ht="11.25" customHeight="1" x14ac:dyDescent="0.15">
      <c r="A240" s="1566"/>
      <c r="B240" s="1186">
        <v>7000</v>
      </c>
      <c r="C240" s="1186">
        <v>6969.4485100000002</v>
      </c>
      <c r="D240" s="1183" t="s">
        <v>733</v>
      </c>
    </row>
    <row r="241" spans="1:4" ht="11.25" customHeight="1" x14ac:dyDescent="0.15">
      <c r="A241" s="1566"/>
      <c r="B241" s="1186">
        <v>63548.01</v>
      </c>
      <c r="C241" s="1186">
        <v>63517.448510000002</v>
      </c>
      <c r="D241" s="1183" t="s">
        <v>11</v>
      </c>
    </row>
    <row r="242" spans="1:4" ht="11.25" customHeight="1" x14ac:dyDescent="0.15">
      <c r="A242" s="1567" t="s">
        <v>1803</v>
      </c>
      <c r="B242" s="1185">
        <v>57797</v>
      </c>
      <c r="C242" s="1185">
        <v>57797</v>
      </c>
      <c r="D242" s="1182" t="s">
        <v>735</v>
      </c>
    </row>
    <row r="243" spans="1:4" ht="11.25" customHeight="1" x14ac:dyDescent="0.15">
      <c r="A243" s="1566"/>
      <c r="B243" s="1186">
        <v>940</v>
      </c>
      <c r="C243" s="1186">
        <v>940</v>
      </c>
      <c r="D243" s="1183" t="s">
        <v>562</v>
      </c>
    </row>
    <row r="244" spans="1:4" ht="11.25" customHeight="1" x14ac:dyDescent="0.15">
      <c r="A244" s="1566"/>
      <c r="B244" s="1186">
        <v>6500</v>
      </c>
      <c r="C244" s="1186">
        <v>0</v>
      </c>
      <c r="D244" s="1183" t="s">
        <v>733</v>
      </c>
    </row>
    <row r="245" spans="1:4" ht="11.25" customHeight="1" x14ac:dyDescent="0.15">
      <c r="A245" s="1566"/>
      <c r="B245" s="1186">
        <v>500</v>
      </c>
      <c r="C245" s="1186">
        <v>500</v>
      </c>
      <c r="D245" s="1183" t="s">
        <v>1788</v>
      </c>
    </row>
    <row r="246" spans="1:4" ht="11.25" customHeight="1" x14ac:dyDescent="0.15">
      <c r="A246" s="1566"/>
      <c r="B246" s="1186">
        <v>500</v>
      </c>
      <c r="C246" s="1186">
        <v>0</v>
      </c>
      <c r="D246" s="1183" t="s">
        <v>3602</v>
      </c>
    </row>
    <row r="247" spans="1:4" ht="11.25" customHeight="1" x14ac:dyDescent="0.15">
      <c r="A247" s="1568"/>
      <c r="B247" s="1187">
        <v>66237</v>
      </c>
      <c r="C247" s="1187">
        <v>59237</v>
      </c>
      <c r="D247" s="1184" t="s">
        <v>11</v>
      </c>
    </row>
    <row r="248" spans="1:4" ht="11.25" customHeight="1" x14ac:dyDescent="0.15">
      <c r="A248" s="1566" t="s">
        <v>845</v>
      </c>
      <c r="B248" s="1186">
        <v>54226.73</v>
      </c>
      <c r="C248" s="1186">
        <v>54226.733999999997</v>
      </c>
      <c r="D248" s="1183" t="s">
        <v>735</v>
      </c>
    </row>
    <row r="249" spans="1:4" ht="11.25" customHeight="1" x14ac:dyDescent="0.15">
      <c r="A249" s="1566"/>
      <c r="B249" s="1186">
        <v>4387.01</v>
      </c>
      <c r="C249" s="1186">
        <v>4387</v>
      </c>
      <c r="D249" s="1183" t="s">
        <v>3481</v>
      </c>
    </row>
    <row r="250" spans="1:4" ht="11.25" customHeight="1" x14ac:dyDescent="0.15">
      <c r="A250" s="1566"/>
      <c r="B250" s="1186">
        <v>30700</v>
      </c>
      <c r="C250" s="1186">
        <v>30208.55991</v>
      </c>
      <c r="D250" s="1183" t="s">
        <v>733</v>
      </c>
    </row>
    <row r="251" spans="1:4" ht="11.25" customHeight="1" x14ac:dyDescent="0.15">
      <c r="A251" s="1566"/>
      <c r="B251" s="1186">
        <v>2000</v>
      </c>
      <c r="C251" s="1186">
        <v>2000</v>
      </c>
      <c r="D251" s="1183" t="s">
        <v>1788</v>
      </c>
    </row>
    <row r="252" spans="1:4" ht="11.25" customHeight="1" x14ac:dyDescent="0.15">
      <c r="A252" s="1566"/>
      <c r="B252" s="1186">
        <v>91313.74</v>
      </c>
      <c r="C252" s="1186">
        <v>90822.293909999993</v>
      </c>
      <c r="D252" s="1183" t="s">
        <v>11</v>
      </c>
    </row>
    <row r="253" spans="1:4" s="306" customFormat="1" ht="23.25" customHeight="1" x14ac:dyDescent="0.2">
      <c r="A253" s="212" t="s">
        <v>2719</v>
      </c>
      <c r="B253" s="308">
        <v>979186.05000000016</v>
      </c>
      <c r="C253" s="308">
        <v>922050.89367999986</v>
      </c>
      <c r="D253" s="307"/>
    </row>
    <row r="254" spans="1:4" s="206" customFormat="1" ht="24.75" customHeight="1" x14ac:dyDescent="0.15">
      <c r="A254" s="209" t="s">
        <v>2720</v>
      </c>
      <c r="B254" s="215"/>
      <c r="C254" s="215"/>
      <c r="D254" s="216"/>
    </row>
    <row r="255" spans="1:4" s="1178" customFormat="1" ht="11.25" customHeight="1" x14ac:dyDescent="0.2">
      <c r="A255" s="1561" t="s">
        <v>915</v>
      </c>
      <c r="B255" s="1185">
        <v>500</v>
      </c>
      <c r="C255" s="1185">
        <v>500</v>
      </c>
      <c r="D255" s="1177" t="s">
        <v>3327</v>
      </c>
    </row>
    <row r="256" spans="1:4" s="1178" customFormat="1" ht="11.25" customHeight="1" x14ac:dyDescent="0.2">
      <c r="A256" s="1560"/>
      <c r="B256" s="1186">
        <v>1543.83</v>
      </c>
      <c r="C256" s="1186">
        <v>1527.7460000000001</v>
      </c>
      <c r="D256" s="1179" t="s">
        <v>3491</v>
      </c>
    </row>
    <row r="257" spans="1:4" s="1178" customFormat="1" ht="11.25" customHeight="1" x14ac:dyDescent="0.2">
      <c r="A257" s="1560"/>
      <c r="B257" s="1186">
        <v>224.4</v>
      </c>
      <c r="C257" s="1186">
        <v>224.4</v>
      </c>
      <c r="D257" s="1179" t="s">
        <v>3546</v>
      </c>
    </row>
    <row r="258" spans="1:4" s="1178" customFormat="1" ht="11.25" customHeight="1" x14ac:dyDescent="0.2">
      <c r="A258" s="1560"/>
      <c r="B258" s="1186">
        <v>787</v>
      </c>
      <c r="C258" s="1186">
        <v>787</v>
      </c>
      <c r="D258" s="1179" t="s">
        <v>3608</v>
      </c>
    </row>
    <row r="259" spans="1:4" s="1178" customFormat="1" ht="11.25" customHeight="1" x14ac:dyDescent="0.2">
      <c r="A259" s="1560"/>
      <c r="B259" s="1186">
        <v>151</v>
      </c>
      <c r="C259" s="1186">
        <v>151</v>
      </c>
      <c r="D259" s="1179" t="s">
        <v>3603</v>
      </c>
    </row>
    <row r="260" spans="1:4" s="1178" customFormat="1" ht="11.25" customHeight="1" x14ac:dyDescent="0.2">
      <c r="A260" s="1560"/>
      <c r="B260" s="1186">
        <v>1500</v>
      </c>
      <c r="C260" s="1186">
        <v>1500</v>
      </c>
      <c r="D260" s="1179" t="s">
        <v>568</v>
      </c>
    </row>
    <row r="261" spans="1:4" s="1178" customFormat="1" ht="11.25" customHeight="1" x14ac:dyDescent="0.2">
      <c r="A261" s="1560"/>
      <c r="B261" s="1186">
        <v>2000</v>
      </c>
      <c r="C261" s="1186">
        <v>1900</v>
      </c>
      <c r="D261" s="1179" t="s">
        <v>2987</v>
      </c>
    </row>
    <row r="262" spans="1:4" s="1178" customFormat="1" ht="11.25" customHeight="1" x14ac:dyDescent="0.2">
      <c r="A262" s="1560"/>
      <c r="B262" s="1186">
        <v>3424.73</v>
      </c>
      <c r="C262" s="1186">
        <v>3424.7250000000004</v>
      </c>
      <c r="D262" s="1179" t="s">
        <v>3534</v>
      </c>
    </row>
    <row r="263" spans="1:4" s="1178" customFormat="1" ht="11.25" customHeight="1" x14ac:dyDescent="0.2">
      <c r="A263" s="1560"/>
      <c r="B263" s="1186">
        <v>17</v>
      </c>
      <c r="C263" s="1186">
        <v>17</v>
      </c>
      <c r="D263" s="1179" t="s">
        <v>753</v>
      </c>
    </row>
    <row r="264" spans="1:4" s="1178" customFormat="1" ht="11.25" customHeight="1" x14ac:dyDescent="0.2">
      <c r="A264" s="1560"/>
      <c r="B264" s="1186">
        <v>50</v>
      </c>
      <c r="C264" s="1186">
        <v>50</v>
      </c>
      <c r="D264" s="1179" t="s">
        <v>3592</v>
      </c>
    </row>
    <row r="265" spans="1:4" s="1178" customFormat="1" ht="11.25" customHeight="1" x14ac:dyDescent="0.2">
      <c r="A265" s="1560"/>
      <c r="B265" s="1186">
        <v>754.8</v>
      </c>
      <c r="C265" s="1186">
        <v>754.8</v>
      </c>
      <c r="D265" s="1179" t="s">
        <v>751</v>
      </c>
    </row>
    <row r="266" spans="1:4" s="1178" customFormat="1" ht="11.25" customHeight="1" x14ac:dyDescent="0.2">
      <c r="A266" s="1560"/>
      <c r="B266" s="1186">
        <v>79964.87</v>
      </c>
      <c r="C266" s="1186">
        <v>79964.868999999992</v>
      </c>
      <c r="D266" s="1179" t="s">
        <v>619</v>
      </c>
    </row>
    <row r="267" spans="1:4" s="1178" customFormat="1" ht="11.25" customHeight="1" x14ac:dyDescent="0.2">
      <c r="A267" s="1560"/>
      <c r="B267" s="1186">
        <v>12921</v>
      </c>
      <c r="C267" s="1186">
        <v>10931.06064</v>
      </c>
      <c r="D267" s="1179" t="s">
        <v>745</v>
      </c>
    </row>
    <row r="268" spans="1:4" s="1178" customFormat="1" ht="11.25" customHeight="1" x14ac:dyDescent="0.2">
      <c r="A268" s="1560"/>
      <c r="B268" s="1186">
        <v>1306</v>
      </c>
      <c r="C268" s="1186">
        <v>1306</v>
      </c>
      <c r="D268" s="1179" t="s">
        <v>746</v>
      </c>
    </row>
    <row r="269" spans="1:4" s="1178" customFormat="1" ht="11.25" customHeight="1" x14ac:dyDescent="0.2">
      <c r="A269" s="1560"/>
      <c r="B269" s="1186">
        <v>30965.56</v>
      </c>
      <c r="C269" s="1186">
        <v>30965.55111</v>
      </c>
      <c r="D269" s="1179" t="s">
        <v>3604</v>
      </c>
    </row>
    <row r="270" spans="1:4" s="1178" customFormat="1" ht="10.5" customHeight="1" x14ac:dyDescent="0.2">
      <c r="A270" s="1560"/>
      <c r="B270" s="1186">
        <v>10</v>
      </c>
      <c r="C270" s="1186">
        <v>10</v>
      </c>
      <c r="D270" s="1179" t="s">
        <v>3056</v>
      </c>
    </row>
    <row r="271" spans="1:4" s="1178" customFormat="1" ht="11.25" customHeight="1" x14ac:dyDescent="0.2">
      <c r="A271" s="1562"/>
      <c r="B271" s="1187">
        <v>136120.19</v>
      </c>
      <c r="C271" s="1187">
        <v>134014.15174999999</v>
      </c>
      <c r="D271" s="1181" t="s">
        <v>11</v>
      </c>
    </row>
    <row r="272" spans="1:4" s="1178" customFormat="1" ht="11.25" customHeight="1" x14ac:dyDescent="0.2">
      <c r="A272" s="1560" t="s">
        <v>1016</v>
      </c>
      <c r="B272" s="1186">
        <v>570</v>
      </c>
      <c r="C272" s="1186">
        <v>570</v>
      </c>
      <c r="D272" s="1179" t="s">
        <v>568</v>
      </c>
    </row>
    <row r="273" spans="1:4" s="1178" customFormat="1" ht="11.25" customHeight="1" x14ac:dyDescent="0.2">
      <c r="A273" s="1560"/>
      <c r="B273" s="1186">
        <v>15040.04</v>
      </c>
      <c r="C273" s="1186">
        <v>15040.036</v>
      </c>
      <c r="D273" s="1179" t="s">
        <v>619</v>
      </c>
    </row>
    <row r="274" spans="1:4" s="1178" customFormat="1" ht="11.25" customHeight="1" x14ac:dyDescent="0.2">
      <c r="A274" s="1560"/>
      <c r="B274" s="1186">
        <v>3919</v>
      </c>
      <c r="C274" s="1186">
        <v>3517.0735300000001</v>
      </c>
      <c r="D274" s="1179" t="s">
        <v>745</v>
      </c>
    </row>
    <row r="275" spans="1:4" s="1178" customFormat="1" ht="11.25" customHeight="1" x14ac:dyDescent="0.2">
      <c r="A275" s="1560"/>
      <c r="B275" s="1186">
        <v>346</v>
      </c>
      <c r="C275" s="1186">
        <v>346</v>
      </c>
      <c r="D275" s="1179" t="s">
        <v>746</v>
      </c>
    </row>
    <row r="276" spans="1:4" s="1178" customFormat="1" ht="11.25" customHeight="1" x14ac:dyDescent="0.2">
      <c r="A276" s="1560"/>
      <c r="B276" s="1186">
        <v>19875.04</v>
      </c>
      <c r="C276" s="1186">
        <v>19473.109530000002</v>
      </c>
      <c r="D276" s="1179" t="s">
        <v>11</v>
      </c>
    </row>
    <row r="277" spans="1:4" s="1178" customFormat="1" ht="11.25" customHeight="1" x14ac:dyDescent="0.2">
      <c r="A277" s="1561" t="s">
        <v>1020</v>
      </c>
      <c r="B277" s="1185">
        <v>20746.57</v>
      </c>
      <c r="C277" s="1185">
        <v>20746.574000000001</v>
      </c>
      <c r="D277" s="1177" t="s">
        <v>619</v>
      </c>
    </row>
    <row r="278" spans="1:4" s="1178" customFormat="1" ht="11.25" customHeight="1" x14ac:dyDescent="0.2">
      <c r="A278" s="1560"/>
      <c r="B278" s="1186">
        <v>7067</v>
      </c>
      <c r="C278" s="1186">
        <v>5869.9907499999999</v>
      </c>
      <c r="D278" s="1179" t="s">
        <v>745</v>
      </c>
    </row>
    <row r="279" spans="1:4" s="1178" customFormat="1" ht="11.25" customHeight="1" x14ac:dyDescent="0.2">
      <c r="A279" s="1560"/>
      <c r="B279" s="1186">
        <v>826</v>
      </c>
      <c r="C279" s="1186">
        <v>826</v>
      </c>
      <c r="D279" s="1179" t="s">
        <v>746</v>
      </c>
    </row>
    <row r="280" spans="1:4" s="1178" customFormat="1" ht="11.25" customHeight="1" x14ac:dyDescent="0.2">
      <c r="A280" s="1562"/>
      <c r="B280" s="1187">
        <v>28639.57</v>
      </c>
      <c r="C280" s="1187">
        <v>27442.564750000001</v>
      </c>
      <c r="D280" s="1181" t="s">
        <v>11</v>
      </c>
    </row>
    <row r="281" spans="1:4" s="1178" customFormat="1" ht="11.25" customHeight="1" x14ac:dyDescent="0.2">
      <c r="A281" s="1560" t="s">
        <v>1019</v>
      </c>
      <c r="B281" s="1186">
        <v>450</v>
      </c>
      <c r="C281" s="1186">
        <v>450</v>
      </c>
      <c r="D281" s="1179" t="s">
        <v>568</v>
      </c>
    </row>
    <row r="282" spans="1:4" s="1178" customFormat="1" ht="11.25" customHeight="1" x14ac:dyDescent="0.2">
      <c r="A282" s="1560"/>
      <c r="B282" s="1186">
        <v>25980.27</v>
      </c>
      <c r="C282" s="1186">
        <v>25980.266</v>
      </c>
      <c r="D282" s="1179" t="s">
        <v>619</v>
      </c>
    </row>
    <row r="283" spans="1:4" s="1178" customFormat="1" ht="11.25" customHeight="1" x14ac:dyDescent="0.2">
      <c r="A283" s="1560"/>
      <c r="B283" s="1186">
        <v>7375</v>
      </c>
      <c r="C283" s="1186">
        <v>6440.9495999999999</v>
      </c>
      <c r="D283" s="1179" t="s">
        <v>745</v>
      </c>
    </row>
    <row r="284" spans="1:4" s="1178" customFormat="1" ht="11.25" customHeight="1" x14ac:dyDescent="0.2">
      <c r="A284" s="1560"/>
      <c r="B284" s="1186">
        <v>573</v>
      </c>
      <c r="C284" s="1186">
        <v>573</v>
      </c>
      <c r="D284" s="1179" t="s">
        <v>746</v>
      </c>
    </row>
    <row r="285" spans="1:4" s="1178" customFormat="1" ht="11.25" customHeight="1" x14ac:dyDescent="0.2">
      <c r="A285" s="1560"/>
      <c r="B285" s="1186">
        <v>6300</v>
      </c>
      <c r="C285" s="1186">
        <v>0</v>
      </c>
      <c r="D285" s="1179" t="s">
        <v>4597</v>
      </c>
    </row>
    <row r="286" spans="1:4" s="1178" customFormat="1" ht="11.25" customHeight="1" x14ac:dyDescent="0.2">
      <c r="A286" s="1560"/>
      <c r="B286" s="1186">
        <v>40678.270000000004</v>
      </c>
      <c r="C286" s="1186">
        <v>33444.215600000003</v>
      </c>
      <c r="D286" s="1179" t="s">
        <v>11</v>
      </c>
    </row>
    <row r="287" spans="1:4" s="1178" customFormat="1" ht="11.25" customHeight="1" x14ac:dyDescent="0.2">
      <c r="A287" s="1561" t="s">
        <v>1012</v>
      </c>
      <c r="B287" s="1185">
        <v>12556.32</v>
      </c>
      <c r="C287" s="1185">
        <v>12556.323</v>
      </c>
      <c r="D287" s="1177" t="s">
        <v>619</v>
      </c>
    </row>
    <row r="288" spans="1:4" s="1178" customFormat="1" ht="11.25" customHeight="1" x14ac:dyDescent="0.2">
      <c r="A288" s="1560"/>
      <c r="B288" s="1186">
        <v>3406</v>
      </c>
      <c r="C288" s="1186">
        <v>2836.30834</v>
      </c>
      <c r="D288" s="1179" t="s">
        <v>745</v>
      </c>
    </row>
    <row r="289" spans="1:4" s="1178" customFormat="1" ht="11.25" customHeight="1" x14ac:dyDescent="0.2">
      <c r="A289" s="1560"/>
      <c r="B289" s="1186">
        <v>122</v>
      </c>
      <c r="C289" s="1186">
        <v>122</v>
      </c>
      <c r="D289" s="1179" t="s">
        <v>746</v>
      </c>
    </row>
    <row r="290" spans="1:4" s="1178" customFormat="1" ht="11.25" customHeight="1" x14ac:dyDescent="0.2">
      <c r="A290" s="1562"/>
      <c r="B290" s="1187">
        <v>16084.32</v>
      </c>
      <c r="C290" s="1187">
        <v>15514.63134</v>
      </c>
      <c r="D290" s="1181" t="s">
        <v>11</v>
      </c>
    </row>
    <row r="291" spans="1:4" s="1178" customFormat="1" ht="11.25" customHeight="1" x14ac:dyDescent="0.2">
      <c r="A291" s="1560" t="s">
        <v>1021</v>
      </c>
      <c r="B291" s="1186">
        <v>15</v>
      </c>
      <c r="C291" s="1186">
        <v>15</v>
      </c>
      <c r="D291" s="1179" t="s">
        <v>751</v>
      </c>
    </row>
    <row r="292" spans="1:4" s="1178" customFormat="1" ht="11.25" customHeight="1" x14ac:dyDescent="0.2">
      <c r="A292" s="1560"/>
      <c r="B292" s="1186">
        <v>15060.7</v>
      </c>
      <c r="C292" s="1186">
        <v>15060.698</v>
      </c>
      <c r="D292" s="1179" t="s">
        <v>619</v>
      </c>
    </row>
    <row r="293" spans="1:4" s="1178" customFormat="1" ht="11.25" customHeight="1" x14ac:dyDescent="0.2">
      <c r="A293" s="1560"/>
      <c r="B293" s="1186">
        <v>5258</v>
      </c>
      <c r="C293" s="1186">
        <v>4620.4011399999999</v>
      </c>
      <c r="D293" s="1179" t="s">
        <v>745</v>
      </c>
    </row>
    <row r="294" spans="1:4" s="1178" customFormat="1" ht="11.25" customHeight="1" x14ac:dyDescent="0.2">
      <c r="A294" s="1560"/>
      <c r="B294" s="1186">
        <v>447</v>
      </c>
      <c r="C294" s="1186">
        <v>447</v>
      </c>
      <c r="D294" s="1179" t="s">
        <v>746</v>
      </c>
    </row>
    <row r="295" spans="1:4" s="1178" customFormat="1" ht="11.25" customHeight="1" x14ac:dyDescent="0.2">
      <c r="A295" s="1560"/>
      <c r="B295" s="1186">
        <v>20780.7</v>
      </c>
      <c r="C295" s="1186">
        <v>20143.099140000002</v>
      </c>
      <c r="D295" s="1179" t="s">
        <v>11</v>
      </c>
    </row>
    <row r="296" spans="1:4" s="1178" customFormat="1" ht="11.25" customHeight="1" x14ac:dyDescent="0.2">
      <c r="A296" s="1561" t="s">
        <v>1017</v>
      </c>
      <c r="B296" s="1185">
        <v>1000</v>
      </c>
      <c r="C296" s="1185">
        <v>112.3485</v>
      </c>
      <c r="D296" s="1177" t="s">
        <v>4598</v>
      </c>
    </row>
    <row r="297" spans="1:4" s="1178" customFormat="1" ht="11.25" customHeight="1" x14ac:dyDescent="0.2">
      <c r="A297" s="1560"/>
      <c r="B297" s="1186">
        <v>17361.199999999997</v>
      </c>
      <c r="C297" s="1186">
        <v>17361.192999999999</v>
      </c>
      <c r="D297" s="1179" t="s">
        <v>619</v>
      </c>
    </row>
    <row r="298" spans="1:4" s="1178" customFormat="1" ht="11.25" customHeight="1" x14ac:dyDescent="0.2">
      <c r="A298" s="1560"/>
      <c r="B298" s="1186">
        <v>6389</v>
      </c>
      <c r="C298" s="1186">
        <v>5099.4801800000005</v>
      </c>
      <c r="D298" s="1179" t="s">
        <v>745</v>
      </c>
    </row>
    <row r="299" spans="1:4" s="1178" customFormat="1" ht="11.25" customHeight="1" x14ac:dyDescent="0.2">
      <c r="A299" s="1560"/>
      <c r="B299" s="1186">
        <v>340</v>
      </c>
      <c r="C299" s="1186">
        <v>340</v>
      </c>
      <c r="D299" s="1179" t="s">
        <v>746</v>
      </c>
    </row>
    <row r="300" spans="1:4" s="1178" customFormat="1" ht="11.25" customHeight="1" x14ac:dyDescent="0.2">
      <c r="A300" s="1560"/>
      <c r="B300" s="1186">
        <v>180.5</v>
      </c>
      <c r="C300" s="1186">
        <v>180.5</v>
      </c>
      <c r="D300" s="1179" t="s">
        <v>3605</v>
      </c>
    </row>
    <row r="301" spans="1:4" s="1178" customFormat="1" ht="11.25" customHeight="1" x14ac:dyDescent="0.2">
      <c r="A301" s="1562"/>
      <c r="B301" s="1187">
        <v>25270.699999999997</v>
      </c>
      <c r="C301" s="1187">
        <v>23093.521679999998</v>
      </c>
      <c r="D301" s="1181" t="s">
        <v>11</v>
      </c>
    </row>
    <row r="302" spans="1:4" s="1178" customFormat="1" ht="11.25" customHeight="1" x14ac:dyDescent="0.2">
      <c r="A302" s="1560" t="s">
        <v>1014</v>
      </c>
      <c r="B302" s="1186">
        <v>15040.04</v>
      </c>
      <c r="C302" s="1186">
        <v>15040.036</v>
      </c>
      <c r="D302" s="1179" t="s">
        <v>619</v>
      </c>
    </row>
    <row r="303" spans="1:4" s="1178" customFormat="1" ht="11.25" customHeight="1" x14ac:dyDescent="0.2">
      <c r="A303" s="1560"/>
      <c r="B303" s="1186">
        <v>4324</v>
      </c>
      <c r="C303" s="1186">
        <v>3506.3521300000002</v>
      </c>
      <c r="D303" s="1179" t="s">
        <v>745</v>
      </c>
    </row>
    <row r="304" spans="1:4" s="1178" customFormat="1" ht="11.25" customHeight="1" x14ac:dyDescent="0.2">
      <c r="A304" s="1560"/>
      <c r="B304" s="1186">
        <v>473</v>
      </c>
      <c r="C304" s="1186">
        <v>473</v>
      </c>
      <c r="D304" s="1179" t="s">
        <v>746</v>
      </c>
    </row>
    <row r="305" spans="1:4" s="1178" customFormat="1" ht="11.25" customHeight="1" x14ac:dyDescent="0.2">
      <c r="A305" s="1560"/>
      <c r="B305" s="1186">
        <v>702.23</v>
      </c>
      <c r="C305" s="1186">
        <v>702.22285999999997</v>
      </c>
      <c r="D305" s="1179" t="s">
        <v>3065</v>
      </c>
    </row>
    <row r="306" spans="1:4" s="1178" customFormat="1" ht="11.25" customHeight="1" x14ac:dyDescent="0.2">
      <c r="A306" s="1560"/>
      <c r="B306" s="1186">
        <v>20539.27</v>
      </c>
      <c r="C306" s="1186">
        <v>19721.610990000001</v>
      </c>
      <c r="D306" s="1179" t="s">
        <v>11</v>
      </c>
    </row>
    <row r="307" spans="1:4" s="1178" customFormat="1" ht="11.25" customHeight="1" x14ac:dyDescent="0.2">
      <c r="A307" s="1561" t="s">
        <v>1018</v>
      </c>
      <c r="B307" s="1185">
        <v>20746.57</v>
      </c>
      <c r="C307" s="1185">
        <v>20746.574000000001</v>
      </c>
      <c r="D307" s="1177" t="s">
        <v>619</v>
      </c>
    </row>
    <row r="308" spans="1:4" s="1178" customFormat="1" ht="11.25" customHeight="1" x14ac:dyDescent="0.2">
      <c r="A308" s="1560"/>
      <c r="B308" s="1186">
        <v>7982</v>
      </c>
      <c r="C308" s="1186">
        <v>6604.0443799999994</v>
      </c>
      <c r="D308" s="1179" t="s">
        <v>745</v>
      </c>
    </row>
    <row r="309" spans="1:4" s="1178" customFormat="1" ht="11.25" customHeight="1" x14ac:dyDescent="0.2">
      <c r="A309" s="1560"/>
      <c r="B309" s="1186">
        <v>290</v>
      </c>
      <c r="C309" s="1186">
        <v>290</v>
      </c>
      <c r="D309" s="1179" t="s">
        <v>746</v>
      </c>
    </row>
    <row r="310" spans="1:4" s="1178" customFormat="1" ht="11.25" customHeight="1" x14ac:dyDescent="0.2">
      <c r="A310" s="1562"/>
      <c r="B310" s="1187">
        <v>29018.57</v>
      </c>
      <c r="C310" s="1187">
        <v>27640.61838</v>
      </c>
      <c r="D310" s="1181" t="s">
        <v>11</v>
      </c>
    </row>
    <row r="311" spans="1:4" s="1178" customFormat="1" ht="11.25" customHeight="1" x14ac:dyDescent="0.2">
      <c r="A311" s="1560" t="s">
        <v>1011</v>
      </c>
      <c r="B311" s="1186">
        <v>15087.55</v>
      </c>
      <c r="C311" s="1186">
        <v>15087.545</v>
      </c>
      <c r="D311" s="1179" t="s">
        <v>619</v>
      </c>
    </row>
    <row r="312" spans="1:4" s="1178" customFormat="1" ht="11.25" customHeight="1" x14ac:dyDescent="0.2">
      <c r="A312" s="1560"/>
      <c r="B312" s="1186">
        <v>4804</v>
      </c>
      <c r="C312" s="1186">
        <v>4279.7659199999998</v>
      </c>
      <c r="D312" s="1179" t="s">
        <v>745</v>
      </c>
    </row>
    <row r="313" spans="1:4" s="1178" customFormat="1" ht="11.25" customHeight="1" x14ac:dyDescent="0.2">
      <c r="A313" s="1560"/>
      <c r="B313" s="1186">
        <v>624</v>
      </c>
      <c r="C313" s="1186">
        <v>624</v>
      </c>
      <c r="D313" s="1179" t="s">
        <v>746</v>
      </c>
    </row>
    <row r="314" spans="1:4" s="1178" customFormat="1" ht="11.25" customHeight="1" x14ac:dyDescent="0.2">
      <c r="A314" s="1560"/>
      <c r="B314" s="1186">
        <v>20515.55</v>
      </c>
      <c r="C314" s="1186">
        <v>19991.31092</v>
      </c>
      <c r="D314" s="1179" t="s">
        <v>11</v>
      </c>
    </row>
    <row r="315" spans="1:4" s="1178" customFormat="1" ht="11.25" customHeight="1" x14ac:dyDescent="0.2">
      <c r="A315" s="1561" t="s">
        <v>934</v>
      </c>
      <c r="B315" s="1185">
        <v>2400</v>
      </c>
      <c r="C315" s="1185">
        <v>2400</v>
      </c>
      <c r="D315" s="1177" t="s">
        <v>3010</v>
      </c>
    </row>
    <row r="316" spans="1:4" s="1178" customFormat="1" ht="11.25" customHeight="1" x14ac:dyDescent="0.2">
      <c r="A316" s="1560"/>
      <c r="B316" s="1186">
        <v>1703.03</v>
      </c>
      <c r="C316" s="1186">
        <v>1703.0234699999999</v>
      </c>
      <c r="D316" s="1179" t="s">
        <v>4599</v>
      </c>
    </row>
    <row r="317" spans="1:4" s="1178" customFormat="1" ht="11.25" customHeight="1" x14ac:dyDescent="0.2">
      <c r="A317" s="1560"/>
      <c r="B317" s="1186">
        <v>30</v>
      </c>
      <c r="C317" s="1186">
        <v>30</v>
      </c>
      <c r="D317" s="1179" t="s">
        <v>750</v>
      </c>
    </row>
    <row r="318" spans="1:4" s="1178" customFormat="1" ht="11.25" customHeight="1" x14ac:dyDescent="0.2">
      <c r="A318" s="1560"/>
      <c r="B318" s="1186">
        <v>20837.55</v>
      </c>
      <c r="C318" s="1186">
        <v>20837.545999999998</v>
      </c>
      <c r="D318" s="1179" t="s">
        <v>619</v>
      </c>
    </row>
    <row r="319" spans="1:4" s="1178" customFormat="1" ht="11.25" customHeight="1" x14ac:dyDescent="0.2">
      <c r="A319" s="1560"/>
      <c r="B319" s="1186">
        <v>5917</v>
      </c>
      <c r="C319" s="1186">
        <v>5164.0396700000001</v>
      </c>
      <c r="D319" s="1179" t="s">
        <v>745</v>
      </c>
    </row>
    <row r="320" spans="1:4" s="1178" customFormat="1" ht="11.25" customHeight="1" x14ac:dyDescent="0.2">
      <c r="A320" s="1560"/>
      <c r="B320" s="1186">
        <v>1100</v>
      </c>
      <c r="C320" s="1186">
        <v>1100</v>
      </c>
      <c r="D320" s="1179" t="s">
        <v>746</v>
      </c>
    </row>
    <row r="321" spans="1:4" s="1178" customFormat="1" ht="11.25" customHeight="1" x14ac:dyDescent="0.2">
      <c r="A321" s="1562"/>
      <c r="B321" s="1187">
        <v>31987.58</v>
      </c>
      <c r="C321" s="1187">
        <v>31234.609139999997</v>
      </c>
      <c r="D321" s="1181" t="s">
        <v>11</v>
      </c>
    </row>
    <row r="322" spans="1:4" s="1178" customFormat="1" ht="11.25" customHeight="1" x14ac:dyDescent="0.2">
      <c r="A322" s="1560" t="s">
        <v>1015</v>
      </c>
      <c r="B322" s="1186">
        <v>12535.66</v>
      </c>
      <c r="C322" s="1186">
        <v>12535.661</v>
      </c>
      <c r="D322" s="1179" t="s">
        <v>619</v>
      </c>
    </row>
    <row r="323" spans="1:4" s="1178" customFormat="1" ht="11.25" customHeight="1" x14ac:dyDescent="0.2">
      <c r="A323" s="1560"/>
      <c r="B323" s="1186">
        <v>2877</v>
      </c>
      <c r="C323" s="1186">
        <v>2588.4624400000002</v>
      </c>
      <c r="D323" s="1179" t="s">
        <v>745</v>
      </c>
    </row>
    <row r="324" spans="1:4" s="1178" customFormat="1" ht="11.25" customHeight="1" x14ac:dyDescent="0.2">
      <c r="A324" s="1560"/>
      <c r="B324" s="1186">
        <v>218</v>
      </c>
      <c r="C324" s="1186">
        <v>218</v>
      </c>
      <c r="D324" s="1179" t="s">
        <v>746</v>
      </c>
    </row>
    <row r="325" spans="1:4" s="1178" customFormat="1" ht="11.25" customHeight="1" x14ac:dyDescent="0.2">
      <c r="A325" s="1560"/>
      <c r="B325" s="1186">
        <v>500</v>
      </c>
      <c r="C325" s="1186">
        <v>0</v>
      </c>
      <c r="D325" s="1179" t="s">
        <v>4600</v>
      </c>
    </row>
    <row r="326" spans="1:4" s="1178" customFormat="1" ht="11.25" customHeight="1" x14ac:dyDescent="0.2">
      <c r="A326" s="1560"/>
      <c r="B326" s="1186">
        <v>16130.66</v>
      </c>
      <c r="C326" s="1186">
        <v>15342.123439999999</v>
      </c>
      <c r="D326" s="1179" t="s">
        <v>11</v>
      </c>
    </row>
    <row r="327" spans="1:4" s="1178" customFormat="1" ht="11.25" customHeight="1" x14ac:dyDescent="0.2">
      <c r="A327" s="1561" t="s">
        <v>956</v>
      </c>
      <c r="B327" s="1185">
        <v>26458.75</v>
      </c>
      <c r="C327" s="1185">
        <v>26458.75</v>
      </c>
      <c r="D327" s="1177" t="s">
        <v>3052</v>
      </c>
    </row>
    <row r="328" spans="1:4" s="1178" customFormat="1" ht="11.25" customHeight="1" x14ac:dyDescent="0.2">
      <c r="A328" s="1560"/>
      <c r="B328" s="1186">
        <v>17425.43</v>
      </c>
      <c r="C328" s="1186">
        <v>17425.425999999999</v>
      </c>
      <c r="D328" s="1179" t="s">
        <v>619</v>
      </c>
    </row>
    <row r="329" spans="1:4" s="1178" customFormat="1" ht="11.25" customHeight="1" x14ac:dyDescent="0.2">
      <c r="A329" s="1560"/>
      <c r="B329" s="1186">
        <v>6462</v>
      </c>
      <c r="C329" s="1186">
        <v>4917.1133300000001</v>
      </c>
      <c r="D329" s="1179" t="s">
        <v>745</v>
      </c>
    </row>
    <row r="330" spans="1:4" s="1178" customFormat="1" ht="11.25" customHeight="1" x14ac:dyDescent="0.2">
      <c r="A330" s="1560"/>
      <c r="B330" s="1186">
        <v>91</v>
      </c>
      <c r="C330" s="1186">
        <v>90.337000000000003</v>
      </c>
      <c r="D330" s="1179" t="s">
        <v>746</v>
      </c>
    </row>
    <row r="331" spans="1:4" s="1178" customFormat="1" ht="11.25" customHeight="1" x14ac:dyDescent="0.2">
      <c r="A331" s="1560"/>
      <c r="B331" s="1186">
        <v>1423.5</v>
      </c>
      <c r="C331" s="1186">
        <v>0</v>
      </c>
      <c r="D331" s="1179" t="s">
        <v>3606</v>
      </c>
    </row>
    <row r="332" spans="1:4" s="1178" customFormat="1" ht="11.25" customHeight="1" x14ac:dyDescent="0.2">
      <c r="A332" s="1562"/>
      <c r="B332" s="1187">
        <v>51860.68</v>
      </c>
      <c r="C332" s="1187">
        <v>48891.626329999999</v>
      </c>
      <c r="D332" s="1181" t="s">
        <v>11</v>
      </c>
    </row>
    <row r="333" spans="1:4" s="1178" customFormat="1" ht="11.25" customHeight="1" x14ac:dyDescent="0.2">
      <c r="A333" s="1560" t="s">
        <v>950</v>
      </c>
      <c r="B333" s="1186">
        <v>15019.36</v>
      </c>
      <c r="C333" s="1186">
        <v>15019.356</v>
      </c>
      <c r="D333" s="1179" t="s">
        <v>619</v>
      </c>
    </row>
    <row r="334" spans="1:4" s="1178" customFormat="1" ht="11.25" customHeight="1" x14ac:dyDescent="0.2">
      <c r="A334" s="1560"/>
      <c r="B334" s="1186">
        <v>4229</v>
      </c>
      <c r="C334" s="1186">
        <v>3772.2180899999998</v>
      </c>
      <c r="D334" s="1179" t="s">
        <v>745</v>
      </c>
    </row>
    <row r="335" spans="1:4" s="1178" customFormat="1" ht="11.25" customHeight="1" x14ac:dyDescent="0.2">
      <c r="A335" s="1560"/>
      <c r="B335" s="1186">
        <v>254</v>
      </c>
      <c r="C335" s="1186">
        <v>254</v>
      </c>
      <c r="D335" s="1179" t="s">
        <v>746</v>
      </c>
    </row>
    <row r="336" spans="1:4" s="1178" customFormat="1" ht="11.25" customHeight="1" x14ac:dyDescent="0.2">
      <c r="A336" s="1560"/>
      <c r="B336" s="1186">
        <v>19502.36</v>
      </c>
      <c r="C336" s="1186">
        <v>19045.574089999998</v>
      </c>
      <c r="D336" s="1179" t="s">
        <v>11</v>
      </c>
    </row>
    <row r="337" spans="1:4" s="1178" customFormat="1" ht="11.25" customHeight="1" x14ac:dyDescent="0.2">
      <c r="A337" s="1561" t="s">
        <v>1805</v>
      </c>
      <c r="B337" s="1185">
        <v>21135.95</v>
      </c>
      <c r="C337" s="1185">
        <v>21135.948</v>
      </c>
      <c r="D337" s="1177" t="s">
        <v>619</v>
      </c>
    </row>
    <row r="338" spans="1:4" s="1178" customFormat="1" ht="11.25" customHeight="1" x14ac:dyDescent="0.2">
      <c r="A338" s="1560"/>
      <c r="B338" s="1186">
        <v>6750</v>
      </c>
      <c r="C338" s="1186">
        <v>5787.9254300000002</v>
      </c>
      <c r="D338" s="1179" t="s">
        <v>745</v>
      </c>
    </row>
    <row r="339" spans="1:4" s="1178" customFormat="1" ht="11.25" customHeight="1" x14ac:dyDescent="0.2">
      <c r="A339" s="1560"/>
      <c r="B339" s="1186">
        <v>786</v>
      </c>
      <c r="C339" s="1186">
        <v>786</v>
      </c>
      <c r="D339" s="1179" t="s">
        <v>746</v>
      </c>
    </row>
    <row r="340" spans="1:4" s="1178" customFormat="1" ht="11.25" customHeight="1" x14ac:dyDescent="0.2">
      <c r="A340" s="1562"/>
      <c r="B340" s="1187">
        <v>28671.95</v>
      </c>
      <c r="C340" s="1187">
        <v>27709.87343</v>
      </c>
      <c r="D340" s="1181" t="s">
        <v>11</v>
      </c>
    </row>
    <row r="341" spans="1:4" s="1178" customFormat="1" ht="11.25" customHeight="1" x14ac:dyDescent="0.2">
      <c r="A341" s="1560" t="s">
        <v>1806</v>
      </c>
      <c r="B341" s="1186">
        <v>150</v>
      </c>
      <c r="C341" s="1186">
        <v>150</v>
      </c>
      <c r="D341" s="1179" t="s">
        <v>4601</v>
      </c>
    </row>
    <row r="342" spans="1:4" s="1178" customFormat="1" ht="11.25" customHeight="1" x14ac:dyDescent="0.2">
      <c r="A342" s="1560"/>
      <c r="B342" s="1186">
        <v>12576.99</v>
      </c>
      <c r="C342" s="1186">
        <v>12576.985000000001</v>
      </c>
      <c r="D342" s="1179" t="s">
        <v>619</v>
      </c>
    </row>
    <row r="343" spans="1:4" s="1178" customFormat="1" ht="11.25" customHeight="1" x14ac:dyDescent="0.2">
      <c r="A343" s="1560"/>
      <c r="B343" s="1186">
        <v>3741</v>
      </c>
      <c r="C343" s="1186">
        <v>3321.2613000000001</v>
      </c>
      <c r="D343" s="1179" t="s">
        <v>745</v>
      </c>
    </row>
    <row r="344" spans="1:4" s="1178" customFormat="1" ht="11.25" customHeight="1" x14ac:dyDescent="0.2">
      <c r="A344" s="1560"/>
      <c r="B344" s="1186">
        <v>224</v>
      </c>
      <c r="C344" s="1186">
        <v>224</v>
      </c>
      <c r="D344" s="1179" t="s">
        <v>746</v>
      </c>
    </row>
    <row r="345" spans="1:4" s="1178" customFormat="1" ht="21" x14ac:dyDescent="0.2">
      <c r="A345" s="1560"/>
      <c r="B345" s="1186">
        <v>95</v>
      </c>
      <c r="C345" s="1186">
        <v>95</v>
      </c>
      <c r="D345" s="1179" t="s">
        <v>2762</v>
      </c>
    </row>
    <row r="346" spans="1:4" s="1178" customFormat="1" ht="11.25" customHeight="1" x14ac:dyDescent="0.2">
      <c r="A346" s="1560"/>
      <c r="B346" s="1186">
        <v>16786.990000000002</v>
      </c>
      <c r="C346" s="1186">
        <v>16367.246300000001</v>
      </c>
      <c r="D346" s="1179" t="s">
        <v>11</v>
      </c>
    </row>
    <row r="347" spans="1:4" s="1178" customFormat="1" ht="11.25" customHeight="1" x14ac:dyDescent="0.2">
      <c r="A347" s="1561" t="s">
        <v>1002</v>
      </c>
      <c r="B347" s="1185">
        <v>11079.490000000002</v>
      </c>
      <c r="C347" s="1185">
        <v>11079.486999999999</v>
      </c>
      <c r="D347" s="1177" t="s">
        <v>619</v>
      </c>
    </row>
    <row r="348" spans="1:4" s="1178" customFormat="1" ht="11.25" customHeight="1" x14ac:dyDescent="0.2">
      <c r="A348" s="1560"/>
      <c r="B348" s="1186">
        <v>2886</v>
      </c>
      <c r="C348" s="1186">
        <v>2886</v>
      </c>
      <c r="D348" s="1179" t="s">
        <v>745</v>
      </c>
    </row>
    <row r="349" spans="1:4" s="1178" customFormat="1" ht="11.25" customHeight="1" x14ac:dyDescent="0.2">
      <c r="A349" s="1560"/>
      <c r="B349" s="1186">
        <v>107</v>
      </c>
      <c r="C349" s="1186">
        <v>107</v>
      </c>
      <c r="D349" s="1179" t="s">
        <v>746</v>
      </c>
    </row>
    <row r="350" spans="1:4" s="1178" customFormat="1" ht="21" x14ac:dyDescent="0.2">
      <c r="A350" s="1560"/>
      <c r="B350" s="1186">
        <v>648</v>
      </c>
      <c r="C350" s="1186">
        <v>648</v>
      </c>
      <c r="D350" s="1179" t="s">
        <v>2762</v>
      </c>
    </row>
    <row r="351" spans="1:4" s="1178" customFormat="1" ht="11.25" customHeight="1" x14ac:dyDescent="0.2">
      <c r="A351" s="1562"/>
      <c r="B351" s="1187">
        <v>14720.490000000002</v>
      </c>
      <c r="C351" s="1187">
        <v>14720.486999999999</v>
      </c>
      <c r="D351" s="1181" t="s">
        <v>11</v>
      </c>
    </row>
    <row r="352" spans="1:4" s="1178" customFormat="1" ht="11.25" customHeight="1" x14ac:dyDescent="0.2">
      <c r="A352" s="1560" t="s">
        <v>866</v>
      </c>
      <c r="B352" s="1186">
        <v>250</v>
      </c>
      <c r="C352" s="1186">
        <v>250</v>
      </c>
      <c r="D352" s="1179" t="s">
        <v>3327</v>
      </c>
    </row>
    <row r="353" spans="1:4" s="1178" customFormat="1" ht="11.25" customHeight="1" x14ac:dyDescent="0.2">
      <c r="A353" s="1560"/>
      <c r="B353" s="1186">
        <v>77.099999999999994</v>
      </c>
      <c r="C353" s="1186">
        <v>77.099999999999994</v>
      </c>
      <c r="D353" s="1179" t="s">
        <v>3546</v>
      </c>
    </row>
    <row r="354" spans="1:4" s="1178" customFormat="1" ht="11.25" customHeight="1" x14ac:dyDescent="0.2">
      <c r="A354" s="1560"/>
      <c r="B354" s="1186">
        <v>609</v>
      </c>
      <c r="C354" s="1186">
        <v>609</v>
      </c>
      <c r="D354" s="1179" t="s">
        <v>3608</v>
      </c>
    </row>
    <row r="355" spans="1:4" s="1178" customFormat="1" ht="11.25" customHeight="1" x14ac:dyDescent="0.2">
      <c r="A355" s="1560"/>
      <c r="B355" s="1186">
        <v>20</v>
      </c>
      <c r="C355" s="1186">
        <v>20</v>
      </c>
      <c r="D355" s="1179" t="s">
        <v>3603</v>
      </c>
    </row>
    <row r="356" spans="1:4" s="1178" customFormat="1" ht="11.25" customHeight="1" x14ac:dyDescent="0.2">
      <c r="A356" s="1560"/>
      <c r="B356" s="1186">
        <v>500</v>
      </c>
      <c r="C356" s="1186">
        <v>33.396000000000001</v>
      </c>
      <c r="D356" s="1179" t="s">
        <v>4602</v>
      </c>
    </row>
    <row r="357" spans="1:4" s="1178" customFormat="1" ht="11.25" customHeight="1" x14ac:dyDescent="0.2">
      <c r="A357" s="1560"/>
      <c r="B357" s="1186">
        <v>1581.04</v>
      </c>
      <c r="C357" s="1186">
        <v>1581.037</v>
      </c>
      <c r="D357" s="1179" t="s">
        <v>3534</v>
      </c>
    </row>
    <row r="358" spans="1:4" s="1178" customFormat="1" ht="11.25" customHeight="1" x14ac:dyDescent="0.2">
      <c r="A358" s="1560"/>
      <c r="B358" s="1186">
        <v>180</v>
      </c>
      <c r="C358" s="1186">
        <v>180</v>
      </c>
      <c r="D358" s="1179" t="s">
        <v>751</v>
      </c>
    </row>
    <row r="359" spans="1:4" s="1178" customFormat="1" ht="11.25" customHeight="1" x14ac:dyDescent="0.2">
      <c r="A359" s="1560"/>
      <c r="B359" s="1186">
        <v>13.5</v>
      </c>
      <c r="C359" s="1186">
        <v>3.3499999999999996</v>
      </c>
      <c r="D359" s="1179" t="s">
        <v>617</v>
      </c>
    </row>
    <row r="360" spans="1:4" s="1178" customFormat="1" ht="11.25" customHeight="1" x14ac:dyDescent="0.2">
      <c r="A360" s="1560"/>
      <c r="B360" s="1186">
        <v>23.54</v>
      </c>
      <c r="C360" s="1186">
        <v>23.538</v>
      </c>
      <c r="D360" s="1179" t="s">
        <v>4493</v>
      </c>
    </row>
    <row r="361" spans="1:4" s="1178" customFormat="1" ht="11.25" customHeight="1" x14ac:dyDescent="0.2">
      <c r="A361" s="1560"/>
      <c r="B361" s="1186">
        <v>58664.55</v>
      </c>
      <c r="C361" s="1186">
        <v>58664.554000000004</v>
      </c>
      <c r="D361" s="1179" t="s">
        <v>619</v>
      </c>
    </row>
    <row r="362" spans="1:4" s="1178" customFormat="1" ht="11.25" customHeight="1" x14ac:dyDescent="0.2">
      <c r="A362" s="1560"/>
      <c r="B362" s="1186">
        <v>11489</v>
      </c>
      <c r="C362" s="1186">
        <v>8721.143</v>
      </c>
      <c r="D362" s="1179" t="s">
        <v>745</v>
      </c>
    </row>
    <row r="363" spans="1:4" s="1178" customFormat="1" ht="11.25" customHeight="1" x14ac:dyDescent="0.2">
      <c r="A363" s="1560"/>
      <c r="B363" s="1186">
        <v>3767</v>
      </c>
      <c r="C363" s="1186">
        <v>3767</v>
      </c>
      <c r="D363" s="1179" t="s">
        <v>746</v>
      </c>
    </row>
    <row r="364" spans="1:4" s="1178" customFormat="1" ht="11.25" customHeight="1" x14ac:dyDescent="0.2">
      <c r="A364" s="1560"/>
      <c r="B364" s="1186">
        <v>77174.73000000001</v>
      </c>
      <c r="C364" s="1186">
        <v>73930.118000000002</v>
      </c>
      <c r="D364" s="1179" t="s">
        <v>11</v>
      </c>
    </row>
    <row r="365" spans="1:4" s="1178" customFormat="1" ht="11.25" customHeight="1" x14ac:dyDescent="0.2">
      <c r="A365" s="1561" t="s">
        <v>879</v>
      </c>
      <c r="B365" s="1185">
        <v>79</v>
      </c>
      <c r="C365" s="1185">
        <v>79</v>
      </c>
      <c r="D365" s="1177" t="s">
        <v>4603</v>
      </c>
    </row>
    <row r="366" spans="1:4" s="1178" customFormat="1" ht="11.25" customHeight="1" x14ac:dyDescent="0.2">
      <c r="A366" s="1560"/>
      <c r="B366" s="1186">
        <v>45.6</v>
      </c>
      <c r="C366" s="1186">
        <v>45.6</v>
      </c>
      <c r="D366" s="1179" t="s">
        <v>3546</v>
      </c>
    </row>
    <row r="367" spans="1:4" s="1178" customFormat="1" ht="11.25" customHeight="1" x14ac:dyDescent="0.2">
      <c r="A367" s="1560"/>
      <c r="B367" s="1186">
        <v>117</v>
      </c>
      <c r="C367" s="1186">
        <v>117</v>
      </c>
      <c r="D367" s="1179" t="s">
        <v>3608</v>
      </c>
    </row>
    <row r="368" spans="1:4" s="1178" customFormat="1" ht="11.25" customHeight="1" x14ac:dyDescent="0.2">
      <c r="A368" s="1560"/>
      <c r="B368" s="1186">
        <v>20</v>
      </c>
      <c r="C368" s="1186">
        <v>20</v>
      </c>
      <c r="D368" s="1179" t="s">
        <v>3603</v>
      </c>
    </row>
    <row r="369" spans="1:4" s="1178" customFormat="1" ht="11.25" customHeight="1" x14ac:dyDescent="0.2">
      <c r="A369" s="1560"/>
      <c r="B369" s="1186">
        <v>1457</v>
      </c>
      <c r="C369" s="1186">
        <v>1456.99235</v>
      </c>
      <c r="D369" s="1179" t="s">
        <v>2987</v>
      </c>
    </row>
    <row r="370" spans="1:4" s="1178" customFormat="1" ht="11.25" customHeight="1" x14ac:dyDescent="0.2">
      <c r="A370" s="1560"/>
      <c r="B370" s="1186">
        <v>1572.65</v>
      </c>
      <c r="C370" s="1186">
        <v>1572.65</v>
      </c>
      <c r="D370" s="1179" t="s">
        <v>3534</v>
      </c>
    </row>
    <row r="371" spans="1:4" s="1178" customFormat="1" ht="11.25" customHeight="1" x14ac:dyDescent="0.2">
      <c r="A371" s="1560"/>
      <c r="B371" s="1186">
        <v>50</v>
      </c>
      <c r="C371" s="1186">
        <v>50</v>
      </c>
      <c r="D371" s="1179" t="s">
        <v>3592</v>
      </c>
    </row>
    <row r="372" spans="1:4" s="1178" customFormat="1" ht="11.25" customHeight="1" x14ac:dyDescent="0.2">
      <c r="A372" s="1560"/>
      <c r="B372" s="1186">
        <v>595.20000000000005</v>
      </c>
      <c r="C372" s="1186">
        <v>595.20000000000005</v>
      </c>
      <c r="D372" s="1179" t="s">
        <v>751</v>
      </c>
    </row>
    <row r="373" spans="1:4" s="1178" customFormat="1" ht="11.25" customHeight="1" x14ac:dyDescent="0.2">
      <c r="A373" s="1560"/>
      <c r="B373" s="1186">
        <v>36991.619999999995</v>
      </c>
      <c r="C373" s="1186">
        <v>36991.618000000002</v>
      </c>
      <c r="D373" s="1179" t="s">
        <v>619</v>
      </c>
    </row>
    <row r="374" spans="1:4" s="1178" customFormat="1" ht="11.25" customHeight="1" x14ac:dyDescent="0.2">
      <c r="A374" s="1560"/>
      <c r="B374" s="1186">
        <v>7833</v>
      </c>
      <c r="C374" s="1186">
        <v>6914.5872900000004</v>
      </c>
      <c r="D374" s="1179" t="s">
        <v>745</v>
      </c>
    </row>
    <row r="375" spans="1:4" s="1178" customFormat="1" ht="11.25" customHeight="1" x14ac:dyDescent="0.2">
      <c r="A375" s="1560"/>
      <c r="B375" s="1186">
        <v>1426</v>
      </c>
      <c r="C375" s="1186">
        <v>1426</v>
      </c>
      <c r="D375" s="1179" t="s">
        <v>746</v>
      </c>
    </row>
    <row r="376" spans="1:4" s="1178" customFormat="1" ht="11.25" customHeight="1" x14ac:dyDescent="0.2">
      <c r="A376" s="1562"/>
      <c r="B376" s="1187">
        <v>50187.069999999992</v>
      </c>
      <c r="C376" s="1187">
        <v>49268.647640000003</v>
      </c>
      <c r="D376" s="1181" t="s">
        <v>11</v>
      </c>
    </row>
    <row r="377" spans="1:4" s="1178" customFormat="1" ht="11.25" customHeight="1" x14ac:dyDescent="0.2">
      <c r="A377" s="1560" t="s">
        <v>868</v>
      </c>
      <c r="B377" s="1186">
        <v>87.6</v>
      </c>
      <c r="C377" s="1186">
        <v>87.6</v>
      </c>
      <c r="D377" s="1179" t="s">
        <v>3546</v>
      </c>
    </row>
    <row r="378" spans="1:4" s="1178" customFormat="1" ht="11.25" customHeight="1" x14ac:dyDescent="0.2">
      <c r="A378" s="1560"/>
      <c r="B378" s="1186">
        <v>410</v>
      </c>
      <c r="C378" s="1186">
        <v>410</v>
      </c>
      <c r="D378" s="1179" t="s">
        <v>3608</v>
      </c>
    </row>
    <row r="379" spans="1:4" s="1178" customFormat="1" ht="11.25" customHeight="1" x14ac:dyDescent="0.2">
      <c r="A379" s="1560"/>
      <c r="B379" s="1186">
        <v>94</v>
      </c>
      <c r="C379" s="1186">
        <v>94</v>
      </c>
      <c r="D379" s="1179" t="s">
        <v>3603</v>
      </c>
    </row>
    <row r="380" spans="1:4" s="1178" customFormat="1" ht="11.25" customHeight="1" x14ac:dyDescent="0.2">
      <c r="A380" s="1560"/>
      <c r="B380" s="1186">
        <v>2892.06</v>
      </c>
      <c r="C380" s="1186">
        <v>2892.047</v>
      </c>
      <c r="D380" s="1179" t="s">
        <v>2987</v>
      </c>
    </row>
    <row r="381" spans="1:4" s="1178" customFormat="1" ht="11.25" customHeight="1" x14ac:dyDescent="0.2">
      <c r="A381" s="1560"/>
      <c r="B381" s="1186">
        <v>3368.27</v>
      </c>
      <c r="C381" s="1186">
        <v>3368.27</v>
      </c>
      <c r="D381" s="1179" t="s">
        <v>3534</v>
      </c>
    </row>
    <row r="382" spans="1:4" s="1178" customFormat="1" ht="11.25" customHeight="1" x14ac:dyDescent="0.2">
      <c r="A382" s="1560"/>
      <c r="B382" s="1186">
        <v>313</v>
      </c>
      <c r="C382" s="1186">
        <v>313</v>
      </c>
      <c r="D382" s="1179" t="s">
        <v>751</v>
      </c>
    </row>
    <row r="383" spans="1:4" s="1178" customFormat="1" ht="11.25" customHeight="1" x14ac:dyDescent="0.2">
      <c r="A383" s="1560"/>
      <c r="B383" s="1186">
        <v>72153.840000000011</v>
      </c>
      <c r="C383" s="1186">
        <v>72153.832999999999</v>
      </c>
      <c r="D383" s="1179" t="s">
        <v>619</v>
      </c>
    </row>
    <row r="384" spans="1:4" s="1178" customFormat="1" ht="11.25" customHeight="1" x14ac:dyDescent="0.2">
      <c r="A384" s="1560"/>
      <c r="B384" s="1186">
        <v>10200</v>
      </c>
      <c r="C384" s="1186">
        <v>8566.8392600000006</v>
      </c>
      <c r="D384" s="1179" t="s">
        <v>745</v>
      </c>
    </row>
    <row r="385" spans="1:4" s="1178" customFormat="1" ht="11.25" customHeight="1" x14ac:dyDescent="0.2">
      <c r="A385" s="1560"/>
      <c r="B385" s="1186">
        <v>881</v>
      </c>
      <c r="C385" s="1186">
        <v>881</v>
      </c>
      <c r="D385" s="1179" t="s">
        <v>746</v>
      </c>
    </row>
    <row r="386" spans="1:4" s="1178" customFormat="1" ht="11.25" customHeight="1" x14ac:dyDescent="0.2">
      <c r="A386" s="1560"/>
      <c r="B386" s="1186">
        <v>5500</v>
      </c>
      <c r="C386" s="1186">
        <v>4560.4887900000003</v>
      </c>
      <c r="D386" s="1179" t="s">
        <v>3054</v>
      </c>
    </row>
    <row r="387" spans="1:4" s="1178" customFormat="1" ht="11.25" customHeight="1" x14ac:dyDescent="0.2">
      <c r="A387" s="1560"/>
      <c r="B387" s="1186">
        <v>95899.770000000019</v>
      </c>
      <c r="C387" s="1186">
        <v>93327.078049999996</v>
      </c>
      <c r="D387" s="1179" t="s">
        <v>11</v>
      </c>
    </row>
    <row r="388" spans="1:4" s="1178" customFormat="1" ht="11.25" customHeight="1" x14ac:dyDescent="0.2">
      <c r="A388" s="1561" t="s">
        <v>3575</v>
      </c>
      <c r="B388" s="1185">
        <v>56.64</v>
      </c>
      <c r="C388" s="1185">
        <v>56.64</v>
      </c>
      <c r="D388" s="1177" t="s">
        <v>3546</v>
      </c>
    </row>
    <row r="389" spans="1:4" s="1178" customFormat="1" ht="11.25" customHeight="1" x14ac:dyDescent="0.2">
      <c r="A389" s="1560"/>
      <c r="B389" s="1186">
        <v>1435</v>
      </c>
      <c r="C389" s="1186">
        <v>1435</v>
      </c>
      <c r="D389" s="1179" t="s">
        <v>3010</v>
      </c>
    </row>
    <row r="390" spans="1:4" s="1178" customFormat="1" ht="11.25" customHeight="1" x14ac:dyDescent="0.2">
      <c r="A390" s="1560"/>
      <c r="B390" s="1186">
        <v>38.169999999999995</v>
      </c>
      <c r="C390" s="1186">
        <v>38.158000000000001</v>
      </c>
      <c r="D390" s="1179" t="s">
        <v>2987</v>
      </c>
    </row>
    <row r="391" spans="1:4" s="1178" customFormat="1" ht="11.25" customHeight="1" x14ac:dyDescent="0.2">
      <c r="A391" s="1560"/>
      <c r="B391" s="1186">
        <v>33980.97</v>
      </c>
      <c r="C391" s="1186">
        <v>33980.974999999999</v>
      </c>
      <c r="D391" s="1179" t="s">
        <v>619</v>
      </c>
    </row>
    <row r="392" spans="1:4" s="1178" customFormat="1" ht="11.25" customHeight="1" x14ac:dyDescent="0.2">
      <c r="A392" s="1560"/>
      <c r="B392" s="1186">
        <v>5434</v>
      </c>
      <c r="C392" s="1186">
        <v>4734.7072600000001</v>
      </c>
      <c r="D392" s="1179" t="s">
        <v>745</v>
      </c>
    </row>
    <row r="393" spans="1:4" s="1178" customFormat="1" ht="11.25" customHeight="1" x14ac:dyDescent="0.2">
      <c r="A393" s="1560"/>
      <c r="B393" s="1186">
        <v>1069</v>
      </c>
      <c r="C393" s="1186">
        <v>1069</v>
      </c>
      <c r="D393" s="1179" t="s">
        <v>746</v>
      </c>
    </row>
    <row r="394" spans="1:4" s="1178" customFormat="1" ht="11.25" customHeight="1" x14ac:dyDescent="0.2">
      <c r="A394" s="1560"/>
      <c r="B394" s="1186">
        <v>39484.620000000003</v>
      </c>
      <c r="C394" s="1186">
        <v>1646.5452299999999</v>
      </c>
      <c r="D394" s="1179" t="s">
        <v>3609</v>
      </c>
    </row>
    <row r="395" spans="1:4" s="1178" customFormat="1" ht="11.25" customHeight="1" x14ac:dyDescent="0.2">
      <c r="A395" s="1560"/>
      <c r="B395" s="1186">
        <v>24.65</v>
      </c>
      <c r="C395" s="1186">
        <v>0</v>
      </c>
      <c r="D395" s="1179" t="s">
        <v>3053</v>
      </c>
    </row>
    <row r="396" spans="1:4" s="1178" customFormat="1" ht="11.25" customHeight="1" x14ac:dyDescent="0.2">
      <c r="A396" s="1560"/>
      <c r="B396" s="1186">
        <v>3800</v>
      </c>
      <c r="C396" s="1186">
        <v>3800</v>
      </c>
      <c r="D396" s="1179" t="s">
        <v>4604</v>
      </c>
    </row>
    <row r="397" spans="1:4" s="1178" customFormat="1" ht="11.25" customHeight="1" x14ac:dyDescent="0.2">
      <c r="A397" s="1562"/>
      <c r="B397" s="1187">
        <v>85323.05</v>
      </c>
      <c r="C397" s="1187">
        <v>46761.025490000007</v>
      </c>
      <c r="D397" s="1181" t="s">
        <v>11</v>
      </c>
    </row>
    <row r="398" spans="1:4" s="1178" customFormat="1" ht="11.25" customHeight="1" x14ac:dyDescent="0.2">
      <c r="A398" s="1561" t="s">
        <v>860</v>
      </c>
      <c r="B398" s="1185">
        <v>17.28</v>
      </c>
      <c r="C398" s="1185">
        <v>17.28</v>
      </c>
      <c r="D398" s="1177" t="s">
        <v>3546</v>
      </c>
    </row>
    <row r="399" spans="1:4" s="1178" customFormat="1" ht="11.25" customHeight="1" x14ac:dyDescent="0.2">
      <c r="A399" s="1560"/>
      <c r="B399" s="1186">
        <v>326</v>
      </c>
      <c r="C399" s="1186">
        <v>326</v>
      </c>
      <c r="D399" s="1179" t="s">
        <v>3608</v>
      </c>
    </row>
    <row r="400" spans="1:4" s="1178" customFormat="1" ht="11.25" customHeight="1" x14ac:dyDescent="0.2">
      <c r="A400" s="1560"/>
      <c r="B400" s="1186">
        <v>38.169999999999995</v>
      </c>
      <c r="C400" s="1186">
        <v>38.158000000000001</v>
      </c>
      <c r="D400" s="1179" t="s">
        <v>2987</v>
      </c>
    </row>
    <row r="401" spans="1:4" s="1178" customFormat="1" ht="11.25" customHeight="1" x14ac:dyDescent="0.2">
      <c r="A401" s="1560"/>
      <c r="B401" s="1186">
        <v>1132.2</v>
      </c>
      <c r="C401" s="1186">
        <v>1132.192</v>
      </c>
      <c r="D401" s="1179" t="s">
        <v>3534</v>
      </c>
    </row>
    <row r="402" spans="1:4" s="1178" customFormat="1" ht="11.25" customHeight="1" x14ac:dyDescent="0.2">
      <c r="A402" s="1560"/>
      <c r="B402" s="1186">
        <v>180</v>
      </c>
      <c r="C402" s="1186">
        <v>180</v>
      </c>
      <c r="D402" s="1179" t="s">
        <v>751</v>
      </c>
    </row>
    <row r="403" spans="1:4" s="1178" customFormat="1" ht="11.25" customHeight="1" x14ac:dyDescent="0.2">
      <c r="A403" s="1560"/>
      <c r="B403" s="1186">
        <v>9</v>
      </c>
      <c r="C403" s="1186">
        <v>9</v>
      </c>
      <c r="D403" s="1179" t="s">
        <v>3607</v>
      </c>
    </row>
    <row r="404" spans="1:4" s="1178" customFormat="1" ht="11.25" customHeight="1" x14ac:dyDescent="0.2">
      <c r="A404" s="1560"/>
      <c r="B404" s="1186">
        <v>27853.88</v>
      </c>
      <c r="C404" s="1186">
        <v>27853.878000000001</v>
      </c>
      <c r="D404" s="1179" t="s">
        <v>619</v>
      </c>
    </row>
    <row r="405" spans="1:4" s="1178" customFormat="1" ht="11.25" customHeight="1" x14ac:dyDescent="0.2">
      <c r="A405" s="1560"/>
      <c r="B405" s="1186">
        <v>4581</v>
      </c>
      <c r="C405" s="1186">
        <v>3492.7192500000001</v>
      </c>
      <c r="D405" s="1179" t="s">
        <v>745</v>
      </c>
    </row>
    <row r="406" spans="1:4" s="1178" customFormat="1" ht="11.25" customHeight="1" x14ac:dyDescent="0.2">
      <c r="A406" s="1560"/>
      <c r="B406" s="1186">
        <v>316</v>
      </c>
      <c r="C406" s="1186">
        <v>316</v>
      </c>
      <c r="D406" s="1179" t="s">
        <v>746</v>
      </c>
    </row>
    <row r="407" spans="1:4" s="1178" customFormat="1" ht="11.25" customHeight="1" x14ac:dyDescent="0.2">
      <c r="A407" s="1562"/>
      <c r="B407" s="1187">
        <v>34453.53</v>
      </c>
      <c r="C407" s="1187">
        <v>33365.227250000004</v>
      </c>
      <c r="D407" s="1181" t="s">
        <v>11</v>
      </c>
    </row>
    <row r="408" spans="1:4" s="1178" customFormat="1" ht="11.25" customHeight="1" x14ac:dyDescent="0.2">
      <c r="A408" s="1561" t="s">
        <v>3055</v>
      </c>
      <c r="B408" s="1185">
        <v>31.68</v>
      </c>
      <c r="C408" s="1185">
        <v>31.68</v>
      </c>
      <c r="D408" s="1177" t="s">
        <v>3546</v>
      </c>
    </row>
    <row r="409" spans="1:4" s="1178" customFormat="1" ht="11.25" customHeight="1" x14ac:dyDescent="0.2">
      <c r="A409" s="1560"/>
      <c r="B409" s="1186">
        <v>526</v>
      </c>
      <c r="C409" s="1186">
        <v>526</v>
      </c>
      <c r="D409" s="1179" t="s">
        <v>3608</v>
      </c>
    </row>
    <row r="410" spans="1:4" s="1178" customFormat="1" ht="11.25" customHeight="1" x14ac:dyDescent="0.2">
      <c r="A410" s="1560"/>
      <c r="B410" s="1186">
        <v>2469.63</v>
      </c>
      <c r="C410" s="1186">
        <v>2469.625</v>
      </c>
      <c r="D410" s="1179" t="s">
        <v>3534</v>
      </c>
    </row>
    <row r="411" spans="1:4" s="1178" customFormat="1" ht="11.25" customHeight="1" x14ac:dyDescent="0.2">
      <c r="A411" s="1560"/>
      <c r="B411" s="1186">
        <v>15</v>
      </c>
      <c r="C411" s="1186">
        <v>15</v>
      </c>
      <c r="D411" s="1179" t="s">
        <v>751</v>
      </c>
    </row>
    <row r="412" spans="1:4" s="1178" customFormat="1" ht="11.25" customHeight="1" x14ac:dyDescent="0.2">
      <c r="A412" s="1560"/>
      <c r="B412" s="1186">
        <v>81.99</v>
      </c>
      <c r="C412" s="1186">
        <v>73.375</v>
      </c>
      <c r="D412" s="1179" t="s">
        <v>749</v>
      </c>
    </row>
    <row r="413" spans="1:4" s="1178" customFormat="1" ht="11.25" customHeight="1" x14ac:dyDescent="0.2">
      <c r="A413" s="1560"/>
      <c r="B413" s="1186">
        <v>35.31</v>
      </c>
      <c r="C413" s="1186">
        <v>35.307000000000002</v>
      </c>
      <c r="D413" s="1179" t="s">
        <v>4493</v>
      </c>
    </row>
    <row r="414" spans="1:4" s="1178" customFormat="1" ht="11.25" customHeight="1" x14ac:dyDescent="0.2">
      <c r="A414" s="1560"/>
      <c r="B414" s="1186">
        <v>44103.49</v>
      </c>
      <c r="C414" s="1186">
        <v>44103.485000000001</v>
      </c>
      <c r="D414" s="1179" t="s">
        <v>619</v>
      </c>
    </row>
    <row r="415" spans="1:4" s="1178" customFormat="1" ht="11.25" customHeight="1" x14ac:dyDescent="0.2">
      <c r="A415" s="1560"/>
      <c r="B415" s="1186">
        <v>5048</v>
      </c>
      <c r="C415" s="1186">
        <v>4064.1630599999999</v>
      </c>
      <c r="D415" s="1179" t="s">
        <v>745</v>
      </c>
    </row>
    <row r="416" spans="1:4" s="1178" customFormat="1" ht="11.25" customHeight="1" x14ac:dyDescent="0.2">
      <c r="A416" s="1560"/>
      <c r="B416" s="1186">
        <v>447</v>
      </c>
      <c r="C416" s="1186">
        <v>447</v>
      </c>
      <c r="D416" s="1179" t="s">
        <v>746</v>
      </c>
    </row>
    <row r="417" spans="1:4" s="1178" customFormat="1" ht="21" x14ac:dyDescent="0.2">
      <c r="A417" s="1560"/>
      <c r="B417" s="1186">
        <v>81</v>
      </c>
      <c r="C417" s="1186">
        <v>81</v>
      </c>
      <c r="D417" s="1179" t="s">
        <v>2762</v>
      </c>
    </row>
    <row r="418" spans="1:4" s="1178" customFormat="1" ht="11.25" customHeight="1" x14ac:dyDescent="0.2">
      <c r="A418" s="1560"/>
      <c r="B418" s="1186">
        <v>144</v>
      </c>
      <c r="C418" s="1186">
        <v>123.874</v>
      </c>
      <c r="D418" s="1179" t="s">
        <v>1807</v>
      </c>
    </row>
    <row r="419" spans="1:4" s="1178" customFormat="1" ht="11.25" customHeight="1" x14ac:dyDescent="0.2">
      <c r="A419" s="1560"/>
      <c r="B419" s="1186">
        <v>490.3</v>
      </c>
      <c r="C419" s="1186">
        <v>490.3</v>
      </c>
      <c r="D419" s="1179" t="s">
        <v>747</v>
      </c>
    </row>
    <row r="420" spans="1:4" s="1178" customFormat="1" ht="11.25" customHeight="1" x14ac:dyDescent="0.2">
      <c r="A420" s="1560"/>
      <c r="B420" s="1186">
        <v>15</v>
      </c>
      <c r="C420" s="1186">
        <v>15</v>
      </c>
      <c r="D420" s="1179" t="s">
        <v>3056</v>
      </c>
    </row>
    <row r="421" spans="1:4" s="1178" customFormat="1" ht="11.25" customHeight="1" x14ac:dyDescent="0.2">
      <c r="A421" s="1562"/>
      <c r="B421" s="1187">
        <v>53488.4</v>
      </c>
      <c r="C421" s="1187">
        <v>52475.80906</v>
      </c>
      <c r="D421" s="1181" t="s">
        <v>11</v>
      </c>
    </row>
    <row r="422" spans="1:4" s="1178" customFormat="1" ht="11.25" customHeight="1" x14ac:dyDescent="0.2">
      <c r="A422" s="1560" t="s">
        <v>861</v>
      </c>
      <c r="B422" s="1186">
        <v>3141.44</v>
      </c>
      <c r="C422" s="1186">
        <v>3141.4364999999998</v>
      </c>
      <c r="D422" s="1179" t="s">
        <v>762</v>
      </c>
    </row>
    <row r="423" spans="1:4" s="1178" customFormat="1" ht="11.25" customHeight="1" x14ac:dyDescent="0.2">
      <c r="A423" s="1560"/>
      <c r="B423" s="1186">
        <v>66.239999999999995</v>
      </c>
      <c r="C423" s="1186">
        <v>66.239999999999995</v>
      </c>
      <c r="D423" s="1179" t="s">
        <v>3546</v>
      </c>
    </row>
    <row r="424" spans="1:4" s="1178" customFormat="1" ht="11.25" customHeight="1" x14ac:dyDescent="0.2">
      <c r="A424" s="1560"/>
      <c r="B424" s="1186">
        <v>123</v>
      </c>
      <c r="C424" s="1186">
        <v>123</v>
      </c>
      <c r="D424" s="1179" t="s">
        <v>3603</v>
      </c>
    </row>
    <row r="425" spans="1:4" s="1178" customFormat="1" ht="11.25" customHeight="1" x14ac:dyDescent="0.2">
      <c r="A425" s="1560"/>
      <c r="B425" s="1186">
        <v>76.33</v>
      </c>
      <c r="C425" s="1186">
        <v>76.316000000000003</v>
      </c>
      <c r="D425" s="1179" t="s">
        <v>2987</v>
      </c>
    </row>
    <row r="426" spans="1:4" s="1178" customFormat="1" ht="11.25" customHeight="1" x14ac:dyDescent="0.2">
      <c r="A426" s="1560"/>
      <c r="B426" s="1186">
        <v>195</v>
      </c>
      <c r="C426" s="1186">
        <v>195</v>
      </c>
      <c r="D426" s="1179" t="s">
        <v>751</v>
      </c>
    </row>
    <row r="427" spans="1:4" s="1178" customFormat="1" ht="11.25" customHeight="1" x14ac:dyDescent="0.2">
      <c r="A427" s="1560"/>
      <c r="B427" s="1186">
        <v>162.6</v>
      </c>
      <c r="C427" s="1186">
        <v>162.6</v>
      </c>
      <c r="D427" s="1179" t="s">
        <v>3586</v>
      </c>
    </row>
    <row r="428" spans="1:4" s="1178" customFormat="1" ht="11.25" customHeight="1" x14ac:dyDescent="0.2">
      <c r="A428" s="1560"/>
      <c r="B428" s="1186">
        <v>33824.79</v>
      </c>
      <c r="C428" s="1186">
        <v>33824.786999999997</v>
      </c>
      <c r="D428" s="1179" t="s">
        <v>619</v>
      </c>
    </row>
    <row r="429" spans="1:4" s="1178" customFormat="1" ht="11.25" customHeight="1" x14ac:dyDescent="0.2">
      <c r="A429" s="1560"/>
      <c r="B429" s="1186">
        <v>6430</v>
      </c>
      <c r="C429" s="1186">
        <v>4472.00605</v>
      </c>
      <c r="D429" s="1179" t="s">
        <v>745</v>
      </c>
    </row>
    <row r="430" spans="1:4" s="1178" customFormat="1" ht="11.25" customHeight="1" x14ac:dyDescent="0.2">
      <c r="A430" s="1560"/>
      <c r="B430" s="1186">
        <v>2421</v>
      </c>
      <c r="C430" s="1186">
        <v>2421</v>
      </c>
      <c r="D430" s="1179" t="s">
        <v>746</v>
      </c>
    </row>
    <row r="431" spans="1:4" s="1178" customFormat="1" ht="11.25" customHeight="1" x14ac:dyDescent="0.2">
      <c r="A431" s="1560"/>
      <c r="B431" s="1186">
        <v>61.36</v>
      </c>
      <c r="C431" s="1186">
        <v>61.36</v>
      </c>
      <c r="D431" s="1179" t="s">
        <v>752</v>
      </c>
    </row>
    <row r="432" spans="1:4" s="1178" customFormat="1" ht="11.25" customHeight="1" x14ac:dyDescent="0.2">
      <c r="A432" s="1560"/>
      <c r="B432" s="1186">
        <v>46501.760000000002</v>
      </c>
      <c r="C432" s="1186">
        <v>44543.745549999992</v>
      </c>
      <c r="D432" s="1179" t="s">
        <v>11</v>
      </c>
    </row>
    <row r="433" spans="1:4" s="1178" customFormat="1" ht="11.25" customHeight="1" x14ac:dyDescent="0.2">
      <c r="A433" s="1561" t="s">
        <v>1808</v>
      </c>
      <c r="B433" s="1185">
        <v>14.4</v>
      </c>
      <c r="C433" s="1185">
        <v>14.4</v>
      </c>
      <c r="D433" s="1177" t="s">
        <v>3546</v>
      </c>
    </row>
    <row r="434" spans="1:4" s="1178" customFormat="1" ht="11.25" customHeight="1" x14ac:dyDescent="0.2">
      <c r="A434" s="1560"/>
      <c r="B434" s="1186">
        <v>298</v>
      </c>
      <c r="C434" s="1186">
        <v>298</v>
      </c>
      <c r="D434" s="1179" t="s">
        <v>3608</v>
      </c>
    </row>
    <row r="435" spans="1:4" s="1178" customFormat="1" ht="11.25" customHeight="1" x14ac:dyDescent="0.2">
      <c r="A435" s="1560"/>
      <c r="B435" s="1186">
        <v>1599.95</v>
      </c>
      <c r="C435" s="1186">
        <v>1599.9490000000001</v>
      </c>
      <c r="D435" s="1179" t="s">
        <v>3534</v>
      </c>
    </row>
    <row r="436" spans="1:4" s="1178" customFormat="1" ht="11.25" customHeight="1" x14ac:dyDescent="0.2">
      <c r="A436" s="1560"/>
      <c r="B436" s="1186">
        <v>15</v>
      </c>
      <c r="C436" s="1186">
        <v>15</v>
      </c>
      <c r="D436" s="1179" t="s">
        <v>751</v>
      </c>
    </row>
    <row r="437" spans="1:4" s="1178" customFormat="1" ht="11.25" customHeight="1" x14ac:dyDescent="0.2">
      <c r="A437" s="1560"/>
      <c r="B437" s="1186">
        <v>26216.61</v>
      </c>
      <c r="C437" s="1186">
        <v>26216.614000000001</v>
      </c>
      <c r="D437" s="1179" t="s">
        <v>619</v>
      </c>
    </row>
    <row r="438" spans="1:4" s="1178" customFormat="1" ht="11.25" customHeight="1" x14ac:dyDescent="0.2">
      <c r="A438" s="1560"/>
      <c r="B438" s="1186">
        <v>4218</v>
      </c>
      <c r="C438" s="1186">
        <v>3447.4963900000002</v>
      </c>
      <c r="D438" s="1179" t="s">
        <v>745</v>
      </c>
    </row>
    <row r="439" spans="1:4" s="1178" customFormat="1" ht="11.25" customHeight="1" x14ac:dyDescent="0.2">
      <c r="A439" s="1560"/>
      <c r="B439" s="1186">
        <v>341</v>
      </c>
      <c r="C439" s="1186">
        <v>341</v>
      </c>
      <c r="D439" s="1179" t="s">
        <v>746</v>
      </c>
    </row>
    <row r="440" spans="1:4" s="1178" customFormat="1" ht="11.25" customHeight="1" x14ac:dyDescent="0.2">
      <c r="A440" s="1560"/>
      <c r="B440" s="1186">
        <v>1500</v>
      </c>
      <c r="C440" s="1186">
        <v>532.4</v>
      </c>
      <c r="D440" s="1179" t="s">
        <v>1810</v>
      </c>
    </row>
    <row r="441" spans="1:4" s="1178" customFormat="1" ht="21" x14ac:dyDescent="0.2">
      <c r="A441" s="1560"/>
      <c r="B441" s="1186">
        <v>3.4</v>
      </c>
      <c r="C441" s="1186">
        <v>3.395</v>
      </c>
      <c r="D441" s="1179" t="s">
        <v>2762</v>
      </c>
    </row>
    <row r="442" spans="1:4" s="1178" customFormat="1" ht="11.25" customHeight="1" x14ac:dyDescent="0.2">
      <c r="A442" s="1562"/>
      <c r="B442" s="1187">
        <v>34206.36</v>
      </c>
      <c r="C442" s="1187">
        <v>32468.254390000002</v>
      </c>
      <c r="D442" s="1181" t="s">
        <v>11</v>
      </c>
    </row>
    <row r="443" spans="1:4" s="1178" customFormat="1" ht="11.25" customHeight="1" x14ac:dyDescent="0.2">
      <c r="A443" s="1560" t="s">
        <v>867</v>
      </c>
      <c r="B443" s="1186">
        <v>99.9</v>
      </c>
      <c r="C443" s="1186">
        <v>99.9</v>
      </c>
      <c r="D443" s="1179" t="s">
        <v>4603</v>
      </c>
    </row>
    <row r="444" spans="1:4" s="1178" customFormat="1" ht="11.25" customHeight="1" x14ac:dyDescent="0.2">
      <c r="A444" s="1560"/>
      <c r="B444" s="1186">
        <v>59.52</v>
      </c>
      <c r="C444" s="1186">
        <v>59.52</v>
      </c>
      <c r="D444" s="1179" t="s">
        <v>3546</v>
      </c>
    </row>
    <row r="445" spans="1:4" s="1178" customFormat="1" ht="11.25" customHeight="1" x14ac:dyDescent="0.2">
      <c r="A445" s="1560"/>
      <c r="B445" s="1186">
        <v>365</v>
      </c>
      <c r="C445" s="1186">
        <v>365</v>
      </c>
      <c r="D445" s="1179" t="s">
        <v>3608</v>
      </c>
    </row>
    <row r="446" spans="1:4" s="1178" customFormat="1" ht="11.25" customHeight="1" x14ac:dyDescent="0.2">
      <c r="A446" s="1560"/>
      <c r="B446" s="1186">
        <v>20</v>
      </c>
      <c r="C446" s="1186">
        <v>20</v>
      </c>
      <c r="D446" s="1179" t="s">
        <v>3603</v>
      </c>
    </row>
    <row r="447" spans="1:4" s="1178" customFormat="1" ht="11.25" customHeight="1" x14ac:dyDescent="0.2">
      <c r="A447" s="1560"/>
      <c r="B447" s="1186">
        <v>4000</v>
      </c>
      <c r="C447" s="1186">
        <v>4000</v>
      </c>
      <c r="D447" s="1179" t="s">
        <v>4605</v>
      </c>
    </row>
    <row r="448" spans="1:4" s="1178" customFormat="1" ht="11.25" customHeight="1" x14ac:dyDescent="0.2">
      <c r="A448" s="1560"/>
      <c r="B448" s="1186">
        <v>1827.31</v>
      </c>
      <c r="C448" s="1186">
        <v>1827.307</v>
      </c>
      <c r="D448" s="1179" t="s">
        <v>3534</v>
      </c>
    </row>
    <row r="449" spans="1:4" s="1178" customFormat="1" ht="11.25" customHeight="1" x14ac:dyDescent="0.2">
      <c r="A449" s="1560"/>
      <c r="B449" s="1186">
        <v>2000</v>
      </c>
      <c r="C449" s="1186">
        <v>0</v>
      </c>
      <c r="D449" s="1179" t="s">
        <v>4606</v>
      </c>
    </row>
    <row r="450" spans="1:4" s="1178" customFormat="1" ht="11.25" customHeight="1" x14ac:dyDescent="0.2">
      <c r="A450" s="1560"/>
      <c r="B450" s="1186">
        <v>120</v>
      </c>
      <c r="C450" s="1186">
        <v>120</v>
      </c>
      <c r="D450" s="1179" t="s">
        <v>3592</v>
      </c>
    </row>
    <row r="451" spans="1:4" s="1178" customFormat="1" ht="11.25" customHeight="1" x14ac:dyDescent="0.2">
      <c r="A451" s="1560"/>
      <c r="B451" s="1186">
        <v>180</v>
      </c>
      <c r="C451" s="1186">
        <v>180</v>
      </c>
      <c r="D451" s="1179" t="s">
        <v>751</v>
      </c>
    </row>
    <row r="452" spans="1:4" s="1178" customFormat="1" ht="11.25" customHeight="1" x14ac:dyDescent="0.2">
      <c r="A452" s="1560"/>
      <c r="B452" s="1186">
        <v>4265.1000000000004</v>
      </c>
      <c r="C452" s="1186">
        <v>4257.3</v>
      </c>
      <c r="D452" s="1179" t="s">
        <v>3586</v>
      </c>
    </row>
    <row r="453" spans="1:4" s="1178" customFormat="1" ht="11.25" customHeight="1" x14ac:dyDescent="0.2">
      <c r="A453" s="1560"/>
      <c r="B453" s="1186">
        <v>34835.769999999997</v>
      </c>
      <c r="C453" s="1186">
        <v>34835.768000000004</v>
      </c>
      <c r="D453" s="1179" t="s">
        <v>619</v>
      </c>
    </row>
    <row r="454" spans="1:4" s="1178" customFormat="1" ht="11.25" customHeight="1" x14ac:dyDescent="0.2">
      <c r="A454" s="1560"/>
      <c r="B454" s="1186">
        <v>5622</v>
      </c>
      <c r="C454" s="1186">
        <v>4885.9728400000004</v>
      </c>
      <c r="D454" s="1179" t="s">
        <v>745</v>
      </c>
    </row>
    <row r="455" spans="1:4" s="1178" customFormat="1" ht="11.25" customHeight="1" x14ac:dyDescent="0.2">
      <c r="A455" s="1560"/>
      <c r="B455" s="1186">
        <v>1565</v>
      </c>
      <c r="C455" s="1186">
        <v>1565</v>
      </c>
      <c r="D455" s="1179" t="s">
        <v>746</v>
      </c>
    </row>
    <row r="456" spans="1:4" s="1178" customFormat="1" ht="11.25" customHeight="1" x14ac:dyDescent="0.2">
      <c r="A456" s="1560"/>
      <c r="B456" s="1186">
        <v>1085.6600000000001</v>
      </c>
      <c r="C456" s="1186">
        <v>1085.65229</v>
      </c>
      <c r="D456" s="1179" t="s">
        <v>3610</v>
      </c>
    </row>
    <row r="457" spans="1:4" s="1178" customFormat="1" ht="11.25" customHeight="1" x14ac:dyDescent="0.2">
      <c r="A457" s="1560"/>
      <c r="B457" s="1186">
        <v>1888.8</v>
      </c>
      <c r="C457" s="1186">
        <v>1888.8</v>
      </c>
      <c r="D457" s="1179" t="s">
        <v>567</v>
      </c>
    </row>
    <row r="458" spans="1:4" s="1178" customFormat="1" ht="21" x14ac:dyDescent="0.2">
      <c r="A458" s="1560"/>
      <c r="B458" s="1186">
        <v>6.79</v>
      </c>
      <c r="C458" s="1186">
        <v>6.79</v>
      </c>
      <c r="D458" s="1179" t="s">
        <v>2762</v>
      </c>
    </row>
    <row r="459" spans="1:4" s="1178" customFormat="1" ht="11.25" customHeight="1" x14ac:dyDescent="0.2">
      <c r="A459" s="1560"/>
      <c r="B459" s="1186">
        <v>433.9</v>
      </c>
      <c r="C459" s="1186">
        <v>433.9</v>
      </c>
      <c r="D459" s="1179" t="s">
        <v>747</v>
      </c>
    </row>
    <row r="460" spans="1:4" s="1178" customFormat="1" ht="11.25" customHeight="1" x14ac:dyDescent="0.2">
      <c r="A460" s="1560"/>
      <c r="B460" s="1186">
        <v>58374.75</v>
      </c>
      <c r="C460" s="1186">
        <v>55630.910130000004</v>
      </c>
      <c r="D460" s="1179" t="s">
        <v>11</v>
      </c>
    </row>
    <row r="461" spans="1:4" s="1178" customFormat="1" ht="11.25" customHeight="1" x14ac:dyDescent="0.2">
      <c r="A461" s="1561" t="s">
        <v>855</v>
      </c>
      <c r="B461" s="1185">
        <v>516.14</v>
      </c>
      <c r="C461" s="1185">
        <v>516.13851</v>
      </c>
      <c r="D461" s="1177" t="s">
        <v>3611</v>
      </c>
    </row>
    <row r="462" spans="1:4" s="1178" customFormat="1" ht="11.25" customHeight="1" x14ac:dyDescent="0.2">
      <c r="A462" s="1560"/>
      <c r="B462" s="1186">
        <v>400</v>
      </c>
      <c r="C462" s="1186">
        <v>400</v>
      </c>
      <c r="D462" s="1179" t="s">
        <v>3327</v>
      </c>
    </row>
    <row r="463" spans="1:4" s="1178" customFormat="1" ht="11.25" customHeight="1" x14ac:dyDescent="0.2">
      <c r="A463" s="1560"/>
      <c r="B463" s="1186">
        <v>82.8</v>
      </c>
      <c r="C463" s="1186">
        <v>82.8</v>
      </c>
      <c r="D463" s="1179" t="s">
        <v>3546</v>
      </c>
    </row>
    <row r="464" spans="1:4" s="1178" customFormat="1" ht="11.25" customHeight="1" x14ac:dyDescent="0.2">
      <c r="A464" s="1560"/>
      <c r="B464" s="1186">
        <v>578</v>
      </c>
      <c r="C464" s="1186">
        <v>578</v>
      </c>
      <c r="D464" s="1179" t="s">
        <v>3608</v>
      </c>
    </row>
    <row r="465" spans="1:4" s="1178" customFormat="1" ht="11.25" customHeight="1" x14ac:dyDescent="0.2">
      <c r="A465" s="1560"/>
      <c r="B465" s="1186">
        <v>29.36</v>
      </c>
      <c r="C465" s="1186">
        <v>29.341999999999999</v>
      </c>
      <c r="D465" s="1179" t="s">
        <v>2987</v>
      </c>
    </row>
    <row r="466" spans="1:4" s="1178" customFormat="1" ht="11.25" customHeight="1" x14ac:dyDescent="0.2">
      <c r="A466" s="1560"/>
      <c r="B466" s="1186">
        <v>2729.69</v>
      </c>
      <c r="C466" s="1186">
        <v>2729.694</v>
      </c>
      <c r="D466" s="1179" t="s">
        <v>3534</v>
      </c>
    </row>
    <row r="467" spans="1:4" s="1178" customFormat="1" ht="11.25" customHeight="1" x14ac:dyDescent="0.2">
      <c r="A467" s="1560"/>
      <c r="B467" s="1186">
        <v>195</v>
      </c>
      <c r="C467" s="1186">
        <v>195</v>
      </c>
      <c r="D467" s="1179" t="s">
        <v>751</v>
      </c>
    </row>
    <row r="468" spans="1:4" s="1178" customFormat="1" ht="11.25" customHeight="1" x14ac:dyDescent="0.2">
      <c r="A468" s="1560"/>
      <c r="B468" s="1186">
        <v>50989.039999999994</v>
      </c>
      <c r="C468" s="1186">
        <v>50989.038</v>
      </c>
      <c r="D468" s="1179" t="s">
        <v>619</v>
      </c>
    </row>
    <row r="469" spans="1:4" s="1178" customFormat="1" ht="11.25" customHeight="1" x14ac:dyDescent="0.2">
      <c r="A469" s="1560"/>
      <c r="B469" s="1186">
        <v>4927</v>
      </c>
      <c r="C469" s="1186">
        <v>3818.7650199999998</v>
      </c>
      <c r="D469" s="1179" t="s">
        <v>745</v>
      </c>
    </row>
    <row r="470" spans="1:4" s="1178" customFormat="1" ht="11.25" customHeight="1" x14ac:dyDescent="0.2">
      <c r="A470" s="1560"/>
      <c r="B470" s="1186">
        <v>1349</v>
      </c>
      <c r="C470" s="1186">
        <v>1349</v>
      </c>
      <c r="D470" s="1179" t="s">
        <v>746</v>
      </c>
    </row>
    <row r="471" spans="1:4" s="1178" customFormat="1" ht="11.25" customHeight="1" x14ac:dyDescent="0.2">
      <c r="A471" s="1562"/>
      <c r="B471" s="1187">
        <v>61796.03</v>
      </c>
      <c r="C471" s="1187">
        <v>60687.777529999999</v>
      </c>
      <c r="D471" s="1181" t="s">
        <v>11</v>
      </c>
    </row>
    <row r="472" spans="1:4" s="1178" customFormat="1" ht="11.25" customHeight="1" x14ac:dyDescent="0.2">
      <c r="A472" s="1560" t="s">
        <v>874</v>
      </c>
      <c r="B472" s="1186">
        <v>28.8</v>
      </c>
      <c r="C472" s="1186">
        <v>28.8</v>
      </c>
      <c r="D472" s="1179" t="s">
        <v>3546</v>
      </c>
    </row>
    <row r="473" spans="1:4" s="1178" customFormat="1" ht="11.25" customHeight="1" x14ac:dyDescent="0.2">
      <c r="A473" s="1560"/>
      <c r="B473" s="1186">
        <v>532</v>
      </c>
      <c r="C473" s="1186">
        <v>532</v>
      </c>
      <c r="D473" s="1179" t="s">
        <v>3608</v>
      </c>
    </row>
    <row r="474" spans="1:4" s="1178" customFormat="1" ht="11.25" customHeight="1" x14ac:dyDescent="0.2">
      <c r="A474" s="1560"/>
      <c r="B474" s="1186">
        <v>20</v>
      </c>
      <c r="C474" s="1186">
        <v>20</v>
      </c>
      <c r="D474" s="1179" t="s">
        <v>3603</v>
      </c>
    </row>
    <row r="475" spans="1:4" s="1178" customFormat="1" ht="11.25" customHeight="1" x14ac:dyDescent="0.2">
      <c r="A475" s="1560"/>
      <c r="B475" s="1186">
        <v>50</v>
      </c>
      <c r="C475" s="1186">
        <v>50</v>
      </c>
      <c r="D475" s="1179" t="s">
        <v>3592</v>
      </c>
    </row>
    <row r="476" spans="1:4" s="1178" customFormat="1" ht="11.25" customHeight="1" x14ac:dyDescent="0.2">
      <c r="A476" s="1560"/>
      <c r="B476" s="1186">
        <v>195</v>
      </c>
      <c r="C476" s="1186">
        <v>195</v>
      </c>
      <c r="D476" s="1179" t="s">
        <v>751</v>
      </c>
    </row>
    <row r="477" spans="1:4" s="1178" customFormat="1" ht="11.25" customHeight="1" x14ac:dyDescent="0.2">
      <c r="A477" s="1560"/>
      <c r="B477" s="1186">
        <v>45407.450000000004</v>
      </c>
      <c r="C477" s="1186">
        <v>45407.447</v>
      </c>
      <c r="D477" s="1179" t="s">
        <v>619</v>
      </c>
    </row>
    <row r="478" spans="1:4" s="1178" customFormat="1" ht="11.25" customHeight="1" x14ac:dyDescent="0.2">
      <c r="A478" s="1560"/>
      <c r="B478" s="1186">
        <v>5303</v>
      </c>
      <c r="C478" s="1186">
        <v>3985.5587100000002</v>
      </c>
      <c r="D478" s="1179" t="s">
        <v>745</v>
      </c>
    </row>
    <row r="479" spans="1:4" s="1178" customFormat="1" ht="11.25" customHeight="1" x14ac:dyDescent="0.2">
      <c r="A479" s="1560"/>
      <c r="B479" s="1186">
        <v>1296</v>
      </c>
      <c r="C479" s="1186">
        <v>1296</v>
      </c>
      <c r="D479" s="1179" t="s">
        <v>746</v>
      </c>
    </row>
    <row r="480" spans="1:4" s="1178" customFormat="1" ht="11.25" customHeight="1" x14ac:dyDescent="0.2">
      <c r="A480" s="1560"/>
      <c r="B480" s="1186">
        <v>52832.250000000007</v>
      </c>
      <c r="C480" s="1186">
        <v>51514.805710000001</v>
      </c>
      <c r="D480" s="1179" t="s">
        <v>11</v>
      </c>
    </row>
    <row r="481" spans="1:4" s="1178" customFormat="1" ht="11.25" customHeight="1" x14ac:dyDescent="0.2">
      <c r="A481" s="1561" t="s">
        <v>875</v>
      </c>
      <c r="B481" s="1185">
        <v>38.880000000000003</v>
      </c>
      <c r="C481" s="1185">
        <v>38.880000000000003</v>
      </c>
      <c r="D481" s="1177" t="s">
        <v>3546</v>
      </c>
    </row>
    <row r="482" spans="1:4" s="1178" customFormat="1" ht="11.25" customHeight="1" x14ac:dyDescent="0.2">
      <c r="A482" s="1560"/>
      <c r="B482" s="1186">
        <v>290</v>
      </c>
      <c r="C482" s="1186">
        <v>290</v>
      </c>
      <c r="D482" s="1179" t="s">
        <v>3608</v>
      </c>
    </row>
    <row r="483" spans="1:4" s="1178" customFormat="1" ht="11.25" customHeight="1" x14ac:dyDescent="0.2">
      <c r="A483" s="1560"/>
      <c r="B483" s="1186">
        <v>1558.5500000000002</v>
      </c>
      <c r="C483" s="1186">
        <v>1558.5470000000003</v>
      </c>
      <c r="D483" s="1179" t="s">
        <v>3534</v>
      </c>
    </row>
    <row r="484" spans="1:4" s="1178" customFormat="1" ht="11.25" customHeight="1" x14ac:dyDescent="0.2">
      <c r="A484" s="1560"/>
      <c r="B484" s="1186">
        <v>144</v>
      </c>
      <c r="C484" s="1186">
        <v>144</v>
      </c>
      <c r="D484" s="1179" t="s">
        <v>751</v>
      </c>
    </row>
    <row r="485" spans="1:4" s="1178" customFormat="1" ht="11.25" customHeight="1" x14ac:dyDescent="0.2">
      <c r="A485" s="1560"/>
      <c r="B485" s="1186">
        <v>25769.48</v>
      </c>
      <c r="C485" s="1186">
        <v>25769.484</v>
      </c>
      <c r="D485" s="1179" t="s">
        <v>619</v>
      </c>
    </row>
    <row r="486" spans="1:4" s="1178" customFormat="1" ht="11.25" customHeight="1" x14ac:dyDescent="0.2">
      <c r="A486" s="1560"/>
      <c r="B486" s="1186">
        <v>4036</v>
      </c>
      <c r="C486" s="1186">
        <v>3324.7215299999998</v>
      </c>
      <c r="D486" s="1179" t="s">
        <v>745</v>
      </c>
    </row>
    <row r="487" spans="1:4" s="1178" customFormat="1" ht="11.25" customHeight="1" x14ac:dyDescent="0.2">
      <c r="A487" s="1560"/>
      <c r="B487" s="1186">
        <v>598</v>
      </c>
      <c r="C487" s="1186">
        <v>598</v>
      </c>
      <c r="D487" s="1179" t="s">
        <v>746</v>
      </c>
    </row>
    <row r="488" spans="1:4" s="1178" customFormat="1" ht="11.25" customHeight="1" x14ac:dyDescent="0.2">
      <c r="A488" s="1562"/>
      <c r="B488" s="1187">
        <v>32434.91</v>
      </c>
      <c r="C488" s="1187">
        <v>31723.632529999999</v>
      </c>
      <c r="D488" s="1181" t="s">
        <v>11</v>
      </c>
    </row>
    <row r="489" spans="1:4" s="1178" customFormat="1" ht="11.25" customHeight="1" x14ac:dyDescent="0.2">
      <c r="A489" s="1560" t="s">
        <v>863</v>
      </c>
      <c r="B489" s="1186">
        <v>22.08</v>
      </c>
      <c r="C489" s="1186">
        <v>22.08</v>
      </c>
      <c r="D489" s="1179" t="s">
        <v>3546</v>
      </c>
    </row>
    <row r="490" spans="1:4" s="1178" customFormat="1" ht="11.25" customHeight="1" x14ac:dyDescent="0.2">
      <c r="A490" s="1560"/>
      <c r="B490" s="1186">
        <v>195</v>
      </c>
      <c r="C490" s="1186">
        <v>195</v>
      </c>
      <c r="D490" s="1179" t="s">
        <v>751</v>
      </c>
    </row>
    <row r="491" spans="1:4" s="1178" customFormat="1" ht="11.25" customHeight="1" x14ac:dyDescent="0.2">
      <c r="A491" s="1560"/>
      <c r="B491" s="1186">
        <v>34815.39</v>
      </c>
      <c r="C491" s="1186">
        <v>34815.392</v>
      </c>
      <c r="D491" s="1179" t="s">
        <v>619</v>
      </c>
    </row>
    <row r="492" spans="1:4" s="1178" customFormat="1" ht="11.25" customHeight="1" x14ac:dyDescent="0.2">
      <c r="A492" s="1560"/>
      <c r="B492" s="1186">
        <v>4179</v>
      </c>
      <c r="C492" s="1186">
        <v>3336.5105100000001</v>
      </c>
      <c r="D492" s="1179" t="s">
        <v>745</v>
      </c>
    </row>
    <row r="493" spans="1:4" s="1178" customFormat="1" ht="11.25" customHeight="1" x14ac:dyDescent="0.2">
      <c r="A493" s="1560"/>
      <c r="B493" s="1186">
        <v>206</v>
      </c>
      <c r="C493" s="1186">
        <v>206</v>
      </c>
      <c r="D493" s="1179" t="s">
        <v>746</v>
      </c>
    </row>
    <row r="494" spans="1:4" s="1178" customFormat="1" ht="11.25" customHeight="1" x14ac:dyDescent="0.2">
      <c r="A494" s="1560"/>
      <c r="B494" s="1186">
        <v>39417.47</v>
      </c>
      <c r="C494" s="1186">
        <v>38574.982510000002</v>
      </c>
      <c r="D494" s="1179" t="s">
        <v>11</v>
      </c>
    </row>
    <row r="495" spans="1:4" s="1178" customFormat="1" ht="11.25" customHeight="1" x14ac:dyDescent="0.2">
      <c r="A495" s="1561" t="s">
        <v>864</v>
      </c>
      <c r="B495" s="1185">
        <v>19.2</v>
      </c>
      <c r="C495" s="1185">
        <v>19.2</v>
      </c>
      <c r="D495" s="1177" t="s">
        <v>3546</v>
      </c>
    </row>
    <row r="496" spans="1:4" s="1178" customFormat="1" ht="11.25" customHeight="1" x14ac:dyDescent="0.2">
      <c r="A496" s="1560"/>
      <c r="B496" s="1186">
        <v>1994.01</v>
      </c>
      <c r="C496" s="1186">
        <v>1993.9999999999998</v>
      </c>
      <c r="D496" s="1179" t="s">
        <v>3534</v>
      </c>
    </row>
    <row r="497" spans="1:4" s="1178" customFormat="1" ht="11.25" customHeight="1" x14ac:dyDescent="0.2">
      <c r="A497" s="1560"/>
      <c r="B497" s="1186">
        <v>195</v>
      </c>
      <c r="C497" s="1186">
        <v>195</v>
      </c>
      <c r="D497" s="1179" t="s">
        <v>751</v>
      </c>
    </row>
    <row r="498" spans="1:4" s="1178" customFormat="1" ht="11.25" customHeight="1" x14ac:dyDescent="0.2">
      <c r="A498" s="1560"/>
      <c r="B498" s="1186">
        <v>36981.550000000003</v>
      </c>
      <c r="C498" s="1186">
        <v>36981.553</v>
      </c>
      <c r="D498" s="1179" t="s">
        <v>619</v>
      </c>
    </row>
    <row r="499" spans="1:4" s="1178" customFormat="1" ht="11.25" customHeight="1" x14ac:dyDescent="0.2">
      <c r="A499" s="1560"/>
      <c r="B499" s="1186">
        <v>4780</v>
      </c>
      <c r="C499" s="1186">
        <v>3962.4331000000002</v>
      </c>
      <c r="D499" s="1179" t="s">
        <v>745</v>
      </c>
    </row>
    <row r="500" spans="1:4" s="1178" customFormat="1" ht="11.25" customHeight="1" x14ac:dyDescent="0.2">
      <c r="A500" s="1560"/>
      <c r="B500" s="1186">
        <v>791</v>
      </c>
      <c r="C500" s="1186">
        <v>791</v>
      </c>
      <c r="D500" s="1179" t="s">
        <v>746</v>
      </c>
    </row>
    <row r="501" spans="1:4" s="1178" customFormat="1" ht="11.25" customHeight="1" x14ac:dyDescent="0.2">
      <c r="A501" s="1560"/>
      <c r="B501" s="1186">
        <v>6812.07</v>
      </c>
      <c r="C501" s="1186">
        <v>6248.4468399999996</v>
      </c>
      <c r="D501" s="1179" t="s">
        <v>1810</v>
      </c>
    </row>
    <row r="502" spans="1:4" s="1178" customFormat="1" ht="11.25" customHeight="1" x14ac:dyDescent="0.2">
      <c r="A502" s="1560"/>
      <c r="B502" s="1186">
        <v>1500</v>
      </c>
      <c r="C502" s="1186">
        <v>506.38499999999999</v>
      </c>
      <c r="D502" s="1179" t="s">
        <v>4607</v>
      </c>
    </row>
    <row r="503" spans="1:4" s="1178" customFormat="1" ht="11.25" customHeight="1" x14ac:dyDescent="0.2">
      <c r="A503" s="1562"/>
      <c r="B503" s="1187">
        <v>53072.83</v>
      </c>
      <c r="C503" s="1187">
        <v>50698.017939999998</v>
      </c>
      <c r="D503" s="1181" t="s">
        <v>11</v>
      </c>
    </row>
    <row r="504" spans="1:4" s="1178" customFormat="1" ht="11.25" customHeight="1" x14ac:dyDescent="0.2">
      <c r="A504" s="1560" t="s">
        <v>865</v>
      </c>
      <c r="B504" s="1186">
        <v>95.04</v>
      </c>
      <c r="C504" s="1186">
        <v>95.04</v>
      </c>
      <c r="D504" s="1179" t="s">
        <v>3546</v>
      </c>
    </row>
    <row r="505" spans="1:4" s="1178" customFormat="1" ht="11.25" customHeight="1" x14ac:dyDescent="0.2">
      <c r="A505" s="1560"/>
      <c r="B505" s="1186">
        <v>20</v>
      </c>
      <c r="C505" s="1186">
        <v>20</v>
      </c>
      <c r="D505" s="1179" t="s">
        <v>3603</v>
      </c>
    </row>
    <row r="506" spans="1:4" s="1178" customFormat="1" ht="11.25" customHeight="1" x14ac:dyDescent="0.2">
      <c r="A506" s="1560"/>
      <c r="B506" s="1186">
        <v>2229.96</v>
      </c>
      <c r="C506" s="1186">
        <v>2229.962</v>
      </c>
      <c r="D506" s="1179" t="s">
        <v>3534</v>
      </c>
    </row>
    <row r="507" spans="1:4" s="1178" customFormat="1" ht="11.25" customHeight="1" x14ac:dyDescent="0.2">
      <c r="A507" s="1560"/>
      <c r="B507" s="1186">
        <v>195</v>
      </c>
      <c r="C507" s="1186">
        <v>195</v>
      </c>
      <c r="D507" s="1179" t="s">
        <v>751</v>
      </c>
    </row>
    <row r="508" spans="1:4" s="1178" customFormat="1" ht="11.25" customHeight="1" x14ac:dyDescent="0.2">
      <c r="A508" s="1560"/>
      <c r="B508" s="1186">
        <v>42614.950000000004</v>
      </c>
      <c r="C508" s="1186">
        <v>42614.945000000007</v>
      </c>
      <c r="D508" s="1179" t="s">
        <v>619</v>
      </c>
    </row>
    <row r="509" spans="1:4" s="1178" customFormat="1" ht="11.25" customHeight="1" x14ac:dyDescent="0.2">
      <c r="A509" s="1560"/>
      <c r="B509" s="1186">
        <v>7655</v>
      </c>
      <c r="C509" s="1186">
        <v>5850.9679699999997</v>
      </c>
      <c r="D509" s="1179" t="s">
        <v>745</v>
      </c>
    </row>
    <row r="510" spans="1:4" s="1178" customFormat="1" ht="11.25" customHeight="1" x14ac:dyDescent="0.2">
      <c r="A510" s="1560"/>
      <c r="B510" s="1186">
        <v>1208</v>
      </c>
      <c r="C510" s="1186">
        <v>1208</v>
      </c>
      <c r="D510" s="1179" t="s">
        <v>746</v>
      </c>
    </row>
    <row r="511" spans="1:4" s="1178" customFormat="1" ht="11.25" customHeight="1" x14ac:dyDescent="0.2">
      <c r="A511" s="1560"/>
      <c r="B511" s="1186">
        <v>15</v>
      </c>
      <c r="C511" s="1186">
        <v>15</v>
      </c>
      <c r="D511" s="1179" t="s">
        <v>3056</v>
      </c>
    </row>
    <row r="512" spans="1:4" s="1178" customFormat="1" ht="11.25" customHeight="1" x14ac:dyDescent="0.2">
      <c r="A512" s="1560"/>
      <c r="B512" s="1186">
        <v>54032.950000000004</v>
      </c>
      <c r="C512" s="1186">
        <v>52228.914970000005</v>
      </c>
      <c r="D512" s="1179" t="s">
        <v>11</v>
      </c>
    </row>
    <row r="513" spans="1:4" s="1178" customFormat="1" ht="11.25" customHeight="1" x14ac:dyDescent="0.2">
      <c r="A513" s="1561" t="s">
        <v>878</v>
      </c>
      <c r="B513" s="1185">
        <v>21.6</v>
      </c>
      <c r="C513" s="1185">
        <v>21.6</v>
      </c>
      <c r="D513" s="1177" t="s">
        <v>3546</v>
      </c>
    </row>
    <row r="514" spans="1:4" s="1178" customFormat="1" ht="11.25" customHeight="1" x14ac:dyDescent="0.2">
      <c r="A514" s="1560"/>
      <c r="B514" s="1186">
        <v>320</v>
      </c>
      <c r="C514" s="1186">
        <v>320</v>
      </c>
      <c r="D514" s="1179" t="s">
        <v>3608</v>
      </c>
    </row>
    <row r="515" spans="1:4" s="1178" customFormat="1" ht="11.25" customHeight="1" x14ac:dyDescent="0.2">
      <c r="A515" s="1560"/>
      <c r="B515" s="1186">
        <v>20</v>
      </c>
      <c r="C515" s="1186">
        <v>19.992999999999999</v>
      </c>
      <c r="D515" s="1179" t="s">
        <v>3603</v>
      </c>
    </row>
    <row r="516" spans="1:4" s="1178" customFormat="1" ht="11.25" customHeight="1" x14ac:dyDescent="0.2">
      <c r="A516" s="1560"/>
      <c r="B516" s="1186">
        <v>28600.74</v>
      </c>
      <c r="C516" s="1186">
        <v>28600.737000000001</v>
      </c>
      <c r="D516" s="1179" t="s">
        <v>619</v>
      </c>
    </row>
    <row r="517" spans="1:4" s="1178" customFormat="1" ht="11.25" customHeight="1" x14ac:dyDescent="0.2">
      <c r="A517" s="1560"/>
      <c r="B517" s="1186">
        <v>4507</v>
      </c>
      <c r="C517" s="1186">
        <v>3528.93685</v>
      </c>
      <c r="D517" s="1179" t="s">
        <v>745</v>
      </c>
    </row>
    <row r="518" spans="1:4" s="1178" customFormat="1" ht="11.25" customHeight="1" x14ac:dyDescent="0.2">
      <c r="A518" s="1560"/>
      <c r="B518" s="1186">
        <v>422</v>
      </c>
      <c r="C518" s="1186">
        <v>412.94099999999997</v>
      </c>
      <c r="D518" s="1179" t="s">
        <v>746</v>
      </c>
    </row>
    <row r="519" spans="1:4" s="1178" customFormat="1" ht="11.25" customHeight="1" x14ac:dyDescent="0.2">
      <c r="A519" s="1562"/>
      <c r="B519" s="1187">
        <v>33891.340000000004</v>
      </c>
      <c r="C519" s="1187">
        <v>32904.207849999999</v>
      </c>
      <c r="D519" s="1181" t="s">
        <v>11</v>
      </c>
    </row>
    <row r="520" spans="1:4" s="1178" customFormat="1" ht="11.25" customHeight="1" x14ac:dyDescent="0.2">
      <c r="A520" s="1560" t="s">
        <v>869</v>
      </c>
      <c r="B520" s="1186">
        <v>70.2</v>
      </c>
      <c r="C520" s="1186">
        <v>70.2</v>
      </c>
      <c r="D520" s="1179" t="s">
        <v>4603</v>
      </c>
    </row>
    <row r="521" spans="1:4" s="1178" customFormat="1" ht="11.25" customHeight="1" x14ac:dyDescent="0.2">
      <c r="A521" s="1560"/>
      <c r="B521" s="1186">
        <v>18</v>
      </c>
      <c r="C521" s="1186">
        <v>18</v>
      </c>
      <c r="D521" s="1179" t="s">
        <v>3546</v>
      </c>
    </row>
    <row r="522" spans="1:4" s="1178" customFormat="1" ht="11.25" customHeight="1" x14ac:dyDescent="0.2">
      <c r="A522" s="1560"/>
      <c r="B522" s="1186">
        <v>1554.3000000000002</v>
      </c>
      <c r="C522" s="1186">
        <v>1554.3000000000002</v>
      </c>
      <c r="D522" s="1179" t="s">
        <v>3534</v>
      </c>
    </row>
    <row r="523" spans="1:4" s="1178" customFormat="1" ht="11.25" customHeight="1" x14ac:dyDescent="0.2">
      <c r="A523" s="1560"/>
      <c r="B523" s="1186">
        <v>331.8</v>
      </c>
      <c r="C523" s="1186">
        <v>331.79732000000001</v>
      </c>
      <c r="D523" s="1179" t="s">
        <v>3613</v>
      </c>
    </row>
    <row r="524" spans="1:4" s="1178" customFormat="1" ht="11.25" customHeight="1" x14ac:dyDescent="0.2">
      <c r="A524" s="1560"/>
      <c r="B524" s="1186">
        <v>180</v>
      </c>
      <c r="C524" s="1186">
        <v>180</v>
      </c>
      <c r="D524" s="1179" t="s">
        <v>751</v>
      </c>
    </row>
    <row r="525" spans="1:4" s="1178" customFormat="1" ht="11.25" customHeight="1" x14ac:dyDescent="0.2">
      <c r="A525" s="1560"/>
      <c r="B525" s="1186">
        <v>81</v>
      </c>
      <c r="C525" s="1186">
        <v>81</v>
      </c>
      <c r="D525" s="1179" t="s">
        <v>3607</v>
      </c>
    </row>
    <row r="526" spans="1:4" s="1178" customFormat="1" ht="11.25" customHeight="1" x14ac:dyDescent="0.2">
      <c r="A526" s="1560"/>
      <c r="B526" s="1186">
        <v>41802.559999999998</v>
      </c>
      <c r="C526" s="1186">
        <v>41802.552000000003</v>
      </c>
      <c r="D526" s="1179" t="s">
        <v>619</v>
      </c>
    </row>
    <row r="527" spans="1:4" s="1178" customFormat="1" ht="11.25" customHeight="1" x14ac:dyDescent="0.2">
      <c r="A527" s="1560"/>
      <c r="B527" s="1186">
        <v>6456</v>
      </c>
      <c r="C527" s="1186">
        <v>5051.5128000000004</v>
      </c>
      <c r="D527" s="1179" t="s">
        <v>745</v>
      </c>
    </row>
    <row r="528" spans="1:4" s="1178" customFormat="1" ht="11.25" customHeight="1" x14ac:dyDescent="0.2">
      <c r="A528" s="1560"/>
      <c r="B528" s="1186">
        <v>586</v>
      </c>
      <c r="C528" s="1186">
        <v>586</v>
      </c>
      <c r="D528" s="1179" t="s">
        <v>746</v>
      </c>
    </row>
    <row r="529" spans="1:4" s="1178" customFormat="1" ht="11.25" customHeight="1" x14ac:dyDescent="0.2">
      <c r="A529" s="1560"/>
      <c r="B529" s="1186">
        <v>51079.86</v>
      </c>
      <c r="C529" s="1186">
        <v>49675.362119999998</v>
      </c>
      <c r="D529" s="1179" t="s">
        <v>11</v>
      </c>
    </row>
    <row r="530" spans="1:4" s="1178" customFormat="1" ht="11.25" customHeight="1" x14ac:dyDescent="0.2">
      <c r="A530" s="1561" t="s">
        <v>854</v>
      </c>
      <c r="B530" s="1185">
        <v>2607.91</v>
      </c>
      <c r="C530" s="1185">
        <v>2607.9061999999999</v>
      </c>
      <c r="D530" s="1177" t="s">
        <v>762</v>
      </c>
    </row>
    <row r="531" spans="1:4" s="1178" customFormat="1" ht="11.25" customHeight="1" x14ac:dyDescent="0.2">
      <c r="A531" s="1560"/>
      <c r="B531" s="1186">
        <v>9.6</v>
      </c>
      <c r="C531" s="1186">
        <v>9.6</v>
      </c>
      <c r="D531" s="1179" t="s">
        <v>3546</v>
      </c>
    </row>
    <row r="532" spans="1:4" s="1178" customFormat="1" ht="11.25" customHeight="1" x14ac:dyDescent="0.2">
      <c r="A532" s="1560"/>
      <c r="B532" s="1186">
        <v>20</v>
      </c>
      <c r="C532" s="1186">
        <v>20</v>
      </c>
      <c r="D532" s="1179" t="s">
        <v>3603</v>
      </c>
    </row>
    <row r="533" spans="1:4" s="1178" customFormat="1" ht="11.25" customHeight="1" x14ac:dyDescent="0.2">
      <c r="A533" s="1560"/>
      <c r="B533" s="1186">
        <v>23.54</v>
      </c>
      <c r="C533" s="1186">
        <v>23.538</v>
      </c>
      <c r="D533" s="1179" t="s">
        <v>4493</v>
      </c>
    </row>
    <row r="534" spans="1:4" s="1178" customFormat="1" ht="11.25" customHeight="1" x14ac:dyDescent="0.2">
      <c r="A534" s="1560"/>
      <c r="B534" s="1186">
        <v>49032.74</v>
      </c>
      <c r="C534" s="1186">
        <v>49032.737000000001</v>
      </c>
      <c r="D534" s="1179" t="s">
        <v>619</v>
      </c>
    </row>
    <row r="535" spans="1:4" s="1178" customFormat="1" ht="11.25" customHeight="1" x14ac:dyDescent="0.2">
      <c r="A535" s="1560"/>
      <c r="B535" s="1186">
        <v>4992</v>
      </c>
      <c r="C535" s="1186">
        <v>4167.2495399999998</v>
      </c>
      <c r="D535" s="1179" t="s">
        <v>745</v>
      </c>
    </row>
    <row r="536" spans="1:4" s="1178" customFormat="1" ht="11.25" customHeight="1" x14ac:dyDescent="0.2">
      <c r="A536" s="1560"/>
      <c r="B536" s="1186">
        <v>1262</v>
      </c>
      <c r="C536" s="1186">
        <v>1262</v>
      </c>
      <c r="D536" s="1179" t="s">
        <v>746</v>
      </c>
    </row>
    <row r="537" spans="1:4" s="1178" customFormat="1" ht="11.25" customHeight="1" x14ac:dyDescent="0.2">
      <c r="A537" s="1560"/>
      <c r="B537" s="1186">
        <v>12093.720000000001</v>
      </c>
      <c r="C537" s="1186">
        <v>12093.720000000001</v>
      </c>
      <c r="D537" s="1179" t="s">
        <v>3057</v>
      </c>
    </row>
    <row r="538" spans="1:4" s="1178" customFormat="1" ht="11.25" customHeight="1" x14ac:dyDescent="0.2">
      <c r="A538" s="1560"/>
      <c r="B538" s="1186">
        <v>400</v>
      </c>
      <c r="C538" s="1186">
        <v>400</v>
      </c>
      <c r="D538" s="1179" t="s">
        <v>747</v>
      </c>
    </row>
    <row r="539" spans="1:4" s="1178" customFormat="1" ht="11.25" customHeight="1" x14ac:dyDescent="0.2">
      <c r="A539" s="1562"/>
      <c r="B539" s="1187">
        <v>70441.509999999995</v>
      </c>
      <c r="C539" s="1187">
        <v>69616.750740000003</v>
      </c>
      <c r="D539" s="1181" t="s">
        <v>11</v>
      </c>
    </row>
    <row r="540" spans="1:4" s="1178" customFormat="1" ht="11.25" customHeight="1" x14ac:dyDescent="0.2">
      <c r="A540" s="1560" t="s">
        <v>857</v>
      </c>
      <c r="B540" s="1186">
        <v>24</v>
      </c>
      <c r="C540" s="1186">
        <v>24</v>
      </c>
      <c r="D540" s="1179" t="s">
        <v>633</v>
      </c>
    </row>
    <row r="541" spans="1:4" s="1178" customFormat="1" ht="11.25" customHeight="1" x14ac:dyDescent="0.2">
      <c r="A541" s="1560"/>
      <c r="B541" s="1186">
        <v>44.7</v>
      </c>
      <c r="C541" s="1186">
        <v>44.7</v>
      </c>
      <c r="D541" s="1179" t="s">
        <v>3546</v>
      </c>
    </row>
    <row r="542" spans="1:4" s="1178" customFormat="1" ht="11.25" customHeight="1" x14ac:dyDescent="0.2">
      <c r="A542" s="1560"/>
      <c r="B542" s="1186">
        <v>20</v>
      </c>
      <c r="C542" s="1186">
        <v>20</v>
      </c>
      <c r="D542" s="1179" t="s">
        <v>3603</v>
      </c>
    </row>
    <row r="543" spans="1:4" s="1178" customFormat="1" ht="11.25" customHeight="1" x14ac:dyDescent="0.2">
      <c r="A543" s="1560"/>
      <c r="B543" s="1186">
        <v>1939.1</v>
      </c>
      <c r="C543" s="1186">
        <v>1939.104</v>
      </c>
      <c r="D543" s="1179" t="s">
        <v>3534</v>
      </c>
    </row>
    <row r="544" spans="1:4" s="1178" customFormat="1" ht="11.25" customHeight="1" x14ac:dyDescent="0.2">
      <c r="A544" s="1560"/>
      <c r="B544" s="1186">
        <v>10.4</v>
      </c>
      <c r="C544" s="1186">
        <v>10.4</v>
      </c>
      <c r="D544" s="1179" t="s">
        <v>3592</v>
      </c>
    </row>
    <row r="545" spans="1:4" s="1178" customFormat="1" ht="11.25" customHeight="1" x14ac:dyDescent="0.2">
      <c r="A545" s="1560"/>
      <c r="B545" s="1186">
        <v>90</v>
      </c>
      <c r="C545" s="1186">
        <v>90</v>
      </c>
      <c r="D545" s="1179" t="s">
        <v>751</v>
      </c>
    </row>
    <row r="546" spans="1:4" s="1178" customFormat="1" ht="11.25" customHeight="1" x14ac:dyDescent="0.2">
      <c r="A546" s="1560"/>
      <c r="B546" s="1186">
        <v>11.77</v>
      </c>
      <c r="C546" s="1186">
        <v>11.769</v>
      </c>
      <c r="D546" s="1179" t="s">
        <v>4493</v>
      </c>
    </row>
    <row r="547" spans="1:4" s="1178" customFormat="1" ht="11.25" customHeight="1" x14ac:dyDescent="0.2">
      <c r="A547" s="1560"/>
      <c r="B547" s="1186">
        <v>36006.089999999997</v>
      </c>
      <c r="C547" s="1186">
        <v>36006.087</v>
      </c>
      <c r="D547" s="1179" t="s">
        <v>619</v>
      </c>
    </row>
    <row r="548" spans="1:4" s="1178" customFormat="1" ht="11.25" customHeight="1" x14ac:dyDescent="0.2">
      <c r="A548" s="1560"/>
      <c r="B548" s="1186">
        <v>4561</v>
      </c>
      <c r="C548" s="1186">
        <v>3664.7234699999999</v>
      </c>
      <c r="D548" s="1179" t="s">
        <v>745</v>
      </c>
    </row>
    <row r="549" spans="1:4" s="1178" customFormat="1" ht="11.25" customHeight="1" x14ac:dyDescent="0.2">
      <c r="A549" s="1560"/>
      <c r="B549" s="1186">
        <v>477</v>
      </c>
      <c r="C549" s="1186">
        <v>477</v>
      </c>
      <c r="D549" s="1179" t="s">
        <v>746</v>
      </c>
    </row>
    <row r="550" spans="1:4" s="1178" customFormat="1" ht="11.25" customHeight="1" x14ac:dyDescent="0.2">
      <c r="A550" s="1560"/>
      <c r="B550" s="1186">
        <v>3857.24</v>
      </c>
      <c r="C550" s="1186">
        <v>3857.2390800000003</v>
      </c>
      <c r="D550" s="1179" t="s">
        <v>4608</v>
      </c>
    </row>
    <row r="551" spans="1:4" s="1178" customFormat="1" ht="11.25" customHeight="1" x14ac:dyDescent="0.2">
      <c r="A551" s="1560"/>
      <c r="B551" s="1186">
        <v>47041.299999999988</v>
      </c>
      <c r="C551" s="1186">
        <v>46145.022549999994</v>
      </c>
      <c r="D551" s="1179" t="s">
        <v>11</v>
      </c>
    </row>
    <row r="552" spans="1:4" s="1178" customFormat="1" ht="11.25" customHeight="1" x14ac:dyDescent="0.2">
      <c r="A552" s="1561" t="s">
        <v>876</v>
      </c>
      <c r="B552" s="1185">
        <v>78.3</v>
      </c>
      <c r="C552" s="1185">
        <v>78.3</v>
      </c>
      <c r="D552" s="1177" t="s">
        <v>3546</v>
      </c>
    </row>
    <row r="553" spans="1:4" s="1178" customFormat="1" ht="11.25" customHeight="1" x14ac:dyDescent="0.2">
      <c r="A553" s="1560"/>
      <c r="B553" s="1186">
        <v>20</v>
      </c>
      <c r="C553" s="1186">
        <v>20</v>
      </c>
      <c r="D553" s="1179" t="s">
        <v>3603</v>
      </c>
    </row>
    <row r="554" spans="1:4" s="1178" customFormat="1" ht="11.25" customHeight="1" x14ac:dyDescent="0.2">
      <c r="A554" s="1560"/>
      <c r="B554" s="1186">
        <v>150</v>
      </c>
      <c r="C554" s="1186">
        <v>150</v>
      </c>
      <c r="D554" s="1179" t="s">
        <v>3010</v>
      </c>
    </row>
    <row r="555" spans="1:4" s="1178" customFormat="1" ht="11.25" customHeight="1" x14ac:dyDescent="0.2">
      <c r="A555" s="1560"/>
      <c r="B555" s="1186">
        <v>2310.7600000000002</v>
      </c>
      <c r="C555" s="1186">
        <v>2310.752</v>
      </c>
      <c r="D555" s="1179" t="s">
        <v>3534</v>
      </c>
    </row>
    <row r="556" spans="1:4" s="1178" customFormat="1" ht="11.25" customHeight="1" x14ac:dyDescent="0.2">
      <c r="A556" s="1560"/>
      <c r="B556" s="1186">
        <v>15</v>
      </c>
      <c r="C556" s="1186">
        <v>15</v>
      </c>
      <c r="D556" s="1179" t="s">
        <v>751</v>
      </c>
    </row>
    <row r="557" spans="1:4" s="1178" customFormat="1" ht="11.25" customHeight="1" x14ac:dyDescent="0.2">
      <c r="A557" s="1560"/>
      <c r="B557" s="1186">
        <v>44297.200000000004</v>
      </c>
      <c r="C557" s="1186">
        <v>44297.19</v>
      </c>
      <c r="D557" s="1179" t="s">
        <v>619</v>
      </c>
    </row>
    <row r="558" spans="1:4" s="1178" customFormat="1" ht="11.25" customHeight="1" x14ac:dyDescent="0.2">
      <c r="A558" s="1560"/>
      <c r="B558" s="1186">
        <v>6242</v>
      </c>
      <c r="C558" s="1186">
        <v>4953.1086599999999</v>
      </c>
      <c r="D558" s="1179" t="s">
        <v>745</v>
      </c>
    </row>
    <row r="559" spans="1:4" s="1178" customFormat="1" ht="11.25" customHeight="1" x14ac:dyDescent="0.2">
      <c r="A559" s="1560"/>
      <c r="B559" s="1186">
        <v>662</v>
      </c>
      <c r="C559" s="1186">
        <v>632.51457000000005</v>
      </c>
      <c r="D559" s="1179" t="s">
        <v>746</v>
      </c>
    </row>
    <row r="560" spans="1:4" s="1178" customFormat="1" ht="11.25" customHeight="1" x14ac:dyDescent="0.2">
      <c r="A560" s="1562"/>
      <c r="B560" s="1187">
        <v>53775.260000000009</v>
      </c>
      <c r="C560" s="1187">
        <v>52456.865230000003</v>
      </c>
      <c r="D560" s="1181" t="s">
        <v>11</v>
      </c>
    </row>
    <row r="561" spans="1:4" s="1178" customFormat="1" ht="11.25" customHeight="1" x14ac:dyDescent="0.2">
      <c r="A561" s="1560" t="s">
        <v>918</v>
      </c>
      <c r="B561" s="1186">
        <v>107.04</v>
      </c>
      <c r="C561" s="1186">
        <v>107.04</v>
      </c>
      <c r="D561" s="1179" t="s">
        <v>3546</v>
      </c>
    </row>
    <row r="562" spans="1:4" s="1178" customFormat="1" ht="11.25" customHeight="1" x14ac:dyDescent="0.2">
      <c r="A562" s="1560"/>
      <c r="B562" s="1186">
        <v>376</v>
      </c>
      <c r="C562" s="1186">
        <v>376</v>
      </c>
      <c r="D562" s="1179" t="s">
        <v>3608</v>
      </c>
    </row>
    <row r="563" spans="1:4" s="1178" customFormat="1" ht="11.25" customHeight="1" x14ac:dyDescent="0.2">
      <c r="A563" s="1560"/>
      <c r="B563" s="1186">
        <v>94</v>
      </c>
      <c r="C563" s="1186">
        <v>94</v>
      </c>
      <c r="D563" s="1179" t="s">
        <v>3603</v>
      </c>
    </row>
    <row r="564" spans="1:4" s="1178" customFormat="1" ht="11.25" customHeight="1" x14ac:dyDescent="0.2">
      <c r="A564" s="1560"/>
      <c r="B564" s="1186">
        <v>490</v>
      </c>
      <c r="C564" s="1186">
        <v>490</v>
      </c>
      <c r="D564" s="1179" t="s">
        <v>3010</v>
      </c>
    </row>
    <row r="565" spans="1:4" s="1178" customFormat="1" ht="11.25" customHeight="1" x14ac:dyDescent="0.2">
      <c r="A565" s="1560"/>
      <c r="B565" s="1186">
        <v>45</v>
      </c>
      <c r="C565" s="1186">
        <v>45</v>
      </c>
      <c r="D565" s="1179" t="s">
        <v>748</v>
      </c>
    </row>
    <row r="566" spans="1:4" s="1178" customFormat="1" ht="11.25" customHeight="1" x14ac:dyDescent="0.2">
      <c r="A566" s="1560"/>
      <c r="B566" s="1186">
        <v>1510.3899999999999</v>
      </c>
      <c r="C566" s="1186">
        <v>1510.3899999999999</v>
      </c>
      <c r="D566" s="1179" t="s">
        <v>3534</v>
      </c>
    </row>
    <row r="567" spans="1:4" s="1178" customFormat="1" ht="11.25" customHeight="1" x14ac:dyDescent="0.2">
      <c r="A567" s="1560"/>
      <c r="B567" s="1186">
        <v>17</v>
      </c>
      <c r="C567" s="1186">
        <v>17</v>
      </c>
      <c r="D567" s="1179" t="s">
        <v>753</v>
      </c>
    </row>
    <row r="568" spans="1:4" s="1178" customFormat="1" ht="11.25" customHeight="1" x14ac:dyDescent="0.2">
      <c r="A568" s="1560"/>
      <c r="B568" s="1186">
        <v>108</v>
      </c>
      <c r="C568" s="1186">
        <v>108</v>
      </c>
      <c r="D568" s="1179" t="s">
        <v>751</v>
      </c>
    </row>
    <row r="569" spans="1:4" s="1178" customFormat="1" ht="11.25" customHeight="1" x14ac:dyDescent="0.2">
      <c r="A569" s="1560"/>
      <c r="B569" s="1186">
        <v>2924.1</v>
      </c>
      <c r="C569" s="1186">
        <v>2924.1</v>
      </c>
      <c r="D569" s="1179" t="s">
        <v>3586</v>
      </c>
    </row>
    <row r="570" spans="1:4" s="1178" customFormat="1" ht="11.25" customHeight="1" x14ac:dyDescent="0.2">
      <c r="A570" s="1560"/>
      <c r="B570" s="1186">
        <v>39891.24</v>
      </c>
      <c r="C570" s="1186">
        <v>39891.239000000001</v>
      </c>
      <c r="D570" s="1179" t="s">
        <v>619</v>
      </c>
    </row>
    <row r="571" spans="1:4" s="1178" customFormat="1" ht="11.25" customHeight="1" x14ac:dyDescent="0.2">
      <c r="A571" s="1560"/>
      <c r="B571" s="1186">
        <v>8043</v>
      </c>
      <c r="C571" s="1186">
        <v>6270.1539599999996</v>
      </c>
      <c r="D571" s="1179" t="s">
        <v>745</v>
      </c>
    </row>
    <row r="572" spans="1:4" s="1178" customFormat="1" ht="11.25" customHeight="1" x14ac:dyDescent="0.2">
      <c r="A572" s="1560"/>
      <c r="B572" s="1186">
        <v>1608</v>
      </c>
      <c r="C572" s="1186">
        <v>1608</v>
      </c>
      <c r="D572" s="1179" t="s">
        <v>746</v>
      </c>
    </row>
    <row r="573" spans="1:4" s="1178" customFormat="1" ht="11.25" customHeight="1" x14ac:dyDescent="0.2">
      <c r="A573" s="1560"/>
      <c r="B573" s="1186">
        <v>282.3</v>
      </c>
      <c r="C573" s="1186">
        <v>282.3</v>
      </c>
      <c r="D573" s="1179" t="s">
        <v>747</v>
      </c>
    </row>
    <row r="574" spans="1:4" s="1178" customFormat="1" ht="11.25" customHeight="1" x14ac:dyDescent="0.2">
      <c r="A574" s="1560"/>
      <c r="B574" s="1186">
        <v>55496.07</v>
      </c>
      <c r="C574" s="1186">
        <v>53723.222960000006</v>
      </c>
      <c r="D574" s="1179" t="s">
        <v>11</v>
      </c>
    </row>
    <row r="575" spans="1:4" s="1178" customFormat="1" ht="11.25" customHeight="1" x14ac:dyDescent="0.2">
      <c r="A575" s="1561" t="s">
        <v>887</v>
      </c>
      <c r="B575" s="1185">
        <v>43</v>
      </c>
      <c r="C575" s="1185">
        <v>43</v>
      </c>
      <c r="D575" s="1177" t="s">
        <v>4603</v>
      </c>
    </row>
    <row r="576" spans="1:4" s="1178" customFormat="1" ht="11.25" customHeight="1" x14ac:dyDescent="0.2">
      <c r="A576" s="1560"/>
      <c r="B576" s="1186">
        <v>50</v>
      </c>
      <c r="C576" s="1186">
        <v>50</v>
      </c>
      <c r="D576" s="1179" t="s">
        <v>633</v>
      </c>
    </row>
    <row r="577" spans="1:4" s="1178" customFormat="1" ht="11.25" customHeight="1" x14ac:dyDescent="0.2">
      <c r="A577" s="1560"/>
      <c r="B577" s="1186">
        <v>19.739999999999998</v>
      </c>
      <c r="C577" s="1186">
        <v>19.739999999999998</v>
      </c>
      <c r="D577" s="1179" t="s">
        <v>3546</v>
      </c>
    </row>
    <row r="578" spans="1:4" s="1178" customFormat="1" ht="11.25" customHeight="1" x14ac:dyDescent="0.2">
      <c r="A578" s="1560"/>
      <c r="B578" s="1186">
        <v>267</v>
      </c>
      <c r="C578" s="1186">
        <v>267</v>
      </c>
      <c r="D578" s="1179" t="s">
        <v>3608</v>
      </c>
    </row>
    <row r="579" spans="1:4" s="1178" customFormat="1" ht="11.25" customHeight="1" x14ac:dyDescent="0.2">
      <c r="A579" s="1560"/>
      <c r="B579" s="1186">
        <v>24</v>
      </c>
      <c r="C579" s="1186">
        <v>24</v>
      </c>
      <c r="D579" s="1179" t="s">
        <v>3603</v>
      </c>
    </row>
    <row r="580" spans="1:4" s="1178" customFormat="1" ht="11.25" customHeight="1" x14ac:dyDescent="0.2">
      <c r="A580" s="1560"/>
      <c r="B580" s="1186">
        <v>180</v>
      </c>
      <c r="C580" s="1186">
        <v>180</v>
      </c>
      <c r="D580" s="1179" t="s">
        <v>3327</v>
      </c>
    </row>
    <row r="581" spans="1:4" s="1178" customFormat="1" ht="11.25" customHeight="1" x14ac:dyDescent="0.2">
      <c r="A581" s="1560"/>
      <c r="B581" s="1186">
        <v>2000</v>
      </c>
      <c r="C581" s="1186">
        <v>0</v>
      </c>
      <c r="D581" s="1179" t="s">
        <v>4609</v>
      </c>
    </row>
    <row r="582" spans="1:4" s="1178" customFormat="1" ht="11.25" customHeight="1" x14ac:dyDescent="0.2">
      <c r="A582" s="1560"/>
      <c r="B582" s="1186">
        <v>500</v>
      </c>
      <c r="C582" s="1186">
        <v>500</v>
      </c>
      <c r="D582" s="1179" t="s">
        <v>3010</v>
      </c>
    </row>
    <row r="583" spans="1:4" s="1178" customFormat="1" ht="11.25" customHeight="1" x14ac:dyDescent="0.2">
      <c r="A583" s="1560"/>
      <c r="B583" s="1186">
        <v>1419.17</v>
      </c>
      <c r="C583" s="1186">
        <v>1419.17</v>
      </c>
      <c r="D583" s="1179" t="s">
        <v>3534</v>
      </c>
    </row>
    <row r="584" spans="1:4" s="1178" customFormat="1" ht="11.25" customHeight="1" x14ac:dyDescent="0.2">
      <c r="A584" s="1560"/>
      <c r="B584" s="1186">
        <v>2000</v>
      </c>
      <c r="C584" s="1186">
        <v>0</v>
      </c>
      <c r="D584" s="1179" t="s">
        <v>4610</v>
      </c>
    </row>
    <row r="585" spans="1:4" s="1178" customFormat="1" ht="11.25" customHeight="1" x14ac:dyDescent="0.2">
      <c r="A585" s="1560"/>
      <c r="B585" s="1186">
        <v>510</v>
      </c>
      <c r="C585" s="1186">
        <v>510</v>
      </c>
      <c r="D585" s="1179" t="s">
        <v>688</v>
      </c>
    </row>
    <row r="586" spans="1:4" s="1178" customFormat="1" ht="11.25" customHeight="1" x14ac:dyDescent="0.2">
      <c r="A586" s="1560"/>
      <c r="B586" s="1186">
        <v>100</v>
      </c>
      <c r="C586" s="1186">
        <v>100</v>
      </c>
      <c r="D586" s="1179" t="s">
        <v>750</v>
      </c>
    </row>
    <row r="587" spans="1:4" s="1178" customFormat="1" ht="11.25" customHeight="1" x14ac:dyDescent="0.2">
      <c r="A587" s="1560"/>
      <c r="B587" s="1186">
        <v>107333.28</v>
      </c>
      <c r="C587" s="1186">
        <v>107333.284</v>
      </c>
      <c r="D587" s="1179" t="s">
        <v>619</v>
      </c>
    </row>
    <row r="588" spans="1:4" s="1178" customFormat="1" ht="11.25" customHeight="1" x14ac:dyDescent="0.2">
      <c r="A588" s="1560"/>
      <c r="B588" s="1186">
        <v>6985</v>
      </c>
      <c r="C588" s="1186">
        <v>5507.2912200000001</v>
      </c>
      <c r="D588" s="1179" t="s">
        <v>745</v>
      </c>
    </row>
    <row r="589" spans="1:4" s="1178" customFormat="1" ht="11.25" customHeight="1" x14ac:dyDescent="0.2">
      <c r="A589" s="1560"/>
      <c r="B589" s="1186">
        <v>3331</v>
      </c>
      <c r="C589" s="1186">
        <v>3329.9638399999999</v>
      </c>
      <c r="D589" s="1179" t="s">
        <v>746</v>
      </c>
    </row>
    <row r="590" spans="1:4" s="1178" customFormat="1" ht="11.25" customHeight="1" x14ac:dyDescent="0.2">
      <c r="A590" s="1562"/>
      <c r="B590" s="1187">
        <v>124762.19</v>
      </c>
      <c r="C590" s="1187">
        <v>119283.44906</v>
      </c>
      <c r="D590" s="1181" t="s">
        <v>11</v>
      </c>
    </row>
    <row r="591" spans="1:4" s="1178" customFormat="1" ht="11.25" customHeight="1" x14ac:dyDescent="0.2">
      <c r="A591" s="1560" t="s">
        <v>858</v>
      </c>
      <c r="B591" s="1186">
        <v>75.84</v>
      </c>
      <c r="C591" s="1186">
        <v>75.84</v>
      </c>
      <c r="D591" s="1179" t="s">
        <v>3546</v>
      </c>
    </row>
    <row r="592" spans="1:4" s="1178" customFormat="1" ht="11.25" customHeight="1" x14ac:dyDescent="0.2">
      <c r="A592" s="1560"/>
      <c r="B592" s="1186">
        <v>498</v>
      </c>
      <c r="C592" s="1186">
        <v>498</v>
      </c>
      <c r="D592" s="1179" t="s">
        <v>3608</v>
      </c>
    </row>
    <row r="593" spans="1:4" s="1178" customFormat="1" ht="11.25" customHeight="1" x14ac:dyDescent="0.2">
      <c r="A593" s="1560"/>
      <c r="B593" s="1186">
        <v>20</v>
      </c>
      <c r="C593" s="1186">
        <v>20</v>
      </c>
      <c r="D593" s="1179" t="s">
        <v>3603</v>
      </c>
    </row>
    <row r="594" spans="1:4" s="1178" customFormat="1" ht="11.25" customHeight="1" x14ac:dyDescent="0.2">
      <c r="A594" s="1560"/>
      <c r="B594" s="1186">
        <v>2402.9700000000003</v>
      </c>
      <c r="C594" s="1186">
        <v>2402.9740000000002</v>
      </c>
      <c r="D594" s="1179" t="s">
        <v>3534</v>
      </c>
    </row>
    <row r="595" spans="1:4" s="1178" customFormat="1" ht="11.25" customHeight="1" x14ac:dyDescent="0.2">
      <c r="A595" s="1560"/>
      <c r="B595" s="1186">
        <v>19.97</v>
      </c>
      <c r="C595" s="1186">
        <v>19.965</v>
      </c>
      <c r="D595" s="1179" t="s">
        <v>3614</v>
      </c>
    </row>
    <row r="596" spans="1:4" s="1178" customFormat="1" ht="11.25" customHeight="1" x14ac:dyDescent="0.2">
      <c r="A596" s="1560"/>
      <c r="B596" s="1186">
        <v>100</v>
      </c>
      <c r="C596" s="1186">
        <v>100</v>
      </c>
      <c r="D596" s="1179" t="s">
        <v>688</v>
      </c>
    </row>
    <row r="597" spans="1:4" s="1178" customFormat="1" ht="11.25" customHeight="1" x14ac:dyDescent="0.2">
      <c r="A597" s="1560"/>
      <c r="B597" s="1186">
        <v>105</v>
      </c>
      <c r="C597" s="1186">
        <v>105</v>
      </c>
      <c r="D597" s="1179" t="s">
        <v>751</v>
      </c>
    </row>
    <row r="598" spans="1:4" s="1178" customFormat="1" ht="11.25" customHeight="1" x14ac:dyDescent="0.2">
      <c r="A598" s="1560"/>
      <c r="B598" s="1186">
        <v>35.31</v>
      </c>
      <c r="C598" s="1186">
        <v>35.307000000000002</v>
      </c>
      <c r="D598" s="1179" t="s">
        <v>4493</v>
      </c>
    </row>
    <row r="599" spans="1:4" s="1178" customFormat="1" ht="11.25" customHeight="1" x14ac:dyDescent="0.2">
      <c r="A599" s="1560"/>
      <c r="B599" s="1186">
        <v>45981.51</v>
      </c>
      <c r="C599" s="1186">
        <v>45981.512999999999</v>
      </c>
      <c r="D599" s="1179" t="s">
        <v>619</v>
      </c>
    </row>
    <row r="600" spans="1:4" s="1178" customFormat="1" ht="11.25" customHeight="1" x14ac:dyDescent="0.2">
      <c r="A600" s="1560"/>
      <c r="B600" s="1186">
        <v>4884</v>
      </c>
      <c r="C600" s="1186">
        <v>3849.7944699999998</v>
      </c>
      <c r="D600" s="1179" t="s">
        <v>745</v>
      </c>
    </row>
    <row r="601" spans="1:4" s="1178" customFormat="1" ht="11.25" customHeight="1" x14ac:dyDescent="0.2">
      <c r="A601" s="1560"/>
      <c r="B601" s="1186">
        <v>667</v>
      </c>
      <c r="C601" s="1186">
        <v>667</v>
      </c>
      <c r="D601" s="1179" t="s">
        <v>746</v>
      </c>
    </row>
    <row r="602" spans="1:4" s="1178" customFormat="1" ht="11.25" customHeight="1" x14ac:dyDescent="0.2">
      <c r="A602" s="1560"/>
      <c r="B602" s="1186">
        <v>2233.09</v>
      </c>
      <c r="C602" s="1186">
        <v>228.08500000000001</v>
      </c>
      <c r="D602" s="1179" t="s">
        <v>1810</v>
      </c>
    </row>
    <row r="603" spans="1:4" s="1178" customFormat="1" ht="11.25" customHeight="1" x14ac:dyDescent="0.2">
      <c r="A603" s="1560"/>
      <c r="B603" s="1186">
        <v>1823.2</v>
      </c>
      <c r="C603" s="1186">
        <v>1823.2</v>
      </c>
      <c r="D603" s="1179" t="s">
        <v>4611</v>
      </c>
    </row>
    <row r="604" spans="1:4" s="1178" customFormat="1" ht="11.25" customHeight="1" x14ac:dyDescent="0.2">
      <c r="A604" s="1560"/>
      <c r="B604" s="1186">
        <v>1657.74</v>
      </c>
      <c r="C604" s="1186">
        <v>968.37599999999998</v>
      </c>
      <c r="D604" s="1179" t="s">
        <v>3495</v>
      </c>
    </row>
    <row r="605" spans="1:4" s="1178" customFormat="1" ht="21" x14ac:dyDescent="0.2">
      <c r="A605" s="1560"/>
      <c r="B605" s="1186">
        <v>3.4</v>
      </c>
      <c r="C605" s="1186">
        <v>3.395</v>
      </c>
      <c r="D605" s="1179" t="s">
        <v>2762</v>
      </c>
    </row>
    <row r="606" spans="1:4" s="1178" customFormat="1" ht="11.25" customHeight="1" x14ac:dyDescent="0.2">
      <c r="A606" s="1560"/>
      <c r="B606" s="1186">
        <v>45</v>
      </c>
      <c r="C606" s="1186">
        <v>25</v>
      </c>
      <c r="D606" s="1179" t="s">
        <v>752</v>
      </c>
    </row>
    <row r="607" spans="1:4" s="1178" customFormat="1" ht="11.25" customHeight="1" x14ac:dyDescent="0.2">
      <c r="A607" s="1560"/>
      <c r="B607" s="1186">
        <v>60552.03</v>
      </c>
      <c r="C607" s="1186">
        <v>56803.449469999985</v>
      </c>
      <c r="D607" s="1179" t="s">
        <v>11</v>
      </c>
    </row>
    <row r="608" spans="1:4" s="1178" customFormat="1" ht="11.25" customHeight="1" x14ac:dyDescent="0.2">
      <c r="A608" s="1561" t="s">
        <v>1005</v>
      </c>
      <c r="B608" s="1185">
        <v>17300</v>
      </c>
      <c r="C608" s="1185">
        <v>17300</v>
      </c>
      <c r="D608" s="1177" t="s">
        <v>2987</v>
      </c>
    </row>
    <row r="609" spans="1:4" s="1178" customFormat="1" ht="11.25" customHeight="1" x14ac:dyDescent="0.2">
      <c r="A609" s="1560"/>
      <c r="B609" s="1186">
        <v>1931.83</v>
      </c>
      <c r="C609" s="1186">
        <v>1931.83</v>
      </c>
      <c r="D609" s="1179" t="s">
        <v>751</v>
      </c>
    </row>
    <row r="610" spans="1:4" s="1178" customFormat="1" ht="11.25" customHeight="1" x14ac:dyDescent="0.2">
      <c r="A610" s="1560"/>
      <c r="B610" s="1186">
        <v>5667</v>
      </c>
      <c r="C610" s="1186">
        <v>5525.7081200000002</v>
      </c>
      <c r="D610" s="1179" t="s">
        <v>745</v>
      </c>
    </row>
    <row r="611" spans="1:4" s="1178" customFormat="1" ht="11.25" customHeight="1" x14ac:dyDescent="0.2">
      <c r="A611" s="1560"/>
      <c r="B611" s="1186">
        <v>388</v>
      </c>
      <c r="C611" s="1186">
        <v>388</v>
      </c>
      <c r="D611" s="1179" t="s">
        <v>746</v>
      </c>
    </row>
    <row r="612" spans="1:4" s="1178" customFormat="1" ht="21" x14ac:dyDescent="0.2">
      <c r="A612" s="1560"/>
      <c r="B612" s="1186">
        <v>190.12</v>
      </c>
      <c r="C612" s="1186">
        <v>190.12</v>
      </c>
      <c r="D612" s="1179" t="s">
        <v>2762</v>
      </c>
    </row>
    <row r="613" spans="1:4" s="1178" customFormat="1" ht="11.25" customHeight="1" x14ac:dyDescent="0.2">
      <c r="A613" s="1560"/>
      <c r="B613" s="1186">
        <v>6780</v>
      </c>
      <c r="C613" s="1186">
        <v>1300</v>
      </c>
      <c r="D613" s="1179" t="s">
        <v>3497</v>
      </c>
    </row>
    <row r="614" spans="1:4" s="1178" customFormat="1" ht="11.25" customHeight="1" x14ac:dyDescent="0.2">
      <c r="A614" s="1562"/>
      <c r="B614" s="1187">
        <v>32256.95</v>
      </c>
      <c r="C614" s="1187">
        <v>26635.65812</v>
      </c>
      <c r="D614" s="1181" t="s">
        <v>11</v>
      </c>
    </row>
    <row r="615" spans="1:4" s="1178" customFormat="1" ht="11.25" customHeight="1" x14ac:dyDescent="0.2">
      <c r="A615" s="1560" t="s">
        <v>4557</v>
      </c>
      <c r="B615" s="1186">
        <v>1666</v>
      </c>
      <c r="C615" s="1186">
        <v>1666</v>
      </c>
      <c r="D615" s="1179" t="s">
        <v>3616</v>
      </c>
    </row>
    <row r="616" spans="1:4" s="1178" customFormat="1" ht="11.25" customHeight="1" x14ac:dyDescent="0.2">
      <c r="A616" s="1560"/>
      <c r="B616" s="1186">
        <v>450</v>
      </c>
      <c r="C616" s="1186">
        <v>450</v>
      </c>
      <c r="D616" s="1179" t="s">
        <v>3327</v>
      </c>
    </row>
    <row r="617" spans="1:4" s="1178" customFormat="1" ht="11.25" customHeight="1" x14ac:dyDescent="0.2">
      <c r="A617" s="1560"/>
      <c r="B617" s="1186">
        <v>138.24</v>
      </c>
      <c r="C617" s="1186">
        <v>138.24</v>
      </c>
      <c r="D617" s="1179" t="s">
        <v>3546</v>
      </c>
    </row>
    <row r="618" spans="1:4" s="1178" customFormat="1" ht="11.25" customHeight="1" x14ac:dyDescent="0.2">
      <c r="A618" s="1560"/>
      <c r="B618" s="1186">
        <v>627</v>
      </c>
      <c r="C618" s="1186">
        <v>627</v>
      </c>
      <c r="D618" s="1179" t="s">
        <v>3608</v>
      </c>
    </row>
    <row r="619" spans="1:4" s="1178" customFormat="1" ht="11.25" customHeight="1" x14ac:dyDescent="0.2">
      <c r="A619" s="1560"/>
      <c r="B619" s="1186">
        <v>20</v>
      </c>
      <c r="C619" s="1186">
        <v>20</v>
      </c>
      <c r="D619" s="1179" t="s">
        <v>3603</v>
      </c>
    </row>
    <row r="620" spans="1:4" s="1178" customFormat="1" ht="11.25" customHeight="1" x14ac:dyDescent="0.2">
      <c r="A620" s="1560"/>
      <c r="B620" s="1186">
        <v>600</v>
      </c>
      <c r="C620" s="1186">
        <v>600</v>
      </c>
      <c r="D620" s="1179" t="s">
        <v>568</v>
      </c>
    </row>
    <row r="621" spans="1:4" s="1178" customFormat="1" ht="11.25" customHeight="1" x14ac:dyDescent="0.2">
      <c r="A621" s="1560"/>
      <c r="B621" s="1186">
        <v>200</v>
      </c>
      <c r="C621" s="1186">
        <v>200</v>
      </c>
      <c r="D621" s="1179" t="s">
        <v>3010</v>
      </c>
    </row>
    <row r="622" spans="1:4" s="1178" customFormat="1" ht="11.25" customHeight="1" x14ac:dyDescent="0.2">
      <c r="A622" s="1560"/>
      <c r="B622" s="1186">
        <v>1979.55</v>
      </c>
      <c r="C622" s="1186">
        <v>1979.5376000000001</v>
      </c>
      <c r="D622" s="1179" t="s">
        <v>2987</v>
      </c>
    </row>
    <row r="623" spans="1:4" s="1178" customFormat="1" ht="11.25" customHeight="1" x14ac:dyDescent="0.2">
      <c r="A623" s="1560"/>
      <c r="B623" s="1186">
        <v>3030.6800000000003</v>
      </c>
      <c r="C623" s="1186">
        <v>3030.681</v>
      </c>
      <c r="D623" s="1179" t="s">
        <v>3534</v>
      </c>
    </row>
    <row r="624" spans="1:4" s="1178" customFormat="1" ht="11.25" customHeight="1" x14ac:dyDescent="0.2">
      <c r="A624" s="1560"/>
      <c r="B624" s="1186">
        <v>329</v>
      </c>
      <c r="C624" s="1186">
        <v>329</v>
      </c>
      <c r="D624" s="1179" t="s">
        <v>751</v>
      </c>
    </row>
    <row r="625" spans="1:4" s="1178" customFormat="1" ht="11.25" customHeight="1" x14ac:dyDescent="0.2">
      <c r="A625" s="1560"/>
      <c r="B625" s="1186">
        <v>68623.45</v>
      </c>
      <c r="C625" s="1186">
        <v>68623.445999999996</v>
      </c>
      <c r="D625" s="1179" t="s">
        <v>619</v>
      </c>
    </row>
    <row r="626" spans="1:4" s="1178" customFormat="1" ht="11.25" customHeight="1" x14ac:dyDescent="0.2">
      <c r="A626" s="1560"/>
      <c r="B626" s="1186">
        <v>12968</v>
      </c>
      <c r="C626" s="1186">
        <v>10308.17877</v>
      </c>
      <c r="D626" s="1179" t="s">
        <v>745</v>
      </c>
    </row>
    <row r="627" spans="1:4" s="1178" customFormat="1" ht="11.25" customHeight="1" x14ac:dyDescent="0.2">
      <c r="A627" s="1560"/>
      <c r="B627" s="1186">
        <v>2095</v>
      </c>
      <c r="C627" s="1186">
        <v>2056.6884599999998</v>
      </c>
      <c r="D627" s="1179" t="s">
        <v>746</v>
      </c>
    </row>
    <row r="628" spans="1:4" s="1178" customFormat="1" ht="11.25" customHeight="1" x14ac:dyDescent="0.2">
      <c r="A628" s="1560"/>
      <c r="B628" s="1186">
        <v>338.8</v>
      </c>
      <c r="C628" s="1186">
        <v>338.8</v>
      </c>
      <c r="D628" s="1179" t="s">
        <v>747</v>
      </c>
    </row>
    <row r="629" spans="1:4" s="1178" customFormat="1" ht="11.25" customHeight="1" x14ac:dyDescent="0.2">
      <c r="A629" s="1560"/>
      <c r="B629" s="1186">
        <v>93065.72</v>
      </c>
      <c r="C629" s="1186">
        <v>90367.571830000001</v>
      </c>
      <c r="D629" s="1179" t="s">
        <v>11</v>
      </c>
    </row>
    <row r="630" spans="1:4" s="1178" customFormat="1" ht="11.25" customHeight="1" x14ac:dyDescent="0.2">
      <c r="A630" s="1561" t="s">
        <v>870</v>
      </c>
      <c r="B630" s="1185">
        <v>53.2</v>
      </c>
      <c r="C630" s="1185">
        <v>53.2</v>
      </c>
      <c r="D630" s="1177" t="s">
        <v>4603</v>
      </c>
    </row>
    <row r="631" spans="1:4" s="1178" customFormat="1" ht="11.25" customHeight="1" x14ac:dyDescent="0.2">
      <c r="A631" s="1560"/>
      <c r="B631" s="1186">
        <v>55.5</v>
      </c>
      <c r="C631" s="1186">
        <v>55.5</v>
      </c>
      <c r="D631" s="1179" t="s">
        <v>3546</v>
      </c>
    </row>
    <row r="632" spans="1:4" s="1178" customFormat="1" ht="11.25" customHeight="1" x14ac:dyDescent="0.2">
      <c r="A632" s="1560"/>
      <c r="B632" s="1186">
        <v>443</v>
      </c>
      <c r="C632" s="1186">
        <v>443</v>
      </c>
      <c r="D632" s="1179" t="s">
        <v>3608</v>
      </c>
    </row>
    <row r="633" spans="1:4" s="1178" customFormat="1" ht="11.25" customHeight="1" x14ac:dyDescent="0.2">
      <c r="A633" s="1560"/>
      <c r="B633" s="1186">
        <v>143</v>
      </c>
      <c r="C633" s="1186">
        <v>143</v>
      </c>
      <c r="D633" s="1179" t="s">
        <v>3603</v>
      </c>
    </row>
    <row r="634" spans="1:4" s="1178" customFormat="1" ht="11.25" customHeight="1" x14ac:dyDescent="0.2">
      <c r="A634" s="1560"/>
      <c r="B634" s="1186">
        <v>41.07</v>
      </c>
      <c r="C634" s="1186">
        <v>41.053000000000004</v>
      </c>
      <c r="D634" s="1179" t="s">
        <v>2987</v>
      </c>
    </row>
    <row r="635" spans="1:4" s="1178" customFormat="1" ht="11.25" customHeight="1" x14ac:dyDescent="0.2">
      <c r="A635" s="1560"/>
      <c r="B635" s="1186">
        <v>2061.44</v>
      </c>
      <c r="C635" s="1186">
        <v>2061.4349999999999</v>
      </c>
      <c r="D635" s="1179" t="s">
        <v>3534</v>
      </c>
    </row>
    <row r="636" spans="1:4" s="1178" customFormat="1" ht="11.25" customHeight="1" x14ac:dyDescent="0.2">
      <c r="A636" s="1560"/>
      <c r="B636" s="1186">
        <v>15</v>
      </c>
      <c r="C636" s="1186">
        <v>15</v>
      </c>
      <c r="D636" s="1179" t="s">
        <v>751</v>
      </c>
    </row>
    <row r="637" spans="1:4" s="1178" customFormat="1" ht="11.25" customHeight="1" x14ac:dyDescent="0.2">
      <c r="A637" s="1560"/>
      <c r="B637" s="1186">
        <v>38432.050000000003</v>
      </c>
      <c r="C637" s="1186">
        <v>38432.053999999996</v>
      </c>
      <c r="D637" s="1179" t="s">
        <v>619</v>
      </c>
    </row>
    <row r="638" spans="1:4" s="1178" customFormat="1" ht="11.25" customHeight="1" x14ac:dyDescent="0.2">
      <c r="A638" s="1560"/>
      <c r="B638" s="1186">
        <v>5559</v>
      </c>
      <c r="C638" s="1186">
        <v>4710.2659999999996</v>
      </c>
      <c r="D638" s="1179" t="s">
        <v>745</v>
      </c>
    </row>
    <row r="639" spans="1:4" s="1178" customFormat="1" ht="11.25" customHeight="1" x14ac:dyDescent="0.2">
      <c r="A639" s="1560"/>
      <c r="B639" s="1186">
        <v>1030</v>
      </c>
      <c r="C639" s="1186">
        <v>1030</v>
      </c>
      <c r="D639" s="1179" t="s">
        <v>746</v>
      </c>
    </row>
    <row r="640" spans="1:4" s="1178" customFormat="1" ht="11.25" customHeight="1" x14ac:dyDescent="0.2">
      <c r="A640" s="1562"/>
      <c r="B640" s="1187">
        <v>47833.26</v>
      </c>
      <c r="C640" s="1187">
        <v>46984.508000000002</v>
      </c>
      <c r="D640" s="1181" t="s">
        <v>11</v>
      </c>
    </row>
    <row r="641" spans="1:4" s="1178" customFormat="1" ht="11.25" customHeight="1" x14ac:dyDescent="0.2">
      <c r="A641" s="1560" t="s">
        <v>939</v>
      </c>
      <c r="B641" s="1186">
        <v>464.26</v>
      </c>
      <c r="C641" s="1186">
        <v>464.26300000000003</v>
      </c>
      <c r="D641" s="1179" t="s">
        <v>3534</v>
      </c>
    </row>
    <row r="642" spans="1:4" s="1178" customFormat="1" ht="11.25" customHeight="1" x14ac:dyDescent="0.2">
      <c r="A642" s="1560"/>
      <c r="B642" s="1186">
        <v>12807.59</v>
      </c>
      <c r="C642" s="1186">
        <v>12807.59</v>
      </c>
      <c r="D642" s="1179" t="s">
        <v>619</v>
      </c>
    </row>
    <row r="643" spans="1:4" s="1178" customFormat="1" ht="11.25" customHeight="1" x14ac:dyDescent="0.2">
      <c r="A643" s="1560"/>
      <c r="B643" s="1186">
        <v>1537</v>
      </c>
      <c r="C643" s="1186">
        <v>1347.42868</v>
      </c>
      <c r="D643" s="1179" t="s">
        <v>745</v>
      </c>
    </row>
    <row r="644" spans="1:4" s="1178" customFormat="1" ht="11.25" customHeight="1" x14ac:dyDescent="0.2">
      <c r="A644" s="1560"/>
      <c r="B644" s="1186">
        <v>155</v>
      </c>
      <c r="C644" s="1186">
        <v>155</v>
      </c>
      <c r="D644" s="1179" t="s">
        <v>746</v>
      </c>
    </row>
    <row r="645" spans="1:4" s="1178" customFormat="1" ht="11.25" customHeight="1" x14ac:dyDescent="0.2">
      <c r="A645" s="1560"/>
      <c r="B645" s="1186">
        <v>15</v>
      </c>
      <c r="C645" s="1186">
        <v>15</v>
      </c>
      <c r="D645" s="1179" t="s">
        <v>3056</v>
      </c>
    </row>
    <row r="646" spans="1:4" s="1178" customFormat="1" ht="11.25" customHeight="1" x14ac:dyDescent="0.2">
      <c r="A646" s="1560"/>
      <c r="B646" s="1186">
        <v>14978.85</v>
      </c>
      <c r="C646" s="1186">
        <v>14789.28168</v>
      </c>
      <c r="D646" s="1179" t="s">
        <v>11</v>
      </c>
    </row>
    <row r="647" spans="1:4" s="1178" customFormat="1" ht="11.25" customHeight="1" x14ac:dyDescent="0.2">
      <c r="A647" s="1561" t="s">
        <v>937</v>
      </c>
      <c r="B647" s="1185">
        <v>19.8</v>
      </c>
      <c r="C647" s="1185">
        <v>19.8</v>
      </c>
      <c r="D647" s="1177" t="s">
        <v>3592</v>
      </c>
    </row>
    <row r="648" spans="1:4" s="1178" customFormat="1" ht="11.25" customHeight="1" x14ac:dyDescent="0.2">
      <c r="A648" s="1560"/>
      <c r="B648" s="1186">
        <v>12478.7</v>
      </c>
      <c r="C648" s="1186">
        <v>12478.692999999999</v>
      </c>
      <c r="D648" s="1179" t="s">
        <v>619</v>
      </c>
    </row>
    <row r="649" spans="1:4" s="1178" customFormat="1" ht="11.25" customHeight="1" x14ac:dyDescent="0.2">
      <c r="A649" s="1560"/>
      <c r="B649" s="1186">
        <v>1619</v>
      </c>
      <c r="C649" s="1186">
        <v>1314.2269799999999</v>
      </c>
      <c r="D649" s="1179" t="s">
        <v>745</v>
      </c>
    </row>
    <row r="650" spans="1:4" s="1178" customFormat="1" ht="11.25" customHeight="1" x14ac:dyDescent="0.2">
      <c r="A650" s="1560"/>
      <c r="B650" s="1186">
        <v>484</v>
      </c>
      <c r="C650" s="1186">
        <v>484</v>
      </c>
      <c r="D650" s="1179" t="s">
        <v>746</v>
      </c>
    </row>
    <row r="651" spans="1:4" s="1178" customFormat="1" ht="11.25" customHeight="1" x14ac:dyDescent="0.2">
      <c r="A651" s="1562"/>
      <c r="B651" s="1187">
        <v>14601.5</v>
      </c>
      <c r="C651" s="1187">
        <v>14296.719979999998</v>
      </c>
      <c r="D651" s="1181" t="s">
        <v>11</v>
      </c>
    </row>
    <row r="652" spans="1:4" s="1178" customFormat="1" ht="11.25" customHeight="1" x14ac:dyDescent="0.2">
      <c r="A652" s="1560" t="s">
        <v>932</v>
      </c>
      <c r="B652" s="1186">
        <v>120</v>
      </c>
      <c r="C652" s="1186">
        <v>120</v>
      </c>
      <c r="D652" s="1179" t="s">
        <v>3327</v>
      </c>
    </row>
    <row r="653" spans="1:4" s="1178" customFormat="1" ht="11.25" customHeight="1" x14ac:dyDescent="0.2">
      <c r="A653" s="1560"/>
      <c r="B653" s="1186">
        <v>260</v>
      </c>
      <c r="C653" s="1186">
        <v>260</v>
      </c>
      <c r="D653" s="1179" t="s">
        <v>3010</v>
      </c>
    </row>
    <row r="654" spans="1:4" s="1178" customFormat="1" ht="11.25" customHeight="1" x14ac:dyDescent="0.2">
      <c r="A654" s="1560"/>
      <c r="B654" s="1186">
        <v>544.66</v>
      </c>
      <c r="C654" s="1186">
        <v>544.65599999999995</v>
      </c>
      <c r="D654" s="1179" t="s">
        <v>3534</v>
      </c>
    </row>
    <row r="655" spans="1:4" s="1178" customFormat="1" ht="11.25" customHeight="1" x14ac:dyDescent="0.2">
      <c r="A655" s="1560"/>
      <c r="B655" s="1186">
        <v>15178.9</v>
      </c>
      <c r="C655" s="1186">
        <v>15178.9</v>
      </c>
      <c r="D655" s="1179" t="s">
        <v>619</v>
      </c>
    </row>
    <row r="656" spans="1:4" s="1178" customFormat="1" ht="11.25" customHeight="1" x14ac:dyDescent="0.2">
      <c r="A656" s="1560"/>
      <c r="B656" s="1186">
        <v>2265</v>
      </c>
      <c r="C656" s="1186">
        <v>1915.7892899999999</v>
      </c>
      <c r="D656" s="1179" t="s">
        <v>745</v>
      </c>
    </row>
    <row r="657" spans="1:4" s="1178" customFormat="1" ht="11.25" customHeight="1" x14ac:dyDescent="0.2">
      <c r="A657" s="1560"/>
      <c r="B657" s="1186">
        <v>247</v>
      </c>
      <c r="C657" s="1186">
        <v>247</v>
      </c>
      <c r="D657" s="1179" t="s">
        <v>746</v>
      </c>
    </row>
    <row r="658" spans="1:4" s="1178" customFormat="1" ht="21" x14ac:dyDescent="0.2">
      <c r="A658" s="1560"/>
      <c r="B658" s="1186">
        <v>512</v>
      </c>
      <c r="C658" s="1186">
        <v>512</v>
      </c>
      <c r="D658" s="1179" t="s">
        <v>2762</v>
      </c>
    </row>
    <row r="659" spans="1:4" s="1178" customFormat="1" ht="11.25" customHeight="1" x14ac:dyDescent="0.2">
      <c r="A659" s="1560"/>
      <c r="B659" s="1186">
        <v>19127.559999999998</v>
      </c>
      <c r="C659" s="1186">
        <v>18778.345290000001</v>
      </c>
      <c r="D659" s="1179" t="s">
        <v>11</v>
      </c>
    </row>
    <row r="660" spans="1:4" s="1178" customFormat="1" ht="11.25" customHeight="1" x14ac:dyDescent="0.2">
      <c r="A660" s="1561" t="s">
        <v>931</v>
      </c>
      <c r="B660" s="1185">
        <v>80</v>
      </c>
      <c r="C660" s="1185">
        <v>80</v>
      </c>
      <c r="D660" s="1177" t="s">
        <v>3327</v>
      </c>
    </row>
    <row r="661" spans="1:4" s="1178" customFormat="1" ht="11.25" customHeight="1" x14ac:dyDescent="0.2">
      <c r="A661" s="1560"/>
      <c r="B661" s="1186">
        <v>100</v>
      </c>
      <c r="C661" s="1186">
        <v>100</v>
      </c>
      <c r="D661" s="1179" t="s">
        <v>3010</v>
      </c>
    </row>
    <row r="662" spans="1:4" s="1178" customFormat="1" ht="11.25" customHeight="1" x14ac:dyDescent="0.2">
      <c r="A662" s="1560"/>
      <c r="B662" s="1186">
        <v>461.98</v>
      </c>
      <c r="C662" s="1186">
        <v>461.97600000000006</v>
      </c>
      <c r="D662" s="1179" t="s">
        <v>3534</v>
      </c>
    </row>
    <row r="663" spans="1:4" s="1178" customFormat="1" ht="11.25" customHeight="1" x14ac:dyDescent="0.2">
      <c r="A663" s="1560"/>
      <c r="B663" s="1186">
        <v>12153.92</v>
      </c>
      <c r="C663" s="1186">
        <v>12153.92</v>
      </c>
      <c r="D663" s="1179" t="s">
        <v>619</v>
      </c>
    </row>
    <row r="664" spans="1:4" s="1178" customFormat="1" ht="11.25" customHeight="1" x14ac:dyDescent="0.2">
      <c r="A664" s="1560"/>
      <c r="B664" s="1186">
        <v>2282</v>
      </c>
      <c r="C664" s="1186">
        <v>1738.58636</v>
      </c>
      <c r="D664" s="1179" t="s">
        <v>745</v>
      </c>
    </row>
    <row r="665" spans="1:4" s="1178" customFormat="1" ht="11.25" customHeight="1" x14ac:dyDescent="0.2">
      <c r="A665" s="1560"/>
      <c r="B665" s="1186">
        <v>332</v>
      </c>
      <c r="C665" s="1186">
        <v>332</v>
      </c>
      <c r="D665" s="1179" t="s">
        <v>746</v>
      </c>
    </row>
    <row r="666" spans="1:4" s="1178" customFormat="1" ht="11.25" customHeight="1" x14ac:dyDescent="0.2">
      <c r="A666" s="1562"/>
      <c r="B666" s="1187">
        <v>15409.9</v>
      </c>
      <c r="C666" s="1187">
        <v>14866.48236</v>
      </c>
      <c r="D666" s="1181" t="s">
        <v>11</v>
      </c>
    </row>
    <row r="667" spans="1:4" s="1178" customFormat="1" ht="11.25" customHeight="1" x14ac:dyDescent="0.2">
      <c r="A667" s="1560" t="s">
        <v>936</v>
      </c>
      <c r="B667" s="1186">
        <v>270</v>
      </c>
      <c r="C667" s="1186">
        <v>270</v>
      </c>
      <c r="D667" s="1179" t="s">
        <v>3327</v>
      </c>
    </row>
    <row r="668" spans="1:4" s="1178" customFormat="1" ht="11.25" customHeight="1" x14ac:dyDescent="0.2">
      <c r="A668" s="1560"/>
      <c r="B668" s="1186">
        <v>377.17</v>
      </c>
      <c r="C668" s="1186">
        <v>377.16300000000001</v>
      </c>
      <c r="D668" s="1179" t="s">
        <v>3534</v>
      </c>
    </row>
    <row r="669" spans="1:4" s="1178" customFormat="1" ht="11.25" customHeight="1" x14ac:dyDescent="0.2">
      <c r="A669" s="1560"/>
      <c r="B669" s="1186">
        <v>50</v>
      </c>
      <c r="C669" s="1186">
        <v>50</v>
      </c>
      <c r="D669" s="1179" t="s">
        <v>3592</v>
      </c>
    </row>
    <row r="670" spans="1:4" s="1178" customFormat="1" ht="11.25" customHeight="1" x14ac:dyDescent="0.2">
      <c r="A670" s="1560"/>
      <c r="B670" s="1186">
        <v>9513.5500000000011</v>
      </c>
      <c r="C670" s="1186">
        <v>9513.5479999999989</v>
      </c>
      <c r="D670" s="1179" t="s">
        <v>619</v>
      </c>
    </row>
    <row r="671" spans="1:4" s="1178" customFormat="1" ht="11.25" customHeight="1" x14ac:dyDescent="0.2">
      <c r="A671" s="1560"/>
      <c r="B671" s="1186">
        <v>1231</v>
      </c>
      <c r="C671" s="1186">
        <v>1000.74974</v>
      </c>
      <c r="D671" s="1179" t="s">
        <v>745</v>
      </c>
    </row>
    <row r="672" spans="1:4" s="1178" customFormat="1" ht="11.25" customHeight="1" x14ac:dyDescent="0.2">
      <c r="A672" s="1560"/>
      <c r="B672" s="1186">
        <v>158</v>
      </c>
      <c r="C672" s="1186">
        <v>158</v>
      </c>
      <c r="D672" s="1179" t="s">
        <v>746</v>
      </c>
    </row>
    <row r="673" spans="1:4" s="1178" customFormat="1" ht="21" x14ac:dyDescent="0.2">
      <c r="A673" s="1560"/>
      <c r="B673" s="1186">
        <v>125</v>
      </c>
      <c r="C673" s="1186">
        <v>125</v>
      </c>
      <c r="D673" s="1179" t="s">
        <v>2762</v>
      </c>
    </row>
    <row r="674" spans="1:4" s="1178" customFormat="1" ht="11.25" customHeight="1" x14ac:dyDescent="0.2">
      <c r="A674" s="1560"/>
      <c r="B674" s="1186">
        <v>11724.720000000001</v>
      </c>
      <c r="C674" s="1186">
        <v>11494.460739999999</v>
      </c>
      <c r="D674" s="1179" t="s">
        <v>11</v>
      </c>
    </row>
    <row r="675" spans="1:4" s="1178" customFormat="1" ht="11.25" customHeight="1" x14ac:dyDescent="0.2">
      <c r="A675" s="1561" t="s">
        <v>852</v>
      </c>
      <c r="B675" s="1185">
        <v>67.260000000000005</v>
      </c>
      <c r="C675" s="1185">
        <v>0</v>
      </c>
      <c r="D675" s="1177" t="s">
        <v>2983</v>
      </c>
    </row>
    <row r="676" spans="1:4" s="1178" customFormat="1" ht="11.25" customHeight="1" x14ac:dyDescent="0.2">
      <c r="A676" s="1560"/>
      <c r="B676" s="1186">
        <v>98.4</v>
      </c>
      <c r="C676" s="1186">
        <v>98.4</v>
      </c>
      <c r="D676" s="1179" t="s">
        <v>3546</v>
      </c>
    </row>
    <row r="677" spans="1:4" s="1178" customFormat="1" ht="11.25" customHeight="1" x14ac:dyDescent="0.2">
      <c r="A677" s="1560"/>
      <c r="B677" s="1186">
        <v>2778.25</v>
      </c>
      <c r="C677" s="1186">
        <v>2778.2449999999999</v>
      </c>
      <c r="D677" s="1179" t="s">
        <v>3534</v>
      </c>
    </row>
    <row r="678" spans="1:4" s="1178" customFormat="1" ht="11.25" customHeight="1" x14ac:dyDescent="0.2">
      <c r="A678" s="1560"/>
      <c r="B678" s="1186">
        <v>195</v>
      </c>
      <c r="C678" s="1186">
        <v>195</v>
      </c>
      <c r="D678" s="1179" t="s">
        <v>751</v>
      </c>
    </row>
    <row r="679" spans="1:4" s="1178" customFormat="1" ht="11.25" customHeight="1" x14ac:dyDescent="0.2">
      <c r="A679" s="1560"/>
      <c r="B679" s="1186">
        <v>58.85</v>
      </c>
      <c r="C679" s="1186">
        <v>58.844999999999999</v>
      </c>
      <c r="D679" s="1179" t="s">
        <v>4493</v>
      </c>
    </row>
    <row r="680" spans="1:4" s="1178" customFormat="1" ht="11.25" customHeight="1" x14ac:dyDescent="0.2">
      <c r="A680" s="1560"/>
      <c r="B680" s="1186">
        <v>48434.68</v>
      </c>
      <c r="C680" s="1186">
        <v>48434.680999999997</v>
      </c>
      <c r="D680" s="1179" t="s">
        <v>619</v>
      </c>
    </row>
    <row r="681" spans="1:4" s="1178" customFormat="1" ht="11.25" customHeight="1" x14ac:dyDescent="0.2">
      <c r="A681" s="1560"/>
      <c r="B681" s="1186">
        <v>5396</v>
      </c>
      <c r="C681" s="1186">
        <v>4384.5376500000002</v>
      </c>
      <c r="D681" s="1179" t="s">
        <v>745</v>
      </c>
    </row>
    <row r="682" spans="1:4" s="1178" customFormat="1" ht="11.25" customHeight="1" x14ac:dyDescent="0.2">
      <c r="A682" s="1560"/>
      <c r="B682" s="1186">
        <v>873</v>
      </c>
      <c r="C682" s="1186">
        <v>873</v>
      </c>
      <c r="D682" s="1179" t="s">
        <v>746</v>
      </c>
    </row>
    <row r="683" spans="1:4" s="1178" customFormat="1" ht="21" x14ac:dyDescent="0.2">
      <c r="A683" s="1560"/>
      <c r="B683" s="1186">
        <v>81</v>
      </c>
      <c r="C683" s="1186">
        <v>81</v>
      </c>
      <c r="D683" s="1179" t="s">
        <v>2762</v>
      </c>
    </row>
    <row r="684" spans="1:4" s="1178" customFormat="1" ht="11.25" customHeight="1" x14ac:dyDescent="0.2">
      <c r="A684" s="1562"/>
      <c r="B684" s="1187">
        <v>57982.44</v>
      </c>
      <c r="C684" s="1187">
        <v>56903.708649999993</v>
      </c>
      <c r="D684" s="1181" t="s">
        <v>11</v>
      </c>
    </row>
    <row r="685" spans="1:4" s="1178" customFormat="1" ht="11.25" customHeight="1" x14ac:dyDescent="0.2">
      <c r="A685" s="1560" t="s">
        <v>895</v>
      </c>
      <c r="B685" s="1186">
        <v>6800</v>
      </c>
      <c r="C685" s="1186">
        <v>1525.3711599999999</v>
      </c>
      <c r="D685" s="1179" t="s">
        <v>3617</v>
      </c>
    </row>
    <row r="686" spans="1:4" s="1178" customFormat="1" ht="11.25" customHeight="1" x14ac:dyDescent="0.2">
      <c r="A686" s="1560"/>
      <c r="B686" s="1186">
        <v>152.4</v>
      </c>
      <c r="C686" s="1186">
        <v>152.4</v>
      </c>
      <c r="D686" s="1179" t="s">
        <v>3546</v>
      </c>
    </row>
    <row r="687" spans="1:4" s="1178" customFormat="1" ht="11.25" customHeight="1" x14ac:dyDescent="0.2">
      <c r="A687" s="1560"/>
      <c r="B687" s="1186">
        <v>647</v>
      </c>
      <c r="C687" s="1186">
        <v>647</v>
      </c>
      <c r="D687" s="1179" t="s">
        <v>3608</v>
      </c>
    </row>
    <row r="688" spans="1:4" s="1178" customFormat="1" ht="11.25" customHeight="1" x14ac:dyDescent="0.2">
      <c r="A688" s="1560"/>
      <c r="B688" s="1186">
        <v>82</v>
      </c>
      <c r="C688" s="1186">
        <v>82</v>
      </c>
      <c r="D688" s="1179" t="s">
        <v>3603</v>
      </c>
    </row>
    <row r="689" spans="1:4" s="1178" customFormat="1" ht="11.25" customHeight="1" x14ac:dyDescent="0.2">
      <c r="A689" s="1560"/>
      <c r="B689" s="1186">
        <v>2945.13</v>
      </c>
      <c r="C689" s="1186">
        <v>2945.125</v>
      </c>
      <c r="D689" s="1179" t="s">
        <v>3534</v>
      </c>
    </row>
    <row r="690" spans="1:4" s="1178" customFormat="1" ht="11.25" customHeight="1" x14ac:dyDescent="0.2">
      <c r="A690" s="1560"/>
      <c r="B690" s="1186">
        <v>180</v>
      </c>
      <c r="C690" s="1186">
        <v>180</v>
      </c>
      <c r="D690" s="1179" t="s">
        <v>751</v>
      </c>
    </row>
    <row r="691" spans="1:4" s="1178" customFormat="1" ht="11.25" customHeight="1" x14ac:dyDescent="0.2">
      <c r="A691" s="1560"/>
      <c r="B691" s="1186">
        <v>20</v>
      </c>
      <c r="C691" s="1186">
        <v>20</v>
      </c>
      <c r="D691" s="1179" t="s">
        <v>750</v>
      </c>
    </row>
    <row r="692" spans="1:4" s="1178" customFormat="1" ht="11.25" customHeight="1" x14ac:dyDescent="0.2">
      <c r="A692" s="1560"/>
      <c r="B692" s="1186">
        <v>234.85000000000002</v>
      </c>
      <c r="C692" s="1186">
        <v>234.84</v>
      </c>
      <c r="D692" s="1179" t="s">
        <v>4029</v>
      </c>
    </row>
    <row r="693" spans="1:4" s="1178" customFormat="1" ht="11.25" customHeight="1" x14ac:dyDescent="0.2">
      <c r="A693" s="1560"/>
      <c r="B693" s="1186">
        <v>65703.069999999992</v>
      </c>
      <c r="C693" s="1186">
        <v>65703.065000000002</v>
      </c>
      <c r="D693" s="1179" t="s">
        <v>619</v>
      </c>
    </row>
    <row r="694" spans="1:4" s="1178" customFormat="1" ht="11.25" customHeight="1" x14ac:dyDescent="0.2">
      <c r="A694" s="1560"/>
      <c r="B694" s="1186">
        <v>12393</v>
      </c>
      <c r="C694" s="1186">
        <v>10164.53026</v>
      </c>
      <c r="D694" s="1179" t="s">
        <v>745</v>
      </c>
    </row>
    <row r="695" spans="1:4" s="1178" customFormat="1" ht="11.25" customHeight="1" x14ac:dyDescent="0.2">
      <c r="A695" s="1560"/>
      <c r="B695" s="1186">
        <v>1106</v>
      </c>
      <c r="C695" s="1186">
        <v>1106</v>
      </c>
      <c r="D695" s="1179" t="s">
        <v>746</v>
      </c>
    </row>
    <row r="696" spans="1:4" s="1178" customFormat="1" ht="11.25" customHeight="1" x14ac:dyDescent="0.2">
      <c r="A696" s="1560"/>
      <c r="B696" s="1186">
        <v>90263.45</v>
      </c>
      <c r="C696" s="1186">
        <v>82760.331420000002</v>
      </c>
      <c r="D696" s="1179" t="s">
        <v>11</v>
      </c>
    </row>
    <row r="697" spans="1:4" s="1178" customFormat="1" ht="11.25" customHeight="1" x14ac:dyDescent="0.2">
      <c r="A697" s="1561" t="s">
        <v>872</v>
      </c>
      <c r="B697" s="1185">
        <v>156</v>
      </c>
      <c r="C697" s="1185">
        <v>156</v>
      </c>
      <c r="D697" s="1177" t="s">
        <v>3546</v>
      </c>
    </row>
    <row r="698" spans="1:4" s="1178" customFormat="1" ht="11.25" customHeight="1" x14ac:dyDescent="0.2">
      <c r="A698" s="1560"/>
      <c r="B698" s="1186">
        <v>110</v>
      </c>
      <c r="C698" s="1186">
        <v>110</v>
      </c>
      <c r="D698" s="1179" t="s">
        <v>3603</v>
      </c>
    </row>
    <row r="699" spans="1:4" s="1178" customFormat="1" ht="11.25" customHeight="1" x14ac:dyDescent="0.2">
      <c r="A699" s="1560"/>
      <c r="B699" s="1186">
        <v>2827.27</v>
      </c>
      <c r="C699" s="1186">
        <v>2827.2659999999996</v>
      </c>
      <c r="D699" s="1179" t="s">
        <v>3534</v>
      </c>
    </row>
    <row r="700" spans="1:4" s="1178" customFormat="1" ht="11.25" customHeight="1" x14ac:dyDescent="0.2">
      <c r="A700" s="1560"/>
      <c r="B700" s="1186">
        <v>50</v>
      </c>
      <c r="C700" s="1186">
        <v>50</v>
      </c>
      <c r="D700" s="1179" t="s">
        <v>3592</v>
      </c>
    </row>
    <row r="701" spans="1:4" s="1178" customFormat="1" ht="11.25" customHeight="1" x14ac:dyDescent="0.2">
      <c r="A701" s="1560"/>
      <c r="B701" s="1186">
        <v>15</v>
      </c>
      <c r="C701" s="1186">
        <v>15</v>
      </c>
      <c r="D701" s="1179" t="s">
        <v>751</v>
      </c>
    </row>
    <row r="702" spans="1:4" s="1178" customFormat="1" ht="11.25" customHeight="1" x14ac:dyDescent="0.2">
      <c r="A702" s="1560"/>
      <c r="B702" s="1186">
        <v>95</v>
      </c>
      <c r="C702" s="1186">
        <v>95</v>
      </c>
      <c r="D702" s="1179" t="s">
        <v>750</v>
      </c>
    </row>
    <row r="703" spans="1:4" s="1178" customFormat="1" ht="11.25" customHeight="1" x14ac:dyDescent="0.2">
      <c r="A703" s="1560"/>
      <c r="B703" s="1186">
        <v>18</v>
      </c>
      <c r="C703" s="1186">
        <v>18</v>
      </c>
      <c r="D703" s="1179" t="s">
        <v>3607</v>
      </c>
    </row>
    <row r="704" spans="1:4" s="1178" customFormat="1" ht="11.25" customHeight="1" x14ac:dyDescent="0.2">
      <c r="A704" s="1560"/>
      <c r="B704" s="1186">
        <v>60166.69</v>
      </c>
      <c r="C704" s="1186">
        <v>60166.687000000005</v>
      </c>
      <c r="D704" s="1179" t="s">
        <v>619</v>
      </c>
    </row>
    <row r="705" spans="1:4" s="1178" customFormat="1" ht="11.25" customHeight="1" x14ac:dyDescent="0.2">
      <c r="A705" s="1560"/>
      <c r="B705" s="1186">
        <v>9061</v>
      </c>
      <c r="C705" s="1186">
        <v>7588.7975200000001</v>
      </c>
      <c r="D705" s="1179" t="s">
        <v>745</v>
      </c>
    </row>
    <row r="706" spans="1:4" s="1178" customFormat="1" ht="11.25" customHeight="1" x14ac:dyDescent="0.2">
      <c r="A706" s="1560"/>
      <c r="B706" s="1186">
        <v>1525</v>
      </c>
      <c r="C706" s="1186">
        <v>1525</v>
      </c>
      <c r="D706" s="1179" t="s">
        <v>746</v>
      </c>
    </row>
    <row r="707" spans="1:4" s="1178" customFormat="1" ht="11.25" customHeight="1" x14ac:dyDescent="0.2">
      <c r="A707" s="1560"/>
      <c r="B707" s="1186">
        <v>950</v>
      </c>
      <c r="C707" s="1186">
        <v>84.7</v>
      </c>
      <c r="D707" s="1179" t="s">
        <v>3060</v>
      </c>
    </row>
    <row r="708" spans="1:4" s="1178" customFormat="1" ht="11.25" customHeight="1" x14ac:dyDescent="0.2">
      <c r="A708" s="1560"/>
      <c r="B708" s="1186">
        <v>15</v>
      </c>
      <c r="C708" s="1186">
        <v>15</v>
      </c>
      <c r="D708" s="1179" t="s">
        <v>3056</v>
      </c>
    </row>
    <row r="709" spans="1:4" s="1178" customFormat="1" ht="11.25" customHeight="1" x14ac:dyDescent="0.2">
      <c r="A709" s="1562"/>
      <c r="B709" s="1187">
        <v>74988.960000000006</v>
      </c>
      <c r="C709" s="1187">
        <v>72651.450520000013</v>
      </c>
      <c r="D709" s="1181" t="s">
        <v>11</v>
      </c>
    </row>
    <row r="710" spans="1:4" s="1178" customFormat="1" ht="11.25" customHeight="1" x14ac:dyDescent="0.2">
      <c r="A710" s="1560" t="s">
        <v>897</v>
      </c>
      <c r="B710" s="1186">
        <v>3742.4700000000003</v>
      </c>
      <c r="C710" s="1186">
        <v>3742.4660399999998</v>
      </c>
      <c r="D710" s="1179" t="s">
        <v>762</v>
      </c>
    </row>
    <row r="711" spans="1:4" s="1178" customFormat="1" ht="11.25" customHeight="1" x14ac:dyDescent="0.2">
      <c r="A711" s="1560"/>
      <c r="B711" s="1186">
        <v>127.2</v>
      </c>
      <c r="C711" s="1186">
        <v>127.2</v>
      </c>
      <c r="D711" s="1179" t="s">
        <v>3546</v>
      </c>
    </row>
    <row r="712" spans="1:4" s="1178" customFormat="1" ht="11.25" customHeight="1" x14ac:dyDescent="0.2">
      <c r="A712" s="1560"/>
      <c r="B712" s="1186">
        <v>671</v>
      </c>
      <c r="C712" s="1186">
        <v>671</v>
      </c>
      <c r="D712" s="1179" t="s">
        <v>3608</v>
      </c>
    </row>
    <row r="713" spans="1:4" s="1178" customFormat="1" ht="11.25" customHeight="1" x14ac:dyDescent="0.2">
      <c r="A713" s="1560"/>
      <c r="B713" s="1186">
        <v>1869.3400000000001</v>
      </c>
      <c r="C713" s="1186">
        <v>1869.3420000000001</v>
      </c>
      <c r="D713" s="1179" t="s">
        <v>3534</v>
      </c>
    </row>
    <row r="714" spans="1:4" s="1178" customFormat="1" ht="11.25" customHeight="1" x14ac:dyDescent="0.2">
      <c r="A714" s="1560"/>
      <c r="B714" s="1186">
        <v>141</v>
      </c>
      <c r="C714" s="1186">
        <v>141</v>
      </c>
      <c r="D714" s="1179" t="s">
        <v>751</v>
      </c>
    </row>
    <row r="715" spans="1:4" s="1178" customFormat="1" ht="11.25" customHeight="1" x14ac:dyDescent="0.2">
      <c r="A715" s="1560"/>
      <c r="B715" s="1186">
        <v>60</v>
      </c>
      <c r="C715" s="1186">
        <v>60</v>
      </c>
      <c r="D715" s="1179" t="s">
        <v>750</v>
      </c>
    </row>
    <row r="716" spans="1:4" s="1178" customFormat="1" ht="11.25" customHeight="1" x14ac:dyDescent="0.2">
      <c r="A716" s="1560"/>
      <c r="B716" s="1186">
        <v>60091.26</v>
      </c>
      <c r="C716" s="1186">
        <v>60017.944000000003</v>
      </c>
      <c r="D716" s="1179" t="s">
        <v>619</v>
      </c>
    </row>
    <row r="717" spans="1:4" s="1178" customFormat="1" ht="11.25" customHeight="1" x14ac:dyDescent="0.2">
      <c r="A717" s="1560"/>
      <c r="B717" s="1186">
        <v>9447</v>
      </c>
      <c r="C717" s="1186">
        <v>7884.41453</v>
      </c>
      <c r="D717" s="1179" t="s">
        <v>745</v>
      </c>
    </row>
    <row r="718" spans="1:4" s="1178" customFormat="1" ht="11.25" customHeight="1" x14ac:dyDescent="0.2">
      <c r="A718" s="1560"/>
      <c r="B718" s="1186">
        <v>1439</v>
      </c>
      <c r="C718" s="1186">
        <v>1439</v>
      </c>
      <c r="D718" s="1179" t="s">
        <v>746</v>
      </c>
    </row>
    <row r="719" spans="1:4" s="1178" customFormat="1" ht="11.25" customHeight="1" x14ac:dyDescent="0.2">
      <c r="A719" s="1560"/>
      <c r="B719" s="1186">
        <v>52.16</v>
      </c>
      <c r="C719" s="1186">
        <v>52.157150000000001</v>
      </c>
      <c r="D719" s="1179" t="s">
        <v>3618</v>
      </c>
    </row>
    <row r="720" spans="1:4" s="1178" customFormat="1" ht="11.25" customHeight="1" x14ac:dyDescent="0.2">
      <c r="A720" s="1560"/>
      <c r="B720" s="1186">
        <v>1500</v>
      </c>
      <c r="C720" s="1186">
        <v>1285.02</v>
      </c>
      <c r="D720" s="1179" t="s">
        <v>4612</v>
      </c>
    </row>
    <row r="721" spans="1:4" s="1178" customFormat="1" ht="11.25" customHeight="1" x14ac:dyDescent="0.2">
      <c r="A721" s="1560"/>
      <c r="B721" s="1186">
        <v>79140.430000000008</v>
      </c>
      <c r="C721" s="1186">
        <v>77289.543720000001</v>
      </c>
      <c r="D721" s="1179" t="s">
        <v>11</v>
      </c>
    </row>
    <row r="722" spans="1:4" s="1178" customFormat="1" ht="11.25" customHeight="1" x14ac:dyDescent="0.2">
      <c r="A722" s="1561" t="s">
        <v>884</v>
      </c>
      <c r="B722" s="1185">
        <v>500.01</v>
      </c>
      <c r="C722" s="1185">
        <v>500</v>
      </c>
      <c r="D722" s="1177" t="s">
        <v>3327</v>
      </c>
    </row>
    <row r="723" spans="1:4" s="1178" customFormat="1" ht="11.25" customHeight="1" x14ac:dyDescent="0.2">
      <c r="A723" s="1560"/>
      <c r="B723" s="1186">
        <v>151.68</v>
      </c>
      <c r="C723" s="1186">
        <v>151.68</v>
      </c>
      <c r="D723" s="1179" t="s">
        <v>3546</v>
      </c>
    </row>
    <row r="724" spans="1:4" s="1178" customFormat="1" ht="11.25" customHeight="1" x14ac:dyDescent="0.2">
      <c r="A724" s="1560"/>
      <c r="B724" s="1186">
        <v>459</v>
      </c>
      <c r="C724" s="1186">
        <v>459</v>
      </c>
      <c r="D724" s="1179" t="s">
        <v>3608</v>
      </c>
    </row>
    <row r="725" spans="1:4" s="1178" customFormat="1" ht="11.25" customHeight="1" x14ac:dyDescent="0.2">
      <c r="A725" s="1560"/>
      <c r="B725" s="1186">
        <v>24</v>
      </c>
      <c r="C725" s="1186">
        <v>24</v>
      </c>
      <c r="D725" s="1179" t="s">
        <v>3603</v>
      </c>
    </row>
    <row r="726" spans="1:4" s="1178" customFormat="1" ht="11.25" customHeight="1" x14ac:dyDescent="0.2">
      <c r="A726" s="1560"/>
      <c r="B726" s="1186">
        <v>400</v>
      </c>
      <c r="C726" s="1186">
        <v>400</v>
      </c>
      <c r="D726" s="1179" t="s">
        <v>568</v>
      </c>
    </row>
    <row r="727" spans="1:4" s="1178" customFormat="1" ht="11.25" customHeight="1" x14ac:dyDescent="0.2">
      <c r="A727" s="1560"/>
      <c r="B727" s="1186">
        <v>1700</v>
      </c>
      <c r="C727" s="1186">
        <v>1570</v>
      </c>
      <c r="D727" s="1179" t="s">
        <v>2987</v>
      </c>
    </row>
    <row r="728" spans="1:4" s="1178" customFormat="1" ht="11.25" customHeight="1" x14ac:dyDescent="0.2">
      <c r="A728" s="1560"/>
      <c r="B728" s="1186">
        <v>3266.14</v>
      </c>
      <c r="C728" s="1186">
        <v>3266.14</v>
      </c>
      <c r="D728" s="1179" t="s">
        <v>3534</v>
      </c>
    </row>
    <row r="729" spans="1:4" s="1178" customFormat="1" ht="11.25" customHeight="1" x14ac:dyDescent="0.2">
      <c r="A729" s="1560"/>
      <c r="B729" s="1186">
        <v>30</v>
      </c>
      <c r="C729" s="1186">
        <v>30</v>
      </c>
      <c r="D729" s="1179" t="s">
        <v>753</v>
      </c>
    </row>
    <row r="730" spans="1:4" s="1178" customFormat="1" ht="11.25" customHeight="1" x14ac:dyDescent="0.2">
      <c r="A730" s="1560"/>
      <c r="B730" s="1186">
        <v>195</v>
      </c>
      <c r="C730" s="1186">
        <v>195</v>
      </c>
      <c r="D730" s="1179" t="s">
        <v>751</v>
      </c>
    </row>
    <row r="731" spans="1:4" s="1178" customFormat="1" ht="11.25" customHeight="1" x14ac:dyDescent="0.2">
      <c r="A731" s="1560"/>
      <c r="B731" s="1186">
        <v>5263.9</v>
      </c>
      <c r="C731" s="1186">
        <v>5223</v>
      </c>
      <c r="D731" s="1179" t="s">
        <v>3586</v>
      </c>
    </row>
    <row r="732" spans="1:4" s="1178" customFormat="1" ht="11.25" customHeight="1" x14ac:dyDescent="0.2">
      <c r="A732" s="1560"/>
      <c r="B732" s="1186">
        <v>72</v>
      </c>
      <c r="C732" s="1186">
        <v>72</v>
      </c>
      <c r="D732" s="1179" t="s">
        <v>3607</v>
      </c>
    </row>
    <row r="733" spans="1:4" s="1178" customFormat="1" ht="11.25" customHeight="1" x14ac:dyDescent="0.2">
      <c r="A733" s="1560"/>
      <c r="B733" s="1186">
        <v>11.77</v>
      </c>
      <c r="C733" s="1186">
        <v>11.769</v>
      </c>
      <c r="D733" s="1179" t="s">
        <v>4493</v>
      </c>
    </row>
    <row r="734" spans="1:4" s="1178" customFormat="1" ht="11.25" customHeight="1" x14ac:dyDescent="0.2">
      <c r="A734" s="1560"/>
      <c r="B734" s="1186">
        <v>3000</v>
      </c>
      <c r="C734" s="1186">
        <v>0</v>
      </c>
      <c r="D734" s="1179" t="s">
        <v>4613</v>
      </c>
    </row>
    <row r="735" spans="1:4" s="1178" customFormat="1" ht="11.25" customHeight="1" x14ac:dyDescent="0.2">
      <c r="A735" s="1560"/>
      <c r="B735" s="1186">
        <v>52919.8</v>
      </c>
      <c r="C735" s="1186">
        <v>52919.803999999996</v>
      </c>
      <c r="D735" s="1179" t="s">
        <v>619</v>
      </c>
    </row>
    <row r="736" spans="1:4" s="1178" customFormat="1" ht="11.25" customHeight="1" x14ac:dyDescent="0.2">
      <c r="A736" s="1560"/>
      <c r="B736" s="1186">
        <v>7270</v>
      </c>
      <c r="C736" s="1186">
        <v>5327.7840299999998</v>
      </c>
      <c r="D736" s="1179" t="s">
        <v>745</v>
      </c>
    </row>
    <row r="737" spans="1:4" s="1178" customFormat="1" ht="11.25" customHeight="1" x14ac:dyDescent="0.2">
      <c r="A737" s="1560"/>
      <c r="B737" s="1186">
        <v>1180</v>
      </c>
      <c r="C737" s="1186">
        <v>1180</v>
      </c>
      <c r="D737" s="1179" t="s">
        <v>746</v>
      </c>
    </row>
    <row r="738" spans="1:4" s="1178" customFormat="1" ht="11.25" customHeight="1" x14ac:dyDescent="0.2">
      <c r="A738" s="1560"/>
      <c r="B738" s="1186">
        <v>200</v>
      </c>
      <c r="C738" s="1186">
        <v>200</v>
      </c>
      <c r="D738" s="1179" t="s">
        <v>567</v>
      </c>
    </row>
    <row r="739" spans="1:4" s="1178" customFormat="1" ht="11.25" customHeight="1" x14ac:dyDescent="0.2">
      <c r="A739" s="1562"/>
      <c r="B739" s="1187">
        <v>76643.299999999988</v>
      </c>
      <c r="C739" s="1187">
        <v>71530.177029999992</v>
      </c>
      <c r="D739" s="1181" t="s">
        <v>11</v>
      </c>
    </row>
    <row r="740" spans="1:4" s="1178" customFormat="1" ht="11.25" customHeight="1" x14ac:dyDescent="0.2">
      <c r="A740" s="1560" t="s">
        <v>893</v>
      </c>
      <c r="B740" s="1186">
        <v>84</v>
      </c>
      <c r="C740" s="1186">
        <v>84</v>
      </c>
      <c r="D740" s="1179" t="s">
        <v>3546</v>
      </c>
    </row>
    <row r="741" spans="1:4" s="1178" customFormat="1" ht="11.25" customHeight="1" x14ac:dyDescent="0.2">
      <c r="A741" s="1560"/>
      <c r="B741" s="1186">
        <v>337</v>
      </c>
      <c r="C741" s="1186">
        <v>337</v>
      </c>
      <c r="D741" s="1179" t="s">
        <v>3608</v>
      </c>
    </row>
    <row r="742" spans="1:4" s="1178" customFormat="1" ht="11.25" customHeight="1" x14ac:dyDescent="0.2">
      <c r="A742" s="1560"/>
      <c r="B742" s="1186">
        <v>49</v>
      </c>
      <c r="C742" s="1186">
        <v>49</v>
      </c>
      <c r="D742" s="1179" t="s">
        <v>3603</v>
      </c>
    </row>
    <row r="743" spans="1:4" s="1178" customFormat="1" ht="11.25" customHeight="1" x14ac:dyDescent="0.2">
      <c r="A743" s="1560"/>
      <c r="B743" s="1186">
        <v>570</v>
      </c>
      <c r="C743" s="1186">
        <v>570</v>
      </c>
      <c r="D743" s="1179" t="s">
        <v>3010</v>
      </c>
    </row>
    <row r="744" spans="1:4" s="1178" customFormat="1" ht="11.25" customHeight="1" x14ac:dyDescent="0.2">
      <c r="A744" s="1560"/>
      <c r="B744" s="1186">
        <v>47.1</v>
      </c>
      <c r="C744" s="1186">
        <v>47.1</v>
      </c>
      <c r="D744" s="1179" t="s">
        <v>3592</v>
      </c>
    </row>
    <row r="745" spans="1:4" s="1178" customFormat="1" ht="11.25" customHeight="1" x14ac:dyDescent="0.2">
      <c r="A745" s="1560"/>
      <c r="B745" s="1186">
        <v>180</v>
      </c>
      <c r="C745" s="1186">
        <v>180</v>
      </c>
      <c r="D745" s="1179" t="s">
        <v>751</v>
      </c>
    </row>
    <row r="746" spans="1:4" s="1178" customFormat="1" ht="11.25" customHeight="1" x14ac:dyDescent="0.2">
      <c r="A746" s="1560"/>
      <c r="B746" s="1186">
        <v>29769.98</v>
      </c>
      <c r="C746" s="1186">
        <v>29769.977999999999</v>
      </c>
      <c r="D746" s="1179" t="s">
        <v>619</v>
      </c>
    </row>
    <row r="747" spans="1:4" s="1178" customFormat="1" ht="11.25" customHeight="1" x14ac:dyDescent="0.2">
      <c r="A747" s="1560"/>
      <c r="B747" s="1186">
        <v>3539</v>
      </c>
      <c r="C747" s="1186">
        <v>2735.3926300000003</v>
      </c>
      <c r="D747" s="1179" t="s">
        <v>745</v>
      </c>
    </row>
    <row r="748" spans="1:4" s="1178" customFormat="1" ht="11.25" customHeight="1" x14ac:dyDescent="0.2">
      <c r="A748" s="1560"/>
      <c r="B748" s="1186">
        <v>451</v>
      </c>
      <c r="C748" s="1186">
        <v>449.0462</v>
      </c>
      <c r="D748" s="1179" t="s">
        <v>746</v>
      </c>
    </row>
    <row r="749" spans="1:4" s="1178" customFormat="1" ht="11.25" customHeight="1" x14ac:dyDescent="0.2">
      <c r="A749" s="1560"/>
      <c r="B749" s="1186">
        <v>1500</v>
      </c>
      <c r="C749" s="1186">
        <v>268.62</v>
      </c>
      <c r="D749" s="1179" t="s">
        <v>1810</v>
      </c>
    </row>
    <row r="750" spans="1:4" s="1178" customFormat="1" ht="11.25" customHeight="1" x14ac:dyDescent="0.2">
      <c r="A750" s="1560"/>
      <c r="B750" s="1186">
        <v>500</v>
      </c>
      <c r="C750" s="1186">
        <v>500</v>
      </c>
      <c r="D750" s="1179" t="s">
        <v>4614</v>
      </c>
    </row>
    <row r="751" spans="1:4" s="1178" customFormat="1" ht="11.25" customHeight="1" x14ac:dyDescent="0.2">
      <c r="A751" s="1560"/>
      <c r="B751" s="1186">
        <v>37027.08</v>
      </c>
      <c r="C751" s="1186">
        <v>34990.136829999996</v>
      </c>
      <c r="D751" s="1179" t="s">
        <v>11</v>
      </c>
    </row>
    <row r="752" spans="1:4" s="1178" customFormat="1" ht="11.25" customHeight="1" x14ac:dyDescent="0.2">
      <c r="A752" s="1561" t="s">
        <v>885</v>
      </c>
      <c r="B752" s="1185">
        <v>69.599999999999994</v>
      </c>
      <c r="C752" s="1185">
        <v>69.599999999999994</v>
      </c>
      <c r="D752" s="1177" t="s">
        <v>3546</v>
      </c>
    </row>
    <row r="753" spans="1:4" s="1178" customFormat="1" ht="11.25" customHeight="1" x14ac:dyDescent="0.2">
      <c r="A753" s="1560"/>
      <c r="B753" s="1186">
        <v>326</v>
      </c>
      <c r="C753" s="1186">
        <v>326</v>
      </c>
      <c r="D753" s="1179" t="s">
        <v>3608</v>
      </c>
    </row>
    <row r="754" spans="1:4" s="1178" customFormat="1" ht="11.25" customHeight="1" x14ac:dyDescent="0.2">
      <c r="A754" s="1560"/>
      <c r="B754" s="1186">
        <v>54</v>
      </c>
      <c r="C754" s="1186">
        <v>54</v>
      </c>
      <c r="D754" s="1179" t="s">
        <v>751</v>
      </c>
    </row>
    <row r="755" spans="1:4" s="1178" customFormat="1" ht="11.25" customHeight="1" x14ac:dyDescent="0.2">
      <c r="A755" s="1560"/>
      <c r="B755" s="1186">
        <v>33559.74</v>
      </c>
      <c r="C755" s="1186">
        <v>33559.738999999994</v>
      </c>
      <c r="D755" s="1179" t="s">
        <v>619</v>
      </c>
    </row>
    <row r="756" spans="1:4" s="1178" customFormat="1" ht="11.25" customHeight="1" x14ac:dyDescent="0.2">
      <c r="A756" s="1560"/>
      <c r="B756" s="1186">
        <v>5108</v>
      </c>
      <c r="C756" s="1186">
        <v>4141.9531800000004</v>
      </c>
      <c r="D756" s="1179" t="s">
        <v>745</v>
      </c>
    </row>
    <row r="757" spans="1:4" s="1178" customFormat="1" ht="11.25" customHeight="1" x14ac:dyDescent="0.2">
      <c r="A757" s="1560"/>
      <c r="B757" s="1186">
        <v>399</v>
      </c>
      <c r="C757" s="1186">
        <v>399</v>
      </c>
      <c r="D757" s="1179" t="s">
        <v>746</v>
      </c>
    </row>
    <row r="758" spans="1:4" s="1178" customFormat="1" ht="11.25" customHeight="1" x14ac:dyDescent="0.2">
      <c r="A758" s="1562"/>
      <c r="B758" s="1187">
        <v>39516.339999999997</v>
      </c>
      <c r="C758" s="1187">
        <v>38550.292179999989</v>
      </c>
      <c r="D758" s="1181" t="s">
        <v>11</v>
      </c>
    </row>
    <row r="759" spans="1:4" s="1178" customFormat="1" ht="11.25" customHeight="1" x14ac:dyDescent="0.2">
      <c r="A759" s="1560" t="s">
        <v>924</v>
      </c>
      <c r="B759" s="1186">
        <v>64.8</v>
      </c>
      <c r="C759" s="1186">
        <v>64.8</v>
      </c>
      <c r="D759" s="1179" t="s">
        <v>3546</v>
      </c>
    </row>
    <row r="760" spans="1:4" s="1178" customFormat="1" ht="11.25" customHeight="1" x14ac:dyDescent="0.2">
      <c r="A760" s="1560"/>
      <c r="B760" s="1186">
        <v>176</v>
      </c>
      <c r="C760" s="1186">
        <v>176</v>
      </c>
      <c r="D760" s="1179" t="s">
        <v>3608</v>
      </c>
    </row>
    <row r="761" spans="1:4" s="1178" customFormat="1" ht="11.25" customHeight="1" x14ac:dyDescent="0.2">
      <c r="A761" s="1560"/>
      <c r="B761" s="1186">
        <v>1131.67</v>
      </c>
      <c r="C761" s="1186">
        <v>1131.673</v>
      </c>
      <c r="D761" s="1179" t="s">
        <v>3534</v>
      </c>
    </row>
    <row r="762" spans="1:4" s="1178" customFormat="1" ht="11.25" customHeight="1" x14ac:dyDescent="0.2">
      <c r="A762" s="1560"/>
      <c r="B762" s="1186">
        <v>40</v>
      </c>
      <c r="C762" s="1186">
        <v>40</v>
      </c>
      <c r="D762" s="1179" t="s">
        <v>750</v>
      </c>
    </row>
    <row r="763" spans="1:4" s="1178" customFormat="1" ht="11.25" customHeight="1" x14ac:dyDescent="0.2">
      <c r="A763" s="1560"/>
      <c r="B763" s="1186">
        <v>195.7</v>
      </c>
      <c r="C763" s="1186">
        <v>12.72999999999999</v>
      </c>
      <c r="D763" s="1179" t="s">
        <v>4029</v>
      </c>
    </row>
    <row r="764" spans="1:4" s="1178" customFormat="1" ht="11.25" customHeight="1" x14ac:dyDescent="0.2">
      <c r="A764" s="1560"/>
      <c r="B764" s="1186">
        <v>38046.699999999997</v>
      </c>
      <c r="C764" s="1186">
        <v>38046.699000000001</v>
      </c>
      <c r="D764" s="1179" t="s">
        <v>619</v>
      </c>
    </row>
    <row r="765" spans="1:4" s="1178" customFormat="1" ht="11.25" customHeight="1" x14ac:dyDescent="0.2">
      <c r="A765" s="1560"/>
      <c r="B765" s="1186">
        <v>3269</v>
      </c>
      <c r="C765" s="1186">
        <v>2697.31855</v>
      </c>
      <c r="D765" s="1179" t="s">
        <v>745</v>
      </c>
    </row>
    <row r="766" spans="1:4" s="1178" customFormat="1" ht="11.25" customHeight="1" x14ac:dyDescent="0.2">
      <c r="A766" s="1560"/>
      <c r="B766" s="1186">
        <v>586</v>
      </c>
      <c r="C766" s="1186">
        <v>586</v>
      </c>
      <c r="D766" s="1179" t="s">
        <v>746</v>
      </c>
    </row>
    <row r="767" spans="1:4" s="1178" customFormat="1" ht="11.25" customHeight="1" x14ac:dyDescent="0.2">
      <c r="A767" s="1560"/>
      <c r="B767" s="1186">
        <v>43509.87</v>
      </c>
      <c r="C767" s="1186">
        <v>42755.220550000005</v>
      </c>
      <c r="D767" s="1179" t="s">
        <v>11</v>
      </c>
    </row>
    <row r="768" spans="1:4" s="1178" customFormat="1" ht="11.25" customHeight="1" x14ac:dyDescent="0.2">
      <c r="A768" s="1561" t="s">
        <v>921</v>
      </c>
      <c r="B768" s="1185">
        <v>60</v>
      </c>
      <c r="C768" s="1185">
        <v>60</v>
      </c>
      <c r="D768" s="1177" t="s">
        <v>3327</v>
      </c>
    </row>
    <row r="769" spans="1:4" s="1178" customFormat="1" ht="11.25" customHeight="1" x14ac:dyDescent="0.2">
      <c r="A769" s="1560"/>
      <c r="B769" s="1186">
        <v>108.9</v>
      </c>
      <c r="C769" s="1186">
        <v>108.9</v>
      </c>
      <c r="D769" s="1179" t="s">
        <v>3546</v>
      </c>
    </row>
    <row r="770" spans="1:4" s="1178" customFormat="1" ht="11.25" customHeight="1" x14ac:dyDescent="0.2">
      <c r="A770" s="1560"/>
      <c r="B770" s="1186">
        <v>89</v>
      </c>
      <c r="C770" s="1186">
        <v>89</v>
      </c>
      <c r="D770" s="1179" t="s">
        <v>3608</v>
      </c>
    </row>
    <row r="771" spans="1:4" s="1178" customFormat="1" ht="11.25" customHeight="1" x14ac:dyDescent="0.2">
      <c r="A771" s="1560"/>
      <c r="B771" s="1186">
        <v>69</v>
      </c>
      <c r="C771" s="1186">
        <v>69</v>
      </c>
      <c r="D771" s="1179" t="s">
        <v>3603</v>
      </c>
    </row>
    <row r="772" spans="1:4" s="1178" customFormat="1" ht="11.25" customHeight="1" x14ac:dyDescent="0.2">
      <c r="A772" s="1560"/>
      <c r="B772" s="1186">
        <v>250</v>
      </c>
      <c r="C772" s="1186">
        <v>250</v>
      </c>
      <c r="D772" s="1179" t="s">
        <v>3010</v>
      </c>
    </row>
    <row r="773" spans="1:4" s="1178" customFormat="1" ht="11.25" customHeight="1" x14ac:dyDescent="0.2">
      <c r="A773" s="1560"/>
      <c r="B773" s="1186">
        <v>2150</v>
      </c>
      <c r="C773" s="1186">
        <v>2150</v>
      </c>
      <c r="D773" s="1179" t="s">
        <v>4615</v>
      </c>
    </row>
    <row r="774" spans="1:4" s="1178" customFormat="1" ht="11.25" customHeight="1" x14ac:dyDescent="0.2">
      <c r="A774" s="1560"/>
      <c r="B774" s="1186">
        <v>50</v>
      </c>
      <c r="C774" s="1186">
        <v>50</v>
      </c>
      <c r="D774" s="1179" t="s">
        <v>3592</v>
      </c>
    </row>
    <row r="775" spans="1:4" s="1178" customFormat="1" ht="11.25" customHeight="1" x14ac:dyDescent="0.2">
      <c r="A775" s="1560"/>
      <c r="B775" s="1186">
        <v>40.75</v>
      </c>
      <c r="C775" s="1186">
        <v>34.28</v>
      </c>
      <c r="D775" s="1179" t="s">
        <v>617</v>
      </c>
    </row>
    <row r="776" spans="1:4" s="1178" customFormat="1" ht="11.25" customHeight="1" x14ac:dyDescent="0.2">
      <c r="A776" s="1560"/>
      <c r="B776" s="1186">
        <v>28998.949999999997</v>
      </c>
      <c r="C776" s="1186">
        <v>28998.947</v>
      </c>
      <c r="D776" s="1179" t="s">
        <v>619</v>
      </c>
    </row>
    <row r="777" spans="1:4" s="1178" customFormat="1" ht="11.25" customHeight="1" x14ac:dyDescent="0.2">
      <c r="A777" s="1560"/>
      <c r="B777" s="1186">
        <v>3040</v>
      </c>
      <c r="C777" s="1186">
        <v>2527.9642699999999</v>
      </c>
      <c r="D777" s="1179" t="s">
        <v>745</v>
      </c>
    </row>
    <row r="778" spans="1:4" s="1178" customFormat="1" ht="11.25" customHeight="1" x14ac:dyDescent="0.2">
      <c r="A778" s="1560"/>
      <c r="B778" s="1186">
        <v>205</v>
      </c>
      <c r="C778" s="1186">
        <v>205</v>
      </c>
      <c r="D778" s="1179" t="s">
        <v>746</v>
      </c>
    </row>
    <row r="779" spans="1:4" s="1178" customFormat="1" ht="11.25" customHeight="1" x14ac:dyDescent="0.2">
      <c r="A779" s="1560"/>
      <c r="B779" s="1186">
        <v>3243.19</v>
      </c>
      <c r="C779" s="1186">
        <v>3243.1897100000001</v>
      </c>
      <c r="D779" s="1179" t="s">
        <v>4616</v>
      </c>
    </row>
    <row r="780" spans="1:4" s="1178" customFormat="1" ht="11.25" customHeight="1" x14ac:dyDescent="0.2">
      <c r="A780" s="1562"/>
      <c r="B780" s="1187">
        <v>38304.79</v>
      </c>
      <c r="C780" s="1187">
        <v>37786.280980000003</v>
      </c>
      <c r="D780" s="1181" t="s">
        <v>11</v>
      </c>
    </row>
    <row r="781" spans="1:4" s="1178" customFormat="1" ht="11.25" customHeight="1" x14ac:dyDescent="0.2">
      <c r="A781" s="1560" t="s">
        <v>1009</v>
      </c>
      <c r="B781" s="1186">
        <v>9410.52</v>
      </c>
      <c r="C781" s="1186">
        <v>9410.52</v>
      </c>
      <c r="D781" s="1179" t="s">
        <v>3534</v>
      </c>
    </row>
    <row r="782" spans="1:4" s="1178" customFormat="1" ht="11.25" customHeight="1" x14ac:dyDescent="0.2">
      <c r="A782" s="1560"/>
      <c r="B782" s="1186">
        <v>9131.41</v>
      </c>
      <c r="C782" s="1186">
        <v>9113.5869999999995</v>
      </c>
      <c r="D782" s="1179" t="s">
        <v>619</v>
      </c>
    </row>
    <row r="783" spans="1:4" s="1178" customFormat="1" ht="11.25" customHeight="1" x14ac:dyDescent="0.2">
      <c r="A783" s="1560"/>
      <c r="B783" s="1186">
        <v>1165</v>
      </c>
      <c r="C783" s="1186">
        <v>982.50857999999994</v>
      </c>
      <c r="D783" s="1179" t="s">
        <v>745</v>
      </c>
    </row>
    <row r="784" spans="1:4" s="1178" customFormat="1" ht="11.25" customHeight="1" x14ac:dyDescent="0.2">
      <c r="A784" s="1560"/>
      <c r="B784" s="1186">
        <v>89</v>
      </c>
      <c r="C784" s="1186">
        <v>89</v>
      </c>
      <c r="D784" s="1179" t="s">
        <v>746</v>
      </c>
    </row>
    <row r="785" spans="1:4" s="1178" customFormat="1" ht="11.25" customHeight="1" x14ac:dyDescent="0.2">
      <c r="A785" s="1560"/>
      <c r="B785" s="1186">
        <v>19795.93</v>
      </c>
      <c r="C785" s="1186">
        <v>19595.615579999998</v>
      </c>
      <c r="D785" s="1179" t="s">
        <v>11</v>
      </c>
    </row>
    <row r="786" spans="1:4" s="1178" customFormat="1" ht="11.25" customHeight="1" x14ac:dyDescent="0.2">
      <c r="A786" s="1561" t="s">
        <v>1008</v>
      </c>
      <c r="B786" s="1185">
        <v>17897.73</v>
      </c>
      <c r="C786" s="1185">
        <v>17897.728999999999</v>
      </c>
      <c r="D786" s="1177" t="s">
        <v>619</v>
      </c>
    </row>
    <row r="787" spans="1:4" s="1178" customFormat="1" ht="11.25" customHeight="1" x14ac:dyDescent="0.2">
      <c r="A787" s="1560"/>
      <c r="B787" s="1186">
        <v>1442</v>
      </c>
      <c r="C787" s="1186">
        <v>1294.81395</v>
      </c>
      <c r="D787" s="1179" t="s">
        <v>745</v>
      </c>
    </row>
    <row r="788" spans="1:4" s="1178" customFormat="1" ht="11.25" customHeight="1" x14ac:dyDescent="0.2">
      <c r="A788" s="1560"/>
      <c r="B788" s="1186">
        <v>113</v>
      </c>
      <c r="C788" s="1186">
        <v>113</v>
      </c>
      <c r="D788" s="1179" t="s">
        <v>746</v>
      </c>
    </row>
    <row r="789" spans="1:4" s="1178" customFormat="1" ht="11.25" customHeight="1" x14ac:dyDescent="0.2">
      <c r="A789" s="1562"/>
      <c r="B789" s="1187">
        <v>19452.73</v>
      </c>
      <c r="C789" s="1187">
        <v>19305.542949999999</v>
      </c>
      <c r="D789" s="1181" t="s">
        <v>11</v>
      </c>
    </row>
    <row r="790" spans="1:4" s="1178" customFormat="1" ht="11.25" customHeight="1" x14ac:dyDescent="0.2">
      <c r="A790" s="1560" t="s">
        <v>1003</v>
      </c>
      <c r="B790" s="1186">
        <v>423</v>
      </c>
      <c r="C790" s="1186">
        <v>0</v>
      </c>
      <c r="D790" s="1179" t="s">
        <v>4617</v>
      </c>
    </row>
    <row r="791" spans="1:4" s="1178" customFormat="1" ht="11.25" customHeight="1" x14ac:dyDescent="0.2">
      <c r="A791" s="1560"/>
      <c r="B791" s="1186">
        <v>300</v>
      </c>
      <c r="C791" s="1186">
        <v>0</v>
      </c>
      <c r="D791" s="1179" t="s">
        <v>4618</v>
      </c>
    </row>
    <row r="792" spans="1:4" s="1178" customFormat="1" ht="11.25" customHeight="1" x14ac:dyDescent="0.2">
      <c r="A792" s="1560"/>
      <c r="B792" s="1186">
        <v>18755.72</v>
      </c>
      <c r="C792" s="1186">
        <v>18755.718000000001</v>
      </c>
      <c r="D792" s="1179" t="s">
        <v>619</v>
      </c>
    </row>
    <row r="793" spans="1:4" s="1178" customFormat="1" ht="11.25" customHeight="1" x14ac:dyDescent="0.2">
      <c r="A793" s="1560"/>
      <c r="B793" s="1186">
        <v>1786</v>
      </c>
      <c r="C793" s="1186">
        <v>1672.6322500000001</v>
      </c>
      <c r="D793" s="1179" t="s">
        <v>745</v>
      </c>
    </row>
    <row r="794" spans="1:4" s="1178" customFormat="1" ht="11.25" customHeight="1" x14ac:dyDescent="0.2">
      <c r="A794" s="1560"/>
      <c r="B794" s="1186">
        <v>65</v>
      </c>
      <c r="C794" s="1186">
        <v>65</v>
      </c>
      <c r="D794" s="1179" t="s">
        <v>746</v>
      </c>
    </row>
    <row r="795" spans="1:4" s="1178" customFormat="1" ht="11.25" customHeight="1" x14ac:dyDescent="0.2">
      <c r="A795" s="1560"/>
      <c r="B795" s="1186">
        <v>21329.72</v>
      </c>
      <c r="C795" s="1186">
        <v>20493.35025</v>
      </c>
      <c r="D795" s="1179" t="s">
        <v>11</v>
      </c>
    </row>
    <row r="796" spans="1:4" s="1178" customFormat="1" ht="11.25" customHeight="1" x14ac:dyDescent="0.2">
      <c r="A796" s="1561" t="s">
        <v>1004</v>
      </c>
      <c r="B796" s="1185">
        <v>9122.8799999999992</v>
      </c>
      <c r="C796" s="1185">
        <v>9122.880000000001</v>
      </c>
      <c r="D796" s="1177" t="s">
        <v>3534</v>
      </c>
    </row>
    <row r="797" spans="1:4" s="1178" customFormat="1" ht="11.25" customHeight="1" x14ac:dyDescent="0.2">
      <c r="A797" s="1560"/>
      <c r="B797" s="1186">
        <v>12445.29</v>
      </c>
      <c r="C797" s="1186">
        <v>12445.293</v>
      </c>
      <c r="D797" s="1179" t="s">
        <v>619</v>
      </c>
    </row>
    <row r="798" spans="1:4" s="1178" customFormat="1" ht="11.25" customHeight="1" x14ac:dyDescent="0.2">
      <c r="A798" s="1560"/>
      <c r="B798" s="1186">
        <v>1617</v>
      </c>
      <c r="C798" s="1186">
        <v>1277.2528499999999</v>
      </c>
      <c r="D798" s="1179" t="s">
        <v>745</v>
      </c>
    </row>
    <row r="799" spans="1:4" s="1178" customFormat="1" ht="11.25" customHeight="1" x14ac:dyDescent="0.2">
      <c r="A799" s="1560"/>
      <c r="B799" s="1186">
        <v>90</v>
      </c>
      <c r="C799" s="1186">
        <v>90</v>
      </c>
      <c r="D799" s="1179" t="s">
        <v>746</v>
      </c>
    </row>
    <row r="800" spans="1:4" s="1178" customFormat="1" ht="11.25" customHeight="1" x14ac:dyDescent="0.2">
      <c r="A800" s="1562"/>
      <c r="B800" s="1187">
        <v>23275.17</v>
      </c>
      <c r="C800" s="1187">
        <v>22935.425850000003</v>
      </c>
      <c r="D800" s="1181" t="s">
        <v>11</v>
      </c>
    </row>
    <row r="801" spans="1:4" s="1178" customFormat="1" ht="11.25" customHeight="1" x14ac:dyDescent="0.2">
      <c r="A801" s="1560" t="s">
        <v>1007</v>
      </c>
      <c r="B801" s="1186">
        <v>16206.03</v>
      </c>
      <c r="C801" s="1186">
        <v>16206.028</v>
      </c>
      <c r="D801" s="1179" t="s">
        <v>619</v>
      </c>
    </row>
    <row r="802" spans="1:4" s="1178" customFormat="1" ht="11.25" customHeight="1" x14ac:dyDescent="0.2">
      <c r="A802" s="1560"/>
      <c r="B802" s="1186">
        <v>1564</v>
      </c>
      <c r="C802" s="1186">
        <v>940.44087000000002</v>
      </c>
      <c r="D802" s="1179" t="s">
        <v>745</v>
      </c>
    </row>
    <row r="803" spans="1:4" s="1178" customFormat="1" ht="11.25" customHeight="1" x14ac:dyDescent="0.2">
      <c r="A803" s="1560"/>
      <c r="B803" s="1186">
        <v>64</v>
      </c>
      <c r="C803" s="1186">
        <v>64</v>
      </c>
      <c r="D803" s="1179" t="s">
        <v>746</v>
      </c>
    </row>
    <row r="804" spans="1:4" s="1178" customFormat="1" ht="11.25" customHeight="1" x14ac:dyDescent="0.2">
      <c r="A804" s="1560"/>
      <c r="B804" s="1186">
        <v>17834.03</v>
      </c>
      <c r="C804" s="1186">
        <v>17210.468869999997</v>
      </c>
      <c r="D804" s="1179" t="s">
        <v>11</v>
      </c>
    </row>
    <row r="805" spans="1:4" s="1178" customFormat="1" ht="11.25" customHeight="1" x14ac:dyDescent="0.2">
      <c r="A805" s="1561" t="s">
        <v>1001</v>
      </c>
      <c r="B805" s="1185">
        <v>29522.94</v>
      </c>
      <c r="C805" s="1185">
        <v>29522.942999999999</v>
      </c>
      <c r="D805" s="1177" t="s">
        <v>619</v>
      </c>
    </row>
    <row r="806" spans="1:4" s="1178" customFormat="1" ht="11.25" customHeight="1" x14ac:dyDescent="0.2">
      <c r="A806" s="1560"/>
      <c r="B806" s="1186">
        <v>1791</v>
      </c>
      <c r="C806" s="1186">
        <v>1593.6695</v>
      </c>
      <c r="D806" s="1179" t="s">
        <v>745</v>
      </c>
    </row>
    <row r="807" spans="1:4" s="1178" customFormat="1" ht="11.25" customHeight="1" x14ac:dyDescent="0.2">
      <c r="A807" s="1560"/>
      <c r="B807" s="1186">
        <v>66</v>
      </c>
      <c r="C807" s="1186">
        <v>66</v>
      </c>
      <c r="D807" s="1179" t="s">
        <v>746</v>
      </c>
    </row>
    <row r="808" spans="1:4" s="1178" customFormat="1" ht="11.25" customHeight="1" x14ac:dyDescent="0.2">
      <c r="A808" s="1562"/>
      <c r="B808" s="1187">
        <v>31379.94</v>
      </c>
      <c r="C808" s="1187">
        <v>31182.612499999999</v>
      </c>
      <c r="D808" s="1181" t="s">
        <v>11</v>
      </c>
    </row>
    <row r="809" spans="1:4" s="1178" customFormat="1" ht="11.25" customHeight="1" x14ac:dyDescent="0.2">
      <c r="A809" s="1560" t="s">
        <v>862</v>
      </c>
      <c r="B809" s="1186">
        <v>4538.6099999999997</v>
      </c>
      <c r="C809" s="1186">
        <v>4538.6032599999999</v>
      </c>
      <c r="D809" s="1179" t="s">
        <v>762</v>
      </c>
    </row>
    <row r="810" spans="1:4" s="1178" customFormat="1" ht="11.25" customHeight="1" x14ac:dyDescent="0.2">
      <c r="A810" s="1560"/>
      <c r="B810" s="1186">
        <v>15.6</v>
      </c>
      <c r="C810" s="1186">
        <v>15.6</v>
      </c>
      <c r="D810" s="1179" t="s">
        <v>3546</v>
      </c>
    </row>
    <row r="811" spans="1:4" s="1178" customFormat="1" ht="11.25" customHeight="1" x14ac:dyDescent="0.2">
      <c r="A811" s="1560"/>
      <c r="B811" s="1186">
        <v>314</v>
      </c>
      <c r="C811" s="1186">
        <v>314</v>
      </c>
      <c r="D811" s="1179" t="s">
        <v>3608</v>
      </c>
    </row>
    <row r="812" spans="1:4" s="1178" customFormat="1" ht="11.25" customHeight="1" x14ac:dyDescent="0.2">
      <c r="A812" s="1560"/>
      <c r="B812" s="1186">
        <v>20</v>
      </c>
      <c r="C812" s="1186">
        <v>20</v>
      </c>
      <c r="D812" s="1179" t="s">
        <v>3603</v>
      </c>
    </row>
    <row r="813" spans="1:4" s="1178" customFormat="1" ht="11.25" customHeight="1" x14ac:dyDescent="0.2">
      <c r="A813" s="1560"/>
      <c r="B813" s="1186">
        <v>180</v>
      </c>
      <c r="C813" s="1186">
        <v>180</v>
      </c>
      <c r="D813" s="1179" t="s">
        <v>751</v>
      </c>
    </row>
    <row r="814" spans="1:4" s="1178" customFormat="1" ht="11.25" customHeight="1" x14ac:dyDescent="0.2">
      <c r="A814" s="1560"/>
      <c r="B814" s="1186">
        <v>30730.45</v>
      </c>
      <c r="C814" s="1186">
        <v>30730.449000000001</v>
      </c>
      <c r="D814" s="1179" t="s">
        <v>619</v>
      </c>
    </row>
    <row r="815" spans="1:4" s="1178" customFormat="1" ht="11.25" customHeight="1" x14ac:dyDescent="0.2">
      <c r="A815" s="1560"/>
      <c r="B815" s="1186">
        <v>4581</v>
      </c>
      <c r="C815" s="1186">
        <v>3554.71461</v>
      </c>
      <c r="D815" s="1179" t="s">
        <v>745</v>
      </c>
    </row>
    <row r="816" spans="1:4" s="1178" customFormat="1" ht="11.25" customHeight="1" x14ac:dyDescent="0.2">
      <c r="A816" s="1560"/>
      <c r="B816" s="1186">
        <v>1456</v>
      </c>
      <c r="C816" s="1186">
        <v>1444.549</v>
      </c>
      <c r="D816" s="1179" t="s">
        <v>746</v>
      </c>
    </row>
    <row r="817" spans="1:4" s="1178" customFormat="1" ht="11.25" customHeight="1" x14ac:dyDescent="0.2">
      <c r="A817" s="1560"/>
      <c r="B817" s="1186">
        <v>268.05</v>
      </c>
      <c r="C817" s="1186">
        <v>268.04480999999998</v>
      </c>
      <c r="D817" s="1179" t="s">
        <v>3619</v>
      </c>
    </row>
    <row r="818" spans="1:4" s="1178" customFormat="1" ht="11.25" customHeight="1" x14ac:dyDescent="0.2">
      <c r="A818" s="1560"/>
      <c r="B818" s="1186">
        <v>5382.12</v>
      </c>
      <c r="C818" s="1186">
        <v>5382.1225700000005</v>
      </c>
      <c r="D818" s="1179" t="s">
        <v>3058</v>
      </c>
    </row>
    <row r="819" spans="1:4" s="1178" customFormat="1" ht="11.25" customHeight="1" x14ac:dyDescent="0.2">
      <c r="A819" s="1560"/>
      <c r="B819" s="1186">
        <v>47485.83</v>
      </c>
      <c r="C819" s="1186">
        <v>46448.083249999996</v>
      </c>
      <c r="D819" s="1179" t="s">
        <v>11</v>
      </c>
    </row>
    <row r="820" spans="1:4" s="1178" customFormat="1" ht="11.25" customHeight="1" x14ac:dyDescent="0.2">
      <c r="A820" s="1561" t="s">
        <v>873</v>
      </c>
      <c r="B820" s="1185">
        <v>500</v>
      </c>
      <c r="C820" s="1185">
        <v>500</v>
      </c>
      <c r="D820" s="1177" t="s">
        <v>3327</v>
      </c>
    </row>
    <row r="821" spans="1:4" s="1178" customFormat="1" ht="11.25" customHeight="1" x14ac:dyDescent="0.2">
      <c r="A821" s="1560"/>
      <c r="B821" s="1186">
        <v>65.28</v>
      </c>
      <c r="C821" s="1186">
        <v>65.28</v>
      </c>
      <c r="D821" s="1179" t="s">
        <v>3546</v>
      </c>
    </row>
    <row r="822" spans="1:4" s="1178" customFormat="1" ht="11.25" customHeight="1" x14ac:dyDescent="0.2">
      <c r="A822" s="1560"/>
      <c r="B822" s="1186">
        <v>354</v>
      </c>
      <c r="C822" s="1186">
        <v>354</v>
      </c>
      <c r="D822" s="1179" t="s">
        <v>3608</v>
      </c>
    </row>
    <row r="823" spans="1:4" s="1178" customFormat="1" ht="11.25" customHeight="1" x14ac:dyDescent="0.2">
      <c r="A823" s="1560"/>
      <c r="B823" s="1186">
        <v>98</v>
      </c>
      <c r="C823" s="1186">
        <v>98</v>
      </c>
      <c r="D823" s="1179" t="s">
        <v>3603</v>
      </c>
    </row>
    <row r="824" spans="1:4" s="1178" customFormat="1" ht="11.25" customHeight="1" x14ac:dyDescent="0.2">
      <c r="A824" s="1560"/>
      <c r="B824" s="1186">
        <v>15</v>
      </c>
      <c r="C824" s="1186">
        <v>15</v>
      </c>
      <c r="D824" s="1179" t="s">
        <v>751</v>
      </c>
    </row>
    <row r="825" spans="1:4" s="1178" customFormat="1" ht="11.25" customHeight="1" x14ac:dyDescent="0.2">
      <c r="A825" s="1560"/>
      <c r="B825" s="1186">
        <v>11.77</v>
      </c>
      <c r="C825" s="1186">
        <v>11.769</v>
      </c>
      <c r="D825" s="1179" t="s">
        <v>4493</v>
      </c>
    </row>
    <row r="826" spans="1:4" s="1178" customFormat="1" ht="11.25" customHeight="1" x14ac:dyDescent="0.2">
      <c r="A826" s="1560"/>
      <c r="B826" s="1186">
        <v>31012.43</v>
      </c>
      <c r="C826" s="1186">
        <v>31012.424999999999</v>
      </c>
      <c r="D826" s="1179" t="s">
        <v>619</v>
      </c>
    </row>
    <row r="827" spans="1:4" s="1178" customFormat="1" ht="11.25" customHeight="1" x14ac:dyDescent="0.2">
      <c r="A827" s="1560"/>
      <c r="B827" s="1186">
        <v>6719</v>
      </c>
      <c r="C827" s="1186">
        <v>5267.0243300000002</v>
      </c>
      <c r="D827" s="1179" t="s">
        <v>745</v>
      </c>
    </row>
    <row r="828" spans="1:4" s="1178" customFormat="1" ht="11.25" customHeight="1" x14ac:dyDescent="0.2">
      <c r="A828" s="1560"/>
      <c r="B828" s="1186">
        <v>1206</v>
      </c>
      <c r="C828" s="1186">
        <v>1206</v>
      </c>
      <c r="D828" s="1179" t="s">
        <v>746</v>
      </c>
    </row>
    <row r="829" spans="1:4" s="1178" customFormat="1" ht="11.25" customHeight="1" x14ac:dyDescent="0.2">
      <c r="A829" s="1560"/>
      <c r="B829" s="1186">
        <v>121</v>
      </c>
      <c r="C829" s="1186">
        <v>121</v>
      </c>
      <c r="D829" s="1179" t="s">
        <v>3620</v>
      </c>
    </row>
    <row r="830" spans="1:4" s="1178" customFormat="1" ht="21" x14ac:dyDescent="0.2">
      <c r="A830" s="1560"/>
      <c r="B830" s="1186">
        <v>324</v>
      </c>
      <c r="C830" s="1186">
        <v>324</v>
      </c>
      <c r="D830" s="1179" t="s">
        <v>2762</v>
      </c>
    </row>
    <row r="831" spans="1:4" s="1178" customFormat="1" ht="11.25" customHeight="1" x14ac:dyDescent="0.2">
      <c r="A831" s="1560"/>
      <c r="B831" s="1186">
        <v>10</v>
      </c>
      <c r="C831" s="1186">
        <v>10</v>
      </c>
      <c r="D831" s="1179" t="s">
        <v>752</v>
      </c>
    </row>
    <row r="832" spans="1:4" s="1178" customFormat="1" ht="11.25" customHeight="1" x14ac:dyDescent="0.2">
      <c r="A832" s="1560"/>
      <c r="B832" s="1186">
        <v>15</v>
      </c>
      <c r="C832" s="1186">
        <v>15</v>
      </c>
      <c r="D832" s="1179" t="s">
        <v>3056</v>
      </c>
    </row>
    <row r="833" spans="1:4" s="1178" customFormat="1" ht="11.25" customHeight="1" x14ac:dyDescent="0.2">
      <c r="A833" s="1562"/>
      <c r="B833" s="1187">
        <v>40451.480000000003</v>
      </c>
      <c r="C833" s="1187">
        <v>38999.498330000002</v>
      </c>
      <c r="D833" s="1181" t="s">
        <v>11</v>
      </c>
    </row>
    <row r="834" spans="1:4" s="1178" customFormat="1" ht="11.25" customHeight="1" x14ac:dyDescent="0.2">
      <c r="A834" s="1560" t="s">
        <v>859</v>
      </c>
      <c r="B834" s="1186">
        <v>70</v>
      </c>
      <c r="C834" s="1186">
        <v>0</v>
      </c>
      <c r="D834" s="1179" t="s">
        <v>2984</v>
      </c>
    </row>
    <row r="835" spans="1:4" s="1178" customFormat="1" ht="11.25" customHeight="1" x14ac:dyDescent="0.2">
      <c r="A835" s="1560"/>
      <c r="B835" s="1186">
        <v>473</v>
      </c>
      <c r="C835" s="1186">
        <v>473</v>
      </c>
      <c r="D835" s="1179" t="s">
        <v>3608</v>
      </c>
    </row>
    <row r="836" spans="1:4" s="1178" customFormat="1" ht="11.25" customHeight="1" x14ac:dyDescent="0.2">
      <c r="A836" s="1560"/>
      <c r="B836" s="1186">
        <v>253.9</v>
      </c>
      <c r="C836" s="1186">
        <v>253.9</v>
      </c>
      <c r="D836" s="1179" t="s">
        <v>3010</v>
      </c>
    </row>
    <row r="837" spans="1:4" s="1178" customFormat="1" ht="11.25" customHeight="1" x14ac:dyDescent="0.2">
      <c r="A837" s="1560"/>
      <c r="B837" s="1186">
        <v>1938.5</v>
      </c>
      <c r="C837" s="1186">
        <v>1938.5040000000001</v>
      </c>
      <c r="D837" s="1179" t="s">
        <v>3534</v>
      </c>
    </row>
    <row r="838" spans="1:4" s="1178" customFormat="1" ht="11.25" customHeight="1" x14ac:dyDescent="0.2">
      <c r="A838" s="1560"/>
      <c r="B838" s="1186">
        <v>50</v>
      </c>
      <c r="C838" s="1186">
        <v>50</v>
      </c>
      <c r="D838" s="1179" t="s">
        <v>3592</v>
      </c>
    </row>
    <row r="839" spans="1:4" s="1178" customFormat="1" ht="11.25" customHeight="1" x14ac:dyDescent="0.2">
      <c r="A839" s="1560"/>
      <c r="B839" s="1186">
        <v>180</v>
      </c>
      <c r="C839" s="1186">
        <v>180</v>
      </c>
      <c r="D839" s="1179" t="s">
        <v>751</v>
      </c>
    </row>
    <row r="840" spans="1:4" s="1178" customFormat="1" ht="11.25" customHeight="1" x14ac:dyDescent="0.2">
      <c r="A840" s="1560"/>
      <c r="B840" s="1186">
        <v>11.77</v>
      </c>
      <c r="C840" s="1186">
        <v>11.769</v>
      </c>
      <c r="D840" s="1179" t="s">
        <v>4493</v>
      </c>
    </row>
    <row r="841" spans="1:4" s="1178" customFormat="1" ht="11.25" customHeight="1" x14ac:dyDescent="0.2">
      <c r="A841" s="1560"/>
      <c r="B841" s="1186">
        <v>70613.36</v>
      </c>
      <c r="C841" s="1186">
        <v>70613.361999999994</v>
      </c>
      <c r="D841" s="1179" t="s">
        <v>619</v>
      </c>
    </row>
    <row r="842" spans="1:4" s="1178" customFormat="1" ht="11.25" customHeight="1" x14ac:dyDescent="0.2">
      <c r="A842" s="1560"/>
      <c r="B842" s="1186">
        <v>3097.44</v>
      </c>
      <c r="C842" s="1186">
        <v>3097.4360000000001</v>
      </c>
      <c r="D842" s="1179" t="s">
        <v>620</v>
      </c>
    </row>
    <row r="843" spans="1:4" s="1178" customFormat="1" ht="11.25" customHeight="1" x14ac:dyDescent="0.2">
      <c r="A843" s="1560"/>
      <c r="B843" s="1186">
        <v>9681</v>
      </c>
      <c r="C843" s="1186">
        <v>7716.4505499999996</v>
      </c>
      <c r="D843" s="1179" t="s">
        <v>745</v>
      </c>
    </row>
    <row r="844" spans="1:4" s="1178" customFormat="1" ht="11.25" customHeight="1" x14ac:dyDescent="0.2">
      <c r="A844" s="1560"/>
      <c r="B844" s="1186">
        <v>1626</v>
      </c>
      <c r="C844" s="1186">
        <v>1626</v>
      </c>
      <c r="D844" s="1179" t="s">
        <v>746</v>
      </c>
    </row>
    <row r="845" spans="1:4" s="1178" customFormat="1" ht="11.25" customHeight="1" x14ac:dyDescent="0.2">
      <c r="A845" s="1560"/>
      <c r="B845" s="1186">
        <v>3063.97</v>
      </c>
      <c r="C845" s="1186">
        <v>0</v>
      </c>
      <c r="D845" s="1179" t="s">
        <v>3059</v>
      </c>
    </row>
    <row r="846" spans="1:4" s="1178" customFormat="1" ht="21" x14ac:dyDescent="0.2">
      <c r="A846" s="1560"/>
      <c r="B846" s="1186">
        <v>747</v>
      </c>
      <c r="C846" s="1186">
        <v>747</v>
      </c>
      <c r="D846" s="1179" t="s">
        <v>2762</v>
      </c>
    </row>
    <row r="847" spans="1:4" s="1178" customFormat="1" ht="11.25" customHeight="1" x14ac:dyDescent="0.2">
      <c r="A847" s="1560"/>
      <c r="B847" s="1186">
        <v>91805.94</v>
      </c>
      <c r="C847" s="1186">
        <v>86707.421549999985</v>
      </c>
      <c r="D847" s="1179" t="s">
        <v>11</v>
      </c>
    </row>
    <row r="848" spans="1:4" s="1178" customFormat="1" ht="11.25" customHeight="1" x14ac:dyDescent="0.2">
      <c r="A848" s="1561" t="s">
        <v>930</v>
      </c>
      <c r="B848" s="1185">
        <v>67.8</v>
      </c>
      <c r="C848" s="1185">
        <v>67.8</v>
      </c>
      <c r="D848" s="1177" t="s">
        <v>3546</v>
      </c>
    </row>
    <row r="849" spans="1:4" s="1178" customFormat="1" ht="11.25" customHeight="1" x14ac:dyDescent="0.2">
      <c r="A849" s="1560"/>
      <c r="B849" s="1186">
        <v>150</v>
      </c>
      <c r="C849" s="1186">
        <v>150</v>
      </c>
      <c r="D849" s="1179" t="s">
        <v>3608</v>
      </c>
    </row>
    <row r="850" spans="1:4" s="1178" customFormat="1" ht="11.25" customHeight="1" x14ac:dyDescent="0.2">
      <c r="A850" s="1560"/>
      <c r="B850" s="1186">
        <v>246</v>
      </c>
      <c r="C850" s="1186">
        <v>246</v>
      </c>
      <c r="D850" s="1179" t="s">
        <v>3603</v>
      </c>
    </row>
    <row r="851" spans="1:4" s="1178" customFormat="1" ht="11.25" customHeight="1" x14ac:dyDescent="0.2">
      <c r="A851" s="1560"/>
      <c r="B851" s="1186">
        <v>50.55</v>
      </c>
      <c r="C851" s="1186">
        <v>50.55</v>
      </c>
      <c r="D851" s="1179" t="s">
        <v>3625</v>
      </c>
    </row>
    <row r="852" spans="1:4" s="1178" customFormat="1" ht="11.25" customHeight="1" x14ac:dyDescent="0.2">
      <c r="A852" s="1560"/>
      <c r="B852" s="1186">
        <v>1400</v>
      </c>
      <c r="C852" s="1186">
        <v>1400</v>
      </c>
      <c r="D852" s="1179" t="s">
        <v>568</v>
      </c>
    </row>
    <row r="853" spans="1:4" s="1178" customFormat="1" ht="11.25" customHeight="1" x14ac:dyDescent="0.2">
      <c r="A853" s="1560"/>
      <c r="B853" s="1186">
        <v>120</v>
      </c>
      <c r="C853" s="1186">
        <v>120</v>
      </c>
      <c r="D853" s="1179" t="s">
        <v>3010</v>
      </c>
    </row>
    <row r="854" spans="1:4" s="1178" customFormat="1" ht="11.25" customHeight="1" x14ac:dyDescent="0.2">
      <c r="A854" s="1560"/>
      <c r="B854" s="1186">
        <v>709.09</v>
      </c>
      <c r="C854" s="1186">
        <v>709.07270000000005</v>
      </c>
      <c r="D854" s="1179" t="s">
        <v>2987</v>
      </c>
    </row>
    <row r="855" spans="1:4" s="1178" customFormat="1" ht="11.25" customHeight="1" x14ac:dyDescent="0.2">
      <c r="A855" s="1560"/>
      <c r="B855" s="1186">
        <v>982.55000000000007</v>
      </c>
      <c r="C855" s="1186">
        <v>982.55</v>
      </c>
      <c r="D855" s="1179" t="s">
        <v>3534</v>
      </c>
    </row>
    <row r="856" spans="1:4" s="1178" customFormat="1" ht="11.25" customHeight="1" x14ac:dyDescent="0.2">
      <c r="A856" s="1560"/>
      <c r="B856" s="1186">
        <v>555</v>
      </c>
      <c r="C856" s="1186">
        <v>555</v>
      </c>
      <c r="D856" s="1179" t="s">
        <v>751</v>
      </c>
    </row>
    <row r="857" spans="1:4" s="1178" customFormat="1" ht="11.25" customHeight="1" x14ac:dyDescent="0.2">
      <c r="A857" s="1560"/>
      <c r="B857" s="1186">
        <v>54.39</v>
      </c>
      <c r="C857" s="1186">
        <v>19.929400000000008</v>
      </c>
      <c r="D857" s="1179" t="s">
        <v>4029</v>
      </c>
    </row>
    <row r="858" spans="1:4" s="1178" customFormat="1" ht="11.25" customHeight="1" x14ac:dyDescent="0.2">
      <c r="A858" s="1560"/>
      <c r="B858" s="1186">
        <v>27309.86</v>
      </c>
      <c r="C858" s="1186">
        <v>27309.851000000002</v>
      </c>
      <c r="D858" s="1179" t="s">
        <v>619</v>
      </c>
    </row>
    <row r="859" spans="1:4" s="1178" customFormat="1" ht="11.25" customHeight="1" x14ac:dyDescent="0.2">
      <c r="A859" s="1560"/>
      <c r="B859" s="1186">
        <v>6428</v>
      </c>
      <c r="C859" s="1186">
        <v>5090.5297700000001</v>
      </c>
      <c r="D859" s="1179" t="s">
        <v>745</v>
      </c>
    </row>
    <row r="860" spans="1:4" s="1178" customFormat="1" ht="11.25" customHeight="1" x14ac:dyDescent="0.2">
      <c r="A860" s="1560"/>
      <c r="B860" s="1186">
        <v>770</v>
      </c>
      <c r="C860" s="1186">
        <v>770</v>
      </c>
      <c r="D860" s="1179" t="s">
        <v>746</v>
      </c>
    </row>
    <row r="861" spans="1:4" s="1178" customFormat="1" ht="11.25" customHeight="1" x14ac:dyDescent="0.2">
      <c r="A861" s="1562"/>
      <c r="B861" s="1187">
        <v>38843.240000000005</v>
      </c>
      <c r="C861" s="1187">
        <v>37471.282870000003</v>
      </c>
      <c r="D861" s="1181" t="s">
        <v>11</v>
      </c>
    </row>
    <row r="862" spans="1:4" s="1178" customFormat="1" ht="11.25" customHeight="1" x14ac:dyDescent="0.2">
      <c r="A862" s="1560" t="s">
        <v>902</v>
      </c>
      <c r="B862" s="1186">
        <v>30.6</v>
      </c>
      <c r="C862" s="1186">
        <v>30.6</v>
      </c>
      <c r="D862" s="1179" t="s">
        <v>3546</v>
      </c>
    </row>
    <row r="863" spans="1:4" s="1178" customFormat="1" ht="11.25" customHeight="1" x14ac:dyDescent="0.2">
      <c r="A863" s="1560"/>
      <c r="B863" s="1186">
        <v>313</v>
      </c>
      <c r="C863" s="1186">
        <v>313</v>
      </c>
      <c r="D863" s="1179" t="s">
        <v>3608</v>
      </c>
    </row>
    <row r="864" spans="1:4" s="1178" customFormat="1" ht="11.25" customHeight="1" x14ac:dyDescent="0.2">
      <c r="A864" s="1560"/>
      <c r="B864" s="1186">
        <v>210</v>
      </c>
      <c r="C864" s="1186">
        <v>210</v>
      </c>
      <c r="D864" s="1179" t="s">
        <v>3010</v>
      </c>
    </row>
    <row r="865" spans="1:4" s="1178" customFormat="1" ht="11.25" customHeight="1" x14ac:dyDescent="0.2">
      <c r="A865" s="1560"/>
      <c r="B865" s="1186">
        <v>15</v>
      </c>
      <c r="C865" s="1186">
        <v>15</v>
      </c>
      <c r="D865" s="1179" t="s">
        <v>751</v>
      </c>
    </row>
    <row r="866" spans="1:4" s="1178" customFormat="1" ht="11.25" customHeight="1" x14ac:dyDescent="0.2">
      <c r="A866" s="1560"/>
      <c r="B866" s="1186">
        <v>38275.21</v>
      </c>
      <c r="C866" s="1186">
        <v>38275.207000000002</v>
      </c>
      <c r="D866" s="1179" t="s">
        <v>619</v>
      </c>
    </row>
    <row r="867" spans="1:4" s="1178" customFormat="1" ht="11.25" customHeight="1" x14ac:dyDescent="0.2">
      <c r="A867" s="1560"/>
      <c r="B867" s="1186">
        <v>4333</v>
      </c>
      <c r="C867" s="1186">
        <v>3522.02475</v>
      </c>
      <c r="D867" s="1179" t="s">
        <v>745</v>
      </c>
    </row>
    <row r="868" spans="1:4" s="1178" customFormat="1" ht="11.25" customHeight="1" x14ac:dyDescent="0.2">
      <c r="A868" s="1560"/>
      <c r="B868" s="1186">
        <v>414</v>
      </c>
      <c r="C868" s="1186">
        <v>414</v>
      </c>
      <c r="D868" s="1179" t="s">
        <v>746</v>
      </c>
    </row>
    <row r="869" spans="1:4" s="1178" customFormat="1" ht="11.25" customHeight="1" x14ac:dyDescent="0.2">
      <c r="A869" s="1560"/>
      <c r="B869" s="1186">
        <v>43590.81</v>
      </c>
      <c r="C869" s="1186">
        <v>42779.831749999998</v>
      </c>
      <c r="D869" s="1179" t="s">
        <v>11</v>
      </c>
    </row>
    <row r="870" spans="1:4" s="1178" customFormat="1" ht="11.25" customHeight="1" x14ac:dyDescent="0.2">
      <c r="A870" s="1561" t="s">
        <v>929</v>
      </c>
      <c r="B870" s="1185">
        <v>33.9</v>
      </c>
      <c r="C870" s="1185">
        <v>33.9</v>
      </c>
      <c r="D870" s="1177" t="s">
        <v>3546</v>
      </c>
    </row>
    <row r="871" spans="1:4" s="1178" customFormat="1" ht="11.25" customHeight="1" x14ac:dyDescent="0.2">
      <c r="A871" s="1560"/>
      <c r="B871" s="1186">
        <v>393</v>
      </c>
      <c r="C871" s="1186">
        <v>393</v>
      </c>
      <c r="D871" s="1179" t="s">
        <v>3608</v>
      </c>
    </row>
    <row r="872" spans="1:4" s="1178" customFormat="1" ht="11.25" customHeight="1" x14ac:dyDescent="0.2">
      <c r="A872" s="1560"/>
      <c r="B872" s="1186">
        <v>143</v>
      </c>
      <c r="C872" s="1186">
        <v>143</v>
      </c>
      <c r="D872" s="1179" t="s">
        <v>3603</v>
      </c>
    </row>
    <row r="873" spans="1:4" s="1178" customFormat="1" ht="11.25" customHeight="1" x14ac:dyDescent="0.2">
      <c r="A873" s="1560"/>
      <c r="B873" s="1186">
        <v>379</v>
      </c>
      <c r="C873" s="1186">
        <v>379</v>
      </c>
      <c r="D873" s="1179" t="s">
        <v>751</v>
      </c>
    </row>
    <row r="874" spans="1:4" s="1178" customFormat="1" ht="11.25" customHeight="1" x14ac:dyDescent="0.2">
      <c r="A874" s="1560"/>
      <c r="B874" s="1186">
        <v>1271.5</v>
      </c>
      <c r="C874" s="1186">
        <v>1271.5</v>
      </c>
      <c r="D874" s="1179" t="s">
        <v>3586</v>
      </c>
    </row>
    <row r="875" spans="1:4" s="1178" customFormat="1" ht="11.25" customHeight="1" x14ac:dyDescent="0.2">
      <c r="A875" s="1560"/>
      <c r="B875" s="1186">
        <v>117</v>
      </c>
      <c r="C875" s="1186">
        <v>49.647999999999996</v>
      </c>
      <c r="D875" s="1179" t="s">
        <v>617</v>
      </c>
    </row>
    <row r="876" spans="1:4" s="1178" customFormat="1" ht="11.25" customHeight="1" x14ac:dyDescent="0.2">
      <c r="A876" s="1560"/>
      <c r="B876" s="1186">
        <v>51508.89</v>
      </c>
      <c r="C876" s="1186">
        <v>51508.888999999996</v>
      </c>
      <c r="D876" s="1179" t="s">
        <v>619</v>
      </c>
    </row>
    <row r="877" spans="1:4" s="1178" customFormat="1" ht="11.25" customHeight="1" x14ac:dyDescent="0.2">
      <c r="A877" s="1560"/>
      <c r="B877" s="1186">
        <v>14699</v>
      </c>
      <c r="C877" s="1186">
        <v>12496.571330000001</v>
      </c>
      <c r="D877" s="1179" t="s">
        <v>745</v>
      </c>
    </row>
    <row r="878" spans="1:4" s="1178" customFormat="1" ht="11.25" customHeight="1" x14ac:dyDescent="0.2">
      <c r="A878" s="1560"/>
      <c r="B878" s="1186">
        <v>1936</v>
      </c>
      <c r="C878" s="1186">
        <v>1936</v>
      </c>
      <c r="D878" s="1179" t="s">
        <v>746</v>
      </c>
    </row>
    <row r="879" spans="1:4" s="1178" customFormat="1" ht="11.25" customHeight="1" x14ac:dyDescent="0.2">
      <c r="A879" s="1560"/>
      <c r="B879" s="1186">
        <v>406.3</v>
      </c>
      <c r="C879" s="1186">
        <v>395.74779999999998</v>
      </c>
      <c r="D879" s="1179" t="s">
        <v>747</v>
      </c>
    </row>
    <row r="880" spans="1:4" s="1178" customFormat="1" ht="11.25" customHeight="1" x14ac:dyDescent="0.2">
      <c r="A880" s="1560"/>
      <c r="B880" s="1186">
        <v>700</v>
      </c>
      <c r="C880" s="1186">
        <v>0</v>
      </c>
      <c r="D880" s="1179" t="s">
        <v>4619</v>
      </c>
    </row>
    <row r="881" spans="1:4" s="1178" customFormat="1" ht="11.25" customHeight="1" x14ac:dyDescent="0.2">
      <c r="A881" s="1562"/>
      <c r="B881" s="1187">
        <v>71587.59</v>
      </c>
      <c r="C881" s="1187">
        <v>68607.256129999994</v>
      </c>
      <c r="D881" s="1181" t="s">
        <v>11</v>
      </c>
    </row>
    <row r="882" spans="1:4" s="1178" customFormat="1" ht="11.25" customHeight="1" x14ac:dyDescent="0.2">
      <c r="A882" s="1560" t="s">
        <v>925</v>
      </c>
      <c r="B882" s="1186">
        <v>1666</v>
      </c>
      <c r="C882" s="1186">
        <v>1666</v>
      </c>
      <c r="D882" s="1179" t="s">
        <v>3616</v>
      </c>
    </row>
    <row r="883" spans="1:4" s="1178" customFormat="1" ht="11.25" customHeight="1" x14ac:dyDescent="0.2">
      <c r="A883" s="1560"/>
      <c r="B883" s="1186">
        <v>130</v>
      </c>
      <c r="C883" s="1186">
        <v>130</v>
      </c>
      <c r="D883" s="1179" t="s">
        <v>3327</v>
      </c>
    </row>
    <row r="884" spans="1:4" s="1178" customFormat="1" ht="11.25" customHeight="1" x14ac:dyDescent="0.2">
      <c r="A884" s="1560"/>
      <c r="B884" s="1186">
        <v>165.9</v>
      </c>
      <c r="C884" s="1186">
        <v>165.9</v>
      </c>
      <c r="D884" s="1179" t="s">
        <v>3546</v>
      </c>
    </row>
    <row r="885" spans="1:4" s="1178" customFormat="1" ht="11.25" customHeight="1" x14ac:dyDescent="0.2">
      <c r="A885" s="1560"/>
      <c r="B885" s="1186">
        <v>737</v>
      </c>
      <c r="C885" s="1186">
        <v>737</v>
      </c>
      <c r="D885" s="1179" t="s">
        <v>3608</v>
      </c>
    </row>
    <row r="886" spans="1:4" s="1178" customFormat="1" ht="11.25" customHeight="1" x14ac:dyDescent="0.2">
      <c r="A886" s="1560"/>
      <c r="B886" s="1186">
        <v>291</v>
      </c>
      <c r="C886" s="1186">
        <v>291</v>
      </c>
      <c r="D886" s="1179" t="s">
        <v>3603</v>
      </c>
    </row>
    <row r="887" spans="1:4" s="1178" customFormat="1" ht="11.25" customHeight="1" x14ac:dyDescent="0.2">
      <c r="A887" s="1560"/>
      <c r="B887" s="1186">
        <v>114.49000000000001</v>
      </c>
      <c r="C887" s="1186">
        <v>114.47399999999999</v>
      </c>
      <c r="D887" s="1179" t="s">
        <v>2987</v>
      </c>
    </row>
    <row r="888" spans="1:4" s="1178" customFormat="1" ht="11.25" customHeight="1" x14ac:dyDescent="0.2">
      <c r="A888" s="1560"/>
      <c r="B888" s="1186">
        <v>3274.5699999999997</v>
      </c>
      <c r="C888" s="1186">
        <v>3274.5699999999997</v>
      </c>
      <c r="D888" s="1179" t="s">
        <v>3534</v>
      </c>
    </row>
    <row r="889" spans="1:4" s="1178" customFormat="1" ht="11.25" customHeight="1" x14ac:dyDescent="0.2">
      <c r="A889" s="1560"/>
      <c r="B889" s="1186">
        <v>695</v>
      </c>
      <c r="C889" s="1186">
        <v>695</v>
      </c>
      <c r="D889" s="1179" t="s">
        <v>751</v>
      </c>
    </row>
    <row r="890" spans="1:4" s="1178" customFormat="1" ht="11.25" customHeight="1" x14ac:dyDescent="0.2">
      <c r="A890" s="1560"/>
      <c r="B890" s="1186">
        <v>50</v>
      </c>
      <c r="C890" s="1186">
        <v>50</v>
      </c>
      <c r="D890" s="1179" t="s">
        <v>750</v>
      </c>
    </row>
    <row r="891" spans="1:4" s="1178" customFormat="1" ht="11.25" customHeight="1" x14ac:dyDescent="0.2">
      <c r="A891" s="1560"/>
      <c r="B891" s="1186">
        <v>82823.53</v>
      </c>
      <c r="C891" s="1186">
        <v>82815.673999999999</v>
      </c>
      <c r="D891" s="1179" t="s">
        <v>619</v>
      </c>
    </row>
    <row r="892" spans="1:4" s="1178" customFormat="1" ht="11.25" customHeight="1" x14ac:dyDescent="0.2">
      <c r="A892" s="1560"/>
      <c r="B892" s="1186">
        <v>20734</v>
      </c>
      <c r="C892" s="1186">
        <v>18385.717860000001</v>
      </c>
      <c r="D892" s="1179" t="s">
        <v>745</v>
      </c>
    </row>
    <row r="893" spans="1:4" s="1178" customFormat="1" ht="11.25" customHeight="1" x14ac:dyDescent="0.2">
      <c r="A893" s="1560"/>
      <c r="B893" s="1186">
        <v>2935</v>
      </c>
      <c r="C893" s="1186">
        <v>2935</v>
      </c>
      <c r="D893" s="1179" t="s">
        <v>746</v>
      </c>
    </row>
    <row r="894" spans="1:4" s="1178" customFormat="1" ht="21" x14ac:dyDescent="0.2">
      <c r="A894" s="1560"/>
      <c r="B894" s="1186">
        <v>253</v>
      </c>
      <c r="C894" s="1186">
        <v>253</v>
      </c>
      <c r="D894" s="1179" t="s">
        <v>2762</v>
      </c>
    </row>
    <row r="895" spans="1:4" s="1178" customFormat="1" ht="11.25" customHeight="1" x14ac:dyDescent="0.2">
      <c r="A895" s="1560"/>
      <c r="B895" s="1186">
        <v>723.2</v>
      </c>
      <c r="C895" s="1186">
        <v>723.2</v>
      </c>
      <c r="D895" s="1179" t="s">
        <v>747</v>
      </c>
    </row>
    <row r="896" spans="1:4" s="1178" customFormat="1" ht="11.25" customHeight="1" x14ac:dyDescent="0.2">
      <c r="A896" s="1560"/>
      <c r="B896" s="1186">
        <v>89497.95</v>
      </c>
      <c r="C896" s="1186">
        <v>77683.033650000012</v>
      </c>
      <c r="D896" s="1179" t="s">
        <v>2802</v>
      </c>
    </row>
    <row r="897" spans="1:4" s="1178" customFormat="1" ht="11.25" customHeight="1" x14ac:dyDescent="0.2">
      <c r="A897" s="1560"/>
      <c r="B897" s="1186">
        <v>204090.63999999998</v>
      </c>
      <c r="C897" s="1186">
        <v>189919.56951</v>
      </c>
      <c r="D897" s="1179" t="s">
        <v>11</v>
      </c>
    </row>
    <row r="898" spans="1:4" s="1178" customFormat="1" ht="11.25" customHeight="1" x14ac:dyDescent="0.2">
      <c r="A898" s="1561" t="s">
        <v>922</v>
      </c>
      <c r="B898" s="1185">
        <v>5219.38</v>
      </c>
      <c r="C898" s="1185">
        <v>5219.37</v>
      </c>
      <c r="D898" s="1177" t="s">
        <v>762</v>
      </c>
    </row>
    <row r="899" spans="1:4" s="1178" customFormat="1" ht="11.25" customHeight="1" x14ac:dyDescent="0.2">
      <c r="A899" s="1560"/>
      <c r="B899" s="1186">
        <v>65.28</v>
      </c>
      <c r="C899" s="1186">
        <v>65.28</v>
      </c>
      <c r="D899" s="1179" t="s">
        <v>3546</v>
      </c>
    </row>
    <row r="900" spans="1:4" s="1178" customFormat="1" ht="11.25" customHeight="1" x14ac:dyDescent="0.2">
      <c r="A900" s="1560"/>
      <c r="B900" s="1186">
        <v>376</v>
      </c>
      <c r="C900" s="1186">
        <v>376</v>
      </c>
      <c r="D900" s="1179" t="s">
        <v>3608</v>
      </c>
    </row>
    <row r="901" spans="1:4" s="1178" customFormat="1" ht="11.25" customHeight="1" x14ac:dyDescent="0.2">
      <c r="A901" s="1560"/>
      <c r="B901" s="1186">
        <v>1319.76</v>
      </c>
      <c r="C901" s="1186">
        <v>236.12545</v>
      </c>
      <c r="D901" s="1179" t="s">
        <v>3492</v>
      </c>
    </row>
    <row r="902" spans="1:4" s="1178" customFormat="1" ht="11.25" customHeight="1" x14ac:dyDescent="0.2">
      <c r="A902" s="1560"/>
      <c r="B902" s="1186">
        <v>1376.3</v>
      </c>
      <c r="C902" s="1186">
        <v>1376.3</v>
      </c>
      <c r="D902" s="1179" t="s">
        <v>751</v>
      </c>
    </row>
    <row r="903" spans="1:4" s="1178" customFormat="1" ht="11.25" customHeight="1" x14ac:dyDescent="0.2">
      <c r="A903" s="1560"/>
      <c r="B903" s="1186">
        <v>48453.67</v>
      </c>
      <c r="C903" s="1186">
        <v>48453.669000000002</v>
      </c>
      <c r="D903" s="1179" t="s">
        <v>619</v>
      </c>
    </row>
    <row r="904" spans="1:4" s="1178" customFormat="1" ht="11.25" customHeight="1" x14ac:dyDescent="0.2">
      <c r="A904" s="1560"/>
      <c r="B904" s="1186">
        <v>10561</v>
      </c>
      <c r="C904" s="1186">
        <v>8445.0571899999995</v>
      </c>
      <c r="D904" s="1179" t="s">
        <v>745</v>
      </c>
    </row>
    <row r="905" spans="1:4" s="1178" customFormat="1" ht="11.25" customHeight="1" x14ac:dyDescent="0.2">
      <c r="A905" s="1560"/>
      <c r="B905" s="1186">
        <v>1288</v>
      </c>
      <c r="C905" s="1186">
        <v>1288</v>
      </c>
      <c r="D905" s="1179" t="s">
        <v>746</v>
      </c>
    </row>
    <row r="906" spans="1:4" s="1178" customFormat="1" ht="11.25" customHeight="1" x14ac:dyDescent="0.2">
      <c r="A906" s="1560"/>
      <c r="B906" s="1186">
        <v>18.75</v>
      </c>
      <c r="C906" s="1186">
        <v>18.75</v>
      </c>
      <c r="D906" s="1179" t="s">
        <v>3621</v>
      </c>
    </row>
    <row r="907" spans="1:4" s="1178" customFormat="1" ht="11.25" customHeight="1" x14ac:dyDescent="0.2">
      <c r="A907" s="1560"/>
      <c r="B907" s="1186">
        <v>4000</v>
      </c>
      <c r="C907" s="1186">
        <v>0</v>
      </c>
      <c r="D907" s="1179" t="s">
        <v>4620</v>
      </c>
    </row>
    <row r="908" spans="1:4" s="1178" customFormat="1" ht="11.25" customHeight="1" x14ac:dyDescent="0.2">
      <c r="A908" s="1562"/>
      <c r="B908" s="1187">
        <v>72678.14</v>
      </c>
      <c r="C908" s="1187">
        <v>65478.551639999998</v>
      </c>
      <c r="D908" s="1181" t="s">
        <v>11</v>
      </c>
    </row>
    <row r="909" spans="1:4" s="1178" customFormat="1" ht="11.25" customHeight="1" x14ac:dyDescent="0.2">
      <c r="A909" s="1560" t="s">
        <v>903</v>
      </c>
      <c r="B909" s="1186">
        <v>350</v>
      </c>
      <c r="C909" s="1186">
        <v>350</v>
      </c>
      <c r="D909" s="1179" t="s">
        <v>3327</v>
      </c>
    </row>
    <row r="910" spans="1:4" s="1178" customFormat="1" ht="11.25" customHeight="1" x14ac:dyDescent="0.2">
      <c r="A910" s="1560"/>
      <c r="B910" s="1186">
        <v>108</v>
      </c>
      <c r="C910" s="1186">
        <v>108</v>
      </c>
      <c r="D910" s="1179" t="s">
        <v>3546</v>
      </c>
    </row>
    <row r="911" spans="1:4" s="1178" customFormat="1" ht="11.25" customHeight="1" x14ac:dyDescent="0.2">
      <c r="A911" s="1560"/>
      <c r="B911" s="1186">
        <v>451</v>
      </c>
      <c r="C911" s="1186">
        <v>451</v>
      </c>
      <c r="D911" s="1179" t="s">
        <v>3608</v>
      </c>
    </row>
    <row r="912" spans="1:4" s="1178" customFormat="1" ht="11.25" customHeight="1" x14ac:dyDescent="0.2">
      <c r="A912" s="1560"/>
      <c r="B912" s="1186">
        <v>106</v>
      </c>
      <c r="C912" s="1186">
        <v>106</v>
      </c>
      <c r="D912" s="1179" t="s">
        <v>3603</v>
      </c>
    </row>
    <row r="913" spans="1:4" s="1178" customFormat="1" ht="11.25" customHeight="1" x14ac:dyDescent="0.2">
      <c r="A913" s="1560"/>
      <c r="B913" s="1186">
        <v>2262.98</v>
      </c>
      <c r="C913" s="1186">
        <v>2262.9809999999998</v>
      </c>
      <c r="D913" s="1179" t="s">
        <v>3534</v>
      </c>
    </row>
    <row r="914" spans="1:4" s="1178" customFormat="1" ht="11.25" customHeight="1" x14ac:dyDescent="0.2">
      <c r="A914" s="1560"/>
      <c r="B914" s="1186">
        <v>180</v>
      </c>
      <c r="C914" s="1186">
        <v>180</v>
      </c>
      <c r="D914" s="1179" t="s">
        <v>751</v>
      </c>
    </row>
    <row r="915" spans="1:4" s="1178" customFormat="1" ht="11.25" customHeight="1" x14ac:dyDescent="0.2">
      <c r="A915" s="1560"/>
      <c r="B915" s="1186">
        <v>45066.43</v>
      </c>
      <c r="C915" s="1186">
        <v>45066.425000000003</v>
      </c>
      <c r="D915" s="1179" t="s">
        <v>619</v>
      </c>
    </row>
    <row r="916" spans="1:4" s="1178" customFormat="1" ht="11.25" customHeight="1" x14ac:dyDescent="0.2">
      <c r="A916" s="1560"/>
      <c r="B916" s="1186">
        <v>6245</v>
      </c>
      <c r="C916" s="1186">
        <v>5238.8457900000003</v>
      </c>
      <c r="D916" s="1179" t="s">
        <v>745</v>
      </c>
    </row>
    <row r="917" spans="1:4" s="1178" customFormat="1" ht="11.25" customHeight="1" x14ac:dyDescent="0.2">
      <c r="A917" s="1560"/>
      <c r="B917" s="1186">
        <v>973</v>
      </c>
      <c r="C917" s="1186">
        <v>973</v>
      </c>
      <c r="D917" s="1179" t="s">
        <v>746</v>
      </c>
    </row>
    <row r="918" spans="1:4" s="1178" customFormat="1" ht="11.25" customHeight="1" x14ac:dyDescent="0.2">
      <c r="A918" s="1560"/>
      <c r="B918" s="1186">
        <v>55742.41</v>
      </c>
      <c r="C918" s="1186">
        <v>54736.251790000002</v>
      </c>
      <c r="D918" s="1179" t="s">
        <v>11</v>
      </c>
    </row>
    <row r="919" spans="1:4" s="1178" customFormat="1" ht="11.25" customHeight="1" x14ac:dyDescent="0.2">
      <c r="A919" s="1561" t="s">
        <v>904</v>
      </c>
      <c r="B919" s="1185">
        <v>6800</v>
      </c>
      <c r="C919" s="1185">
        <v>278.83859999999999</v>
      </c>
      <c r="D919" s="1177" t="s">
        <v>3622</v>
      </c>
    </row>
    <row r="920" spans="1:4" s="1178" customFormat="1" ht="11.25" customHeight="1" x14ac:dyDescent="0.2">
      <c r="A920" s="1560"/>
      <c r="B920" s="1186">
        <v>4024.29</v>
      </c>
      <c r="C920" s="1186">
        <v>4024.2897399999997</v>
      </c>
      <c r="D920" s="1179" t="s">
        <v>763</v>
      </c>
    </row>
    <row r="921" spans="1:4" s="1178" customFormat="1" ht="11.25" customHeight="1" x14ac:dyDescent="0.2">
      <c r="A921" s="1560"/>
      <c r="B921" s="1186">
        <v>38.1</v>
      </c>
      <c r="C921" s="1186">
        <v>38.1</v>
      </c>
      <c r="D921" s="1179" t="s">
        <v>3546</v>
      </c>
    </row>
    <row r="922" spans="1:4" s="1178" customFormat="1" ht="11.25" customHeight="1" x14ac:dyDescent="0.2">
      <c r="A922" s="1560"/>
      <c r="B922" s="1186">
        <v>374</v>
      </c>
      <c r="C922" s="1186">
        <v>350.60858999999999</v>
      </c>
      <c r="D922" s="1179" t="s">
        <v>3608</v>
      </c>
    </row>
    <row r="923" spans="1:4" s="1178" customFormat="1" ht="11.25" customHeight="1" x14ac:dyDescent="0.2">
      <c r="A923" s="1560"/>
      <c r="B923" s="1186">
        <v>32</v>
      </c>
      <c r="C923" s="1186">
        <v>32</v>
      </c>
      <c r="D923" s="1179" t="s">
        <v>3603</v>
      </c>
    </row>
    <row r="924" spans="1:4" s="1178" customFormat="1" ht="11.25" customHeight="1" x14ac:dyDescent="0.2">
      <c r="A924" s="1560"/>
      <c r="B924" s="1186">
        <v>560</v>
      </c>
      <c r="C924" s="1186">
        <v>560</v>
      </c>
      <c r="D924" s="1179" t="s">
        <v>3010</v>
      </c>
    </row>
    <row r="925" spans="1:4" s="1178" customFormat="1" ht="11.25" customHeight="1" x14ac:dyDescent="0.2">
      <c r="A925" s="1560"/>
      <c r="B925" s="1186">
        <v>1774.53</v>
      </c>
      <c r="C925" s="1186">
        <v>1224.511</v>
      </c>
      <c r="D925" s="1179" t="s">
        <v>2987</v>
      </c>
    </row>
    <row r="926" spans="1:4" s="1178" customFormat="1" ht="11.25" customHeight="1" x14ac:dyDescent="0.2">
      <c r="A926" s="1560"/>
      <c r="B926" s="1186">
        <v>4210.8</v>
      </c>
      <c r="C926" s="1186">
        <v>4210.8</v>
      </c>
      <c r="D926" s="1179" t="s">
        <v>753</v>
      </c>
    </row>
    <row r="927" spans="1:4" s="1178" customFormat="1" ht="11.25" customHeight="1" x14ac:dyDescent="0.2">
      <c r="A927" s="1560"/>
      <c r="B927" s="1186">
        <v>195</v>
      </c>
      <c r="C927" s="1186">
        <v>195</v>
      </c>
      <c r="D927" s="1179" t="s">
        <v>751</v>
      </c>
    </row>
    <row r="928" spans="1:4" s="1178" customFormat="1" ht="11.25" customHeight="1" x14ac:dyDescent="0.2">
      <c r="A928" s="1560"/>
      <c r="B928" s="1186">
        <v>1094.7</v>
      </c>
      <c r="C928" s="1186">
        <v>1094.7</v>
      </c>
      <c r="D928" s="1179" t="s">
        <v>3586</v>
      </c>
    </row>
    <row r="929" spans="1:4" s="1178" customFormat="1" ht="11.25" customHeight="1" x14ac:dyDescent="0.2">
      <c r="A929" s="1560"/>
      <c r="B929" s="1186">
        <v>44803.240000000005</v>
      </c>
      <c r="C929" s="1186">
        <v>44803.235999999997</v>
      </c>
      <c r="D929" s="1179" t="s">
        <v>619</v>
      </c>
    </row>
    <row r="930" spans="1:4" s="1178" customFormat="1" ht="11.25" customHeight="1" x14ac:dyDescent="0.2">
      <c r="A930" s="1560"/>
      <c r="B930" s="1186">
        <v>14446.77</v>
      </c>
      <c r="C930" s="1186">
        <v>11163.38917</v>
      </c>
      <c r="D930" s="1179" t="s">
        <v>745</v>
      </c>
    </row>
    <row r="931" spans="1:4" s="1178" customFormat="1" ht="11.25" customHeight="1" x14ac:dyDescent="0.2">
      <c r="A931" s="1560"/>
      <c r="B931" s="1186">
        <v>2791</v>
      </c>
      <c r="C931" s="1186">
        <v>2791</v>
      </c>
      <c r="D931" s="1179" t="s">
        <v>746</v>
      </c>
    </row>
    <row r="932" spans="1:4" s="1178" customFormat="1" ht="11.25" customHeight="1" x14ac:dyDescent="0.2">
      <c r="A932" s="1560"/>
      <c r="B932" s="1186">
        <v>174.23</v>
      </c>
      <c r="C932" s="1186">
        <v>174.23</v>
      </c>
      <c r="D932" s="1179" t="s">
        <v>567</v>
      </c>
    </row>
    <row r="933" spans="1:4" s="1178" customFormat="1" ht="21" x14ac:dyDescent="0.2">
      <c r="A933" s="1560"/>
      <c r="B933" s="1186">
        <v>119</v>
      </c>
      <c r="C933" s="1186">
        <v>118.35042</v>
      </c>
      <c r="D933" s="1179" t="s">
        <v>2762</v>
      </c>
    </row>
    <row r="934" spans="1:4" s="1178" customFormat="1" ht="11.25" customHeight="1" x14ac:dyDescent="0.2">
      <c r="A934" s="1562"/>
      <c r="B934" s="1187">
        <v>81437.660000000018</v>
      </c>
      <c r="C934" s="1187">
        <v>71059.053520000001</v>
      </c>
      <c r="D934" s="1181" t="s">
        <v>11</v>
      </c>
    </row>
    <row r="935" spans="1:4" s="1178" customFormat="1" ht="11.25" customHeight="1" x14ac:dyDescent="0.2">
      <c r="A935" s="1560" t="s">
        <v>890</v>
      </c>
      <c r="B935" s="1186">
        <v>140</v>
      </c>
      <c r="C935" s="1186">
        <v>140</v>
      </c>
      <c r="D935" s="1179" t="s">
        <v>3327</v>
      </c>
    </row>
    <row r="936" spans="1:4" s="1178" customFormat="1" ht="11.25" customHeight="1" x14ac:dyDescent="0.2">
      <c r="A936" s="1560"/>
      <c r="B936" s="1186">
        <v>334</v>
      </c>
      <c r="C936" s="1186">
        <v>332.8141</v>
      </c>
      <c r="D936" s="1179" t="s">
        <v>3608</v>
      </c>
    </row>
    <row r="937" spans="1:4" s="1178" customFormat="1" ht="11.25" customHeight="1" x14ac:dyDescent="0.2">
      <c r="A937" s="1560"/>
      <c r="B937" s="1186">
        <v>114</v>
      </c>
      <c r="C937" s="1186">
        <v>114</v>
      </c>
      <c r="D937" s="1179" t="s">
        <v>3603</v>
      </c>
    </row>
    <row r="938" spans="1:4" s="1178" customFormat="1" ht="11.25" customHeight="1" x14ac:dyDescent="0.2">
      <c r="A938" s="1560"/>
      <c r="B938" s="1186">
        <v>500</v>
      </c>
      <c r="C938" s="1186">
        <v>500</v>
      </c>
      <c r="D938" s="1179" t="s">
        <v>2987</v>
      </c>
    </row>
    <row r="939" spans="1:4" s="1178" customFormat="1" ht="11.25" customHeight="1" x14ac:dyDescent="0.2">
      <c r="A939" s="1560"/>
      <c r="B939" s="1186">
        <v>180</v>
      </c>
      <c r="C939" s="1186">
        <v>180</v>
      </c>
      <c r="D939" s="1179" t="s">
        <v>751</v>
      </c>
    </row>
    <row r="940" spans="1:4" s="1178" customFormat="1" ht="21" x14ac:dyDescent="0.2">
      <c r="A940" s="1560"/>
      <c r="B940" s="1186">
        <v>84.99</v>
      </c>
      <c r="C940" s="1186">
        <v>84.99</v>
      </c>
      <c r="D940" s="1179" t="s">
        <v>3626</v>
      </c>
    </row>
    <row r="941" spans="1:4" s="1178" customFormat="1" ht="11.25" customHeight="1" x14ac:dyDescent="0.2">
      <c r="A941" s="1560"/>
      <c r="B941" s="1186">
        <v>32219.99</v>
      </c>
      <c r="C941" s="1186">
        <v>32219.988000000001</v>
      </c>
      <c r="D941" s="1179" t="s">
        <v>619</v>
      </c>
    </row>
    <row r="942" spans="1:4" s="1178" customFormat="1" ht="11.25" customHeight="1" x14ac:dyDescent="0.2">
      <c r="A942" s="1560"/>
      <c r="B942" s="1186">
        <v>3945</v>
      </c>
      <c r="C942" s="1186">
        <v>2989.1576100000002</v>
      </c>
      <c r="D942" s="1179" t="s">
        <v>745</v>
      </c>
    </row>
    <row r="943" spans="1:4" s="1178" customFormat="1" ht="11.25" customHeight="1" x14ac:dyDescent="0.2">
      <c r="A943" s="1560"/>
      <c r="B943" s="1186">
        <v>629</v>
      </c>
      <c r="C943" s="1186">
        <v>629</v>
      </c>
      <c r="D943" s="1179" t="s">
        <v>746</v>
      </c>
    </row>
    <row r="944" spans="1:4" s="1178" customFormat="1" ht="11.25" customHeight="1" x14ac:dyDescent="0.2">
      <c r="A944" s="1560"/>
      <c r="B944" s="1186">
        <v>38146.980000000003</v>
      </c>
      <c r="C944" s="1186">
        <v>37189.949710000001</v>
      </c>
      <c r="D944" s="1179" t="s">
        <v>11</v>
      </c>
    </row>
    <row r="945" spans="1:4" s="1178" customFormat="1" ht="11.25" customHeight="1" x14ac:dyDescent="0.2">
      <c r="A945" s="1561" t="s">
        <v>880</v>
      </c>
      <c r="B945" s="1185">
        <v>54</v>
      </c>
      <c r="C945" s="1185">
        <v>54</v>
      </c>
      <c r="D945" s="1177" t="s">
        <v>3546</v>
      </c>
    </row>
    <row r="946" spans="1:4" s="1178" customFormat="1" ht="11.25" customHeight="1" x14ac:dyDescent="0.2">
      <c r="A946" s="1560"/>
      <c r="B946" s="1186">
        <v>564</v>
      </c>
      <c r="C946" s="1186">
        <v>564</v>
      </c>
      <c r="D946" s="1179" t="s">
        <v>3608</v>
      </c>
    </row>
    <row r="947" spans="1:4" s="1178" customFormat="1" ht="11.25" customHeight="1" x14ac:dyDescent="0.2">
      <c r="A947" s="1560"/>
      <c r="B947" s="1186">
        <v>2615.6800000000003</v>
      </c>
      <c r="C947" s="1186">
        <v>2615.6790000000001</v>
      </c>
      <c r="D947" s="1179" t="s">
        <v>3534</v>
      </c>
    </row>
    <row r="948" spans="1:4" s="1178" customFormat="1" ht="11.25" customHeight="1" x14ac:dyDescent="0.2">
      <c r="A948" s="1560"/>
      <c r="B948" s="1186">
        <v>890</v>
      </c>
      <c r="C948" s="1186">
        <v>890</v>
      </c>
      <c r="D948" s="1179" t="s">
        <v>753</v>
      </c>
    </row>
    <row r="949" spans="1:4" s="1178" customFormat="1" ht="11.25" customHeight="1" x14ac:dyDescent="0.2">
      <c r="A949" s="1560"/>
      <c r="B949" s="1186">
        <v>180</v>
      </c>
      <c r="C949" s="1186">
        <v>180</v>
      </c>
      <c r="D949" s="1179" t="s">
        <v>751</v>
      </c>
    </row>
    <row r="950" spans="1:4" s="1178" customFormat="1" ht="11.25" customHeight="1" x14ac:dyDescent="0.2">
      <c r="A950" s="1560"/>
      <c r="B950" s="1186">
        <v>23.54</v>
      </c>
      <c r="C950" s="1186">
        <v>23.538</v>
      </c>
      <c r="D950" s="1179" t="s">
        <v>4493</v>
      </c>
    </row>
    <row r="951" spans="1:4" s="1178" customFormat="1" ht="11.25" customHeight="1" x14ac:dyDescent="0.2">
      <c r="A951" s="1560"/>
      <c r="B951" s="1186">
        <v>56683.729999999996</v>
      </c>
      <c r="C951" s="1186">
        <v>56683.731999999996</v>
      </c>
      <c r="D951" s="1179" t="s">
        <v>619</v>
      </c>
    </row>
    <row r="952" spans="1:4" s="1178" customFormat="1" ht="11.25" customHeight="1" x14ac:dyDescent="0.2">
      <c r="A952" s="1560"/>
      <c r="B952" s="1186">
        <v>9268</v>
      </c>
      <c r="C952" s="1186">
        <v>7437.7</v>
      </c>
      <c r="D952" s="1179" t="s">
        <v>745</v>
      </c>
    </row>
    <row r="953" spans="1:4" s="1178" customFormat="1" ht="11.25" customHeight="1" x14ac:dyDescent="0.2">
      <c r="A953" s="1560"/>
      <c r="B953" s="1186">
        <v>1096</v>
      </c>
      <c r="C953" s="1186">
        <v>1096</v>
      </c>
      <c r="D953" s="1179" t="s">
        <v>746</v>
      </c>
    </row>
    <row r="954" spans="1:4" s="1178" customFormat="1" ht="21" x14ac:dyDescent="0.2">
      <c r="A954" s="1560"/>
      <c r="B954" s="1186">
        <v>6.79</v>
      </c>
      <c r="C954" s="1186">
        <v>6.79</v>
      </c>
      <c r="D954" s="1179" t="s">
        <v>2762</v>
      </c>
    </row>
    <row r="955" spans="1:4" s="1178" customFormat="1" ht="11.25" customHeight="1" x14ac:dyDescent="0.2">
      <c r="A955" s="1562"/>
      <c r="B955" s="1187">
        <v>71381.739999999991</v>
      </c>
      <c r="C955" s="1187">
        <v>69551.438999999984</v>
      </c>
      <c r="D955" s="1181" t="s">
        <v>11</v>
      </c>
    </row>
    <row r="956" spans="1:4" s="1178" customFormat="1" ht="11.25" customHeight="1" x14ac:dyDescent="0.2">
      <c r="A956" s="1560" t="s">
        <v>881</v>
      </c>
      <c r="B956" s="1186">
        <v>85.5</v>
      </c>
      <c r="C956" s="1186">
        <v>85.5</v>
      </c>
      <c r="D956" s="1179" t="s">
        <v>4603</v>
      </c>
    </row>
    <row r="957" spans="1:4" s="1178" customFormat="1" ht="11.25" customHeight="1" x14ac:dyDescent="0.2">
      <c r="A957" s="1560"/>
      <c r="B957" s="1186">
        <v>41.4</v>
      </c>
      <c r="C957" s="1186">
        <v>41.4</v>
      </c>
      <c r="D957" s="1179" t="s">
        <v>3546</v>
      </c>
    </row>
    <row r="958" spans="1:4" s="1178" customFormat="1" ht="11.25" customHeight="1" x14ac:dyDescent="0.2">
      <c r="A958" s="1560"/>
      <c r="B958" s="1186">
        <v>397</v>
      </c>
      <c r="C958" s="1186">
        <v>392.64082000000002</v>
      </c>
      <c r="D958" s="1179" t="s">
        <v>3608</v>
      </c>
    </row>
    <row r="959" spans="1:4" s="1178" customFormat="1" ht="11.25" customHeight="1" x14ac:dyDescent="0.2">
      <c r="A959" s="1560"/>
      <c r="B959" s="1186">
        <v>700</v>
      </c>
      <c r="C959" s="1186">
        <v>700</v>
      </c>
      <c r="D959" s="1179" t="s">
        <v>3010</v>
      </c>
    </row>
    <row r="960" spans="1:4" s="1178" customFormat="1" ht="11.25" customHeight="1" x14ac:dyDescent="0.2">
      <c r="A960" s="1560"/>
      <c r="B960" s="1186">
        <v>1597.25</v>
      </c>
      <c r="C960" s="1186">
        <v>1317.2300499999999</v>
      </c>
      <c r="D960" s="1179" t="s">
        <v>2987</v>
      </c>
    </row>
    <row r="961" spans="1:4" s="1178" customFormat="1" ht="11.25" customHeight="1" x14ac:dyDescent="0.2">
      <c r="A961" s="1560"/>
      <c r="B961" s="1186">
        <v>35</v>
      </c>
      <c r="C961" s="1186">
        <v>35</v>
      </c>
      <c r="D961" s="1179" t="s">
        <v>750</v>
      </c>
    </row>
    <row r="962" spans="1:4" s="1178" customFormat="1" ht="11.25" customHeight="1" x14ac:dyDescent="0.2">
      <c r="A962" s="1560"/>
      <c r="B962" s="1186">
        <v>23.54</v>
      </c>
      <c r="C962" s="1186">
        <v>23.538</v>
      </c>
      <c r="D962" s="1179" t="s">
        <v>4493</v>
      </c>
    </row>
    <row r="963" spans="1:4" s="1178" customFormat="1" ht="11.25" customHeight="1" x14ac:dyDescent="0.2">
      <c r="A963" s="1560"/>
      <c r="B963" s="1186">
        <v>46680.28</v>
      </c>
      <c r="C963" s="1186">
        <v>46680.279000000002</v>
      </c>
      <c r="D963" s="1179" t="s">
        <v>619</v>
      </c>
    </row>
    <row r="964" spans="1:4" s="1178" customFormat="1" ht="11.25" customHeight="1" x14ac:dyDescent="0.2">
      <c r="A964" s="1560"/>
      <c r="B964" s="1186">
        <v>7265</v>
      </c>
      <c r="C964" s="1186">
        <v>5865.5246200000001</v>
      </c>
      <c r="D964" s="1179" t="s">
        <v>745</v>
      </c>
    </row>
    <row r="965" spans="1:4" s="1178" customFormat="1" ht="11.25" customHeight="1" x14ac:dyDescent="0.2">
      <c r="A965" s="1560"/>
      <c r="B965" s="1186">
        <v>1254</v>
      </c>
      <c r="C965" s="1186">
        <v>1198.88779</v>
      </c>
      <c r="D965" s="1179" t="s">
        <v>746</v>
      </c>
    </row>
    <row r="966" spans="1:4" s="1178" customFormat="1" ht="11.25" customHeight="1" x14ac:dyDescent="0.2">
      <c r="A966" s="1560"/>
      <c r="B966" s="1186">
        <v>10500</v>
      </c>
      <c r="C966" s="1186">
        <v>924.56100000000004</v>
      </c>
      <c r="D966" s="1179" t="s">
        <v>4621</v>
      </c>
    </row>
    <row r="967" spans="1:4" s="1178" customFormat="1" ht="11.25" customHeight="1" x14ac:dyDescent="0.2">
      <c r="A967" s="1560"/>
      <c r="B967" s="1186">
        <v>380</v>
      </c>
      <c r="C967" s="1186">
        <v>380</v>
      </c>
      <c r="D967" s="1179" t="s">
        <v>747</v>
      </c>
    </row>
    <row r="968" spans="1:4" s="1178" customFormat="1" ht="11.25" customHeight="1" x14ac:dyDescent="0.2">
      <c r="A968" s="1560"/>
      <c r="B968" s="1186">
        <v>68958.97</v>
      </c>
      <c r="C968" s="1186">
        <v>57644.561280000002</v>
      </c>
      <c r="D968" s="1179" t="s">
        <v>11</v>
      </c>
    </row>
    <row r="969" spans="1:4" s="1178" customFormat="1" ht="11.25" customHeight="1" x14ac:dyDescent="0.2">
      <c r="A969" s="1561" t="s">
        <v>891</v>
      </c>
      <c r="B969" s="1185">
        <v>79.680000000000007</v>
      </c>
      <c r="C969" s="1185">
        <v>79.680000000000007</v>
      </c>
      <c r="D969" s="1177" t="s">
        <v>3546</v>
      </c>
    </row>
    <row r="970" spans="1:4" s="1178" customFormat="1" ht="11.25" customHeight="1" x14ac:dyDescent="0.2">
      <c r="A970" s="1560"/>
      <c r="B970" s="1186">
        <v>303</v>
      </c>
      <c r="C970" s="1186">
        <v>303</v>
      </c>
      <c r="D970" s="1179" t="s">
        <v>3608</v>
      </c>
    </row>
    <row r="971" spans="1:4" s="1178" customFormat="1" ht="11.25" customHeight="1" x14ac:dyDescent="0.2">
      <c r="A971" s="1560"/>
      <c r="B971" s="1186">
        <v>180</v>
      </c>
      <c r="C971" s="1186">
        <v>180</v>
      </c>
      <c r="D971" s="1179" t="s">
        <v>751</v>
      </c>
    </row>
    <row r="972" spans="1:4" s="1178" customFormat="1" ht="11.25" customHeight="1" x14ac:dyDescent="0.2">
      <c r="A972" s="1560"/>
      <c r="B972" s="1186">
        <v>29466.36</v>
      </c>
      <c r="C972" s="1186">
        <v>29466.363000000001</v>
      </c>
      <c r="D972" s="1179" t="s">
        <v>619</v>
      </c>
    </row>
    <row r="973" spans="1:4" s="1178" customFormat="1" ht="11.25" customHeight="1" x14ac:dyDescent="0.2">
      <c r="A973" s="1560"/>
      <c r="B973" s="1186">
        <v>6009</v>
      </c>
      <c r="C973" s="1186">
        <v>4923.2693300000001</v>
      </c>
      <c r="D973" s="1179" t="s">
        <v>745</v>
      </c>
    </row>
    <row r="974" spans="1:4" s="1178" customFormat="1" ht="11.25" customHeight="1" x14ac:dyDescent="0.2">
      <c r="A974" s="1560"/>
      <c r="B974" s="1186">
        <v>524</v>
      </c>
      <c r="C974" s="1186">
        <v>524</v>
      </c>
      <c r="D974" s="1179" t="s">
        <v>746</v>
      </c>
    </row>
    <row r="975" spans="1:4" s="1178" customFormat="1" ht="11.25" customHeight="1" x14ac:dyDescent="0.2">
      <c r="A975" s="1562"/>
      <c r="B975" s="1187">
        <v>36562.04</v>
      </c>
      <c r="C975" s="1187">
        <v>35476.312330000001</v>
      </c>
      <c r="D975" s="1181" t="s">
        <v>11</v>
      </c>
    </row>
    <row r="976" spans="1:4" s="1178" customFormat="1" ht="11.25" customHeight="1" x14ac:dyDescent="0.2">
      <c r="A976" s="1560" t="s">
        <v>898</v>
      </c>
      <c r="B976" s="1186">
        <v>421</v>
      </c>
      <c r="C976" s="1186">
        <v>0</v>
      </c>
      <c r="D976" s="1179" t="s">
        <v>4617</v>
      </c>
    </row>
    <row r="977" spans="1:4" s="1178" customFormat="1" ht="11.25" customHeight="1" x14ac:dyDescent="0.2">
      <c r="A977" s="1560"/>
      <c r="B977" s="1186">
        <v>1850</v>
      </c>
      <c r="C977" s="1186">
        <v>1850</v>
      </c>
      <c r="D977" s="1179" t="s">
        <v>2987</v>
      </c>
    </row>
    <row r="978" spans="1:4" s="1178" customFormat="1" ht="11.25" customHeight="1" x14ac:dyDescent="0.2">
      <c r="A978" s="1560"/>
      <c r="B978" s="1186">
        <v>1567.63</v>
      </c>
      <c r="C978" s="1186">
        <v>1567.6309999999999</v>
      </c>
      <c r="D978" s="1179" t="s">
        <v>3534</v>
      </c>
    </row>
    <row r="979" spans="1:4" s="1178" customFormat="1" ht="11.25" customHeight="1" x14ac:dyDescent="0.2">
      <c r="A979" s="1560"/>
      <c r="B979" s="1186">
        <v>50</v>
      </c>
      <c r="C979" s="1186">
        <v>50</v>
      </c>
      <c r="D979" s="1179" t="s">
        <v>3592</v>
      </c>
    </row>
    <row r="980" spans="1:4" s="1178" customFormat="1" ht="11.25" customHeight="1" x14ac:dyDescent="0.2">
      <c r="A980" s="1560"/>
      <c r="B980" s="1186">
        <v>195</v>
      </c>
      <c r="C980" s="1186">
        <v>195</v>
      </c>
      <c r="D980" s="1179" t="s">
        <v>751</v>
      </c>
    </row>
    <row r="981" spans="1:4" s="1178" customFormat="1" ht="11.25" customHeight="1" x14ac:dyDescent="0.2">
      <c r="A981" s="1560"/>
      <c r="B981" s="1186">
        <v>29352.45</v>
      </c>
      <c r="C981" s="1186">
        <v>29352.451000000001</v>
      </c>
      <c r="D981" s="1179" t="s">
        <v>619</v>
      </c>
    </row>
    <row r="982" spans="1:4" s="1178" customFormat="1" ht="11.25" customHeight="1" x14ac:dyDescent="0.2">
      <c r="A982" s="1560"/>
      <c r="B982" s="1186">
        <v>5181</v>
      </c>
      <c r="C982" s="1186">
        <v>4374.1934300000003</v>
      </c>
      <c r="D982" s="1179" t="s">
        <v>745</v>
      </c>
    </row>
    <row r="983" spans="1:4" s="1178" customFormat="1" ht="11.25" customHeight="1" x14ac:dyDescent="0.2">
      <c r="A983" s="1560"/>
      <c r="B983" s="1186">
        <v>403</v>
      </c>
      <c r="C983" s="1186">
        <v>371.26400000000001</v>
      </c>
      <c r="D983" s="1179" t="s">
        <v>746</v>
      </c>
    </row>
    <row r="984" spans="1:4" s="1178" customFormat="1" ht="11.25" customHeight="1" x14ac:dyDescent="0.2">
      <c r="A984" s="1560"/>
      <c r="B984" s="1186">
        <v>67.680000000000007</v>
      </c>
      <c r="C984" s="1186">
        <v>67.680000000000007</v>
      </c>
      <c r="D984" s="1179" t="s">
        <v>3546</v>
      </c>
    </row>
    <row r="985" spans="1:4" s="1178" customFormat="1" ht="11.25" customHeight="1" x14ac:dyDescent="0.2">
      <c r="A985" s="1560"/>
      <c r="B985" s="1186">
        <v>310</v>
      </c>
      <c r="C985" s="1186">
        <v>310</v>
      </c>
      <c r="D985" s="1179" t="s">
        <v>3608</v>
      </c>
    </row>
    <row r="986" spans="1:4" s="1178" customFormat="1" ht="11.25" customHeight="1" x14ac:dyDescent="0.2">
      <c r="A986" s="1560"/>
      <c r="B986" s="1186">
        <v>39397.760000000002</v>
      </c>
      <c r="C986" s="1186">
        <v>38138.219430000005</v>
      </c>
      <c r="D986" s="1179" t="s">
        <v>11</v>
      </c>
    </row>
    <row r="987" spans="1:4" s="1178" customFormat="1" ht="11.25" customHeight="1" x14ac:dyDescent="0.2">
      <c r="A987" s="1561" t="s">
        <v>882</v>
      </c>
      <c r="B987" s="1185">
        <v>165.12</v>
      </c>
      <c r="C987" s="1185">
        <v>165.12</v>
      </c>
      <c r="D987" s="1177" t="s">
        <v>3546</v>
      </c>
    </row>
    <row r="988" spans="1:4" s="1178" customFormat="1" ht="11.25" customHeight="1" x14ac:dyDescent="0.2">
      <c r="A988" s="1560"/>
      <c r="B988" s="1186">
        <v>487</v>
      </c>
      <c r="C988" s="1186">
        <v>487</v>
      </c>
      <c r="D988" s="1179" t="s">
        <v>3608</v>
      </c>
    </row>
    <row r="989" spans="1:4" s="1178" customFormat="1" ht="11.25" customHeight="1" x14ac:dyDescent="0.2">
      <c r="A989" s="1560"/>
      <c r="B989" s="1186">
        <v>61</v>
      </c>
      <c r="C989" s="1186">
        <v>61</v>
      </c>
      <c r="D989" s="1179" t="s">
        <v>3603</v>
      </c>
    </row>
    <row r="990" spans="1:4" s="1178" customFormat="1" ht="11.25" customHeight="1" x14ac:dyDescent="0.2">
      <c r="A990" s="1560"/>
      <c r="B990" s="1186">
        <v>700</v>
      </c>
      <c r="C990" s="1186">
        <v>700</v>
      </c>
      <c r="D990" s="1179" t="s">
        <v>3010</v>
      </c>
    </row>
    <row r="991" spans="1:4" s="1178" customFormat="1" ht="11.25" customHeight="1" x14ac:dyDescent="0.2">
      <c r="A991" s="1560"/>
      <c r="B991" s="1186">
        <v>2123.83</v>
      </c>
      <c r="C991" s="1186">
        <v>2123.8249999999998</v>
      </c>
      <c r="D991" s="1179" t="s">
        <v>3534</v>
      </c>
    </row>
    <row r="992" spans="1:4" s="1178" customFormat="1" ht="11.25" customHeight="1" x14ac:dyDescent="0.2">
      <c r="A992" s="1560"/>
      <c r="B992" s="1186">
        <v>195</v>
      </c>
      <c r="C992" s="1186">
        <v>195</v>
      </c>
      <c r="D992" s="1179" t="s">
        <v>751</v>
      </c>
    </row>
    <row r="993" spans="1:4" s="1178" customFormat="1" ht="11.25" customHeight="1" x14ac:dyDescent="0.2">
      <c r="A993" s="1560"/>
      <c r="B993" s="1186">
        <v>44627.7</v>
      </c>
      <c r="C993" s="1186">
        <v>44627.696000000004</v>
      </c>
      <c r="D993" s="1179" t="s">
        <v>619</v>
      </c>
    </row>
    <row r="994" spans="1:4" s="1178" customFormat="1" ht="11.25" customHeight="1" x14ac:dyDescent="0.2">
      <c r="A994" s="1560"/>
      <c r="B994" s="1186">
        <v>5503</v>
      </c>
      <c r="C994" s="1186">
        <v>4664.5315899999996</v>
      </c>
      <c r="D994" s="1179" t="s">
        <v>745</v>
      </c>
    </row>
    <row r="995" spans="1:4" s="1178" customFormat="1" ht="11.25" customHeight="1" x14ac:dyDescent="0.2">
      <c r="A995" s="1560"/>
      <c r="B995" s="1186">
        <v>875</v>
      </c>
      <c r="C995" s="1186">
        <v>875</v>
      </c>
      <c r="D995" s="1179" t="s">
        <v>746</v>
      </c>
    </row>
    <row r="996" spans="1:4" s="1178" customFormat="1" ht="21" x14ac:dyDescent="0.2">
      <c r="A996" s="1560"/>
      <c r="B996" s="1186">
        <v>5</v>
      </c>
      <c r="C996" s="1186">
        <v>5</v>
      </c>
      <c r="D996" s="1179" t="s">
        <v>2762</v>
      </c>
    </row>
    <row r="997" spans="1:4" s="1178" customFormat="1" ht="11.25" customHeight="1" x14ac:dyDescent="0.2">
      <c r="A997" s="1562"/>
      <c r="B997" s="1187">
        <v>54742.65</v>
      </c>
      <c r="C997" s="1187">
        <v>53904.172590000002</v>
      </c>
      <c r="D997" s="1181" t="s">
        <v>11</v>
      </c>
    </row>
    <row r="998" spans="1:4" s="1178" customFormat="1" ht="11.25" customHeight="1" x14ac:dyDescent="0.2">
      <c r="A998" s="1560" t="s">
        <v>892</v>
      </c>
      <c r="B998" s="1186">
        <v>500</v>
      </c>
      <c r="C998" s="1186">
        <v>500</v>
      </c>
      <c r="D998" s="1179" t="s">
        <v>3327</v>
      </c>
    </row>
    <row r="999" spans="1:4" s="1178" customFormat="1" ht="11.25" customHeight="1" x14ac:dyDescent="0.2">
      <c r="A999" s="1560"/>
      <c r="B999" s="1186">
        <v>85.5</v>
      </c>
      <c r="C999" s="1186">
        <v>85.5</v>
      </c>
      <c r="D999" s="1179" t="s">
        <v>3546</v>
      </c>
    </row>
    <row r="1000" spans="1:4" s="1178" customFormat="1" ht="11.25" customHeight="1" x14ac:dyDescent="0.2">
      <c r="A1000" s="1560"/>
      <c r="B1000" s="1186">
        <v>372</v>
      </c>
      <c r="C1000" s="1186">
        <v>372</v>
      </c>
      <c r="D1000" s="1179" t="s">
        <v>3608</v>
      </c>
    </row>
    <row r="1001" spans="1:4" s="1178" customFormat="1" ht="11.25" customHeight="1" x14ac:dyDescent="0.2">
      <c r="A1001" s="1560"/>
      <c r="B1001" s="1186">
        <v>61</v>
      </c>
      <c r="C1001" s="1186">
        <v>61</v>
      </c>
      <c r="D1001" s="1179" t="s">
        <v>3603</v>
      </c>
    </row>
    <row r="1002" spans="1:4" s="1178" customFormat="1" ht="11.25" customHeight="1" x14ac:dyDescent="0.2">
      <c r="A1002" s="1560"/>
      <c r="B1002" s="1186">
        <v>50</v>
      </c>
      <c r="C1002" s="1186">
        <v>50</v>
      </c>
      <c r="D1002" s="1179" t="s">
        <v>3592</v>
      </c>
    </row>
    <row r="1003" spans="1:4" s="1178" customFormat="1" ht="11.25" customHeight="1" x14ac:dyDescent="0.2">
      <c r="A1003" s="1560"/>
      <c r="B1003" s="1186">
        <v>180</v>
      </c>
      <c r="C1003" s="1186">
        <v>180</v>
      </c>
      <c r="D1003" s="1179" t="s">
        <v>751</v>
      </c>
    </row>
    <row r="1004" spans="1:4" s="1178" customFormat="1" ht="11.25" customHeight="1" x14ac:dyDescent="0.2">
      <c r="A1004" s="1560"/>
      <c r="B1004" s="1186">
        <v>34616.69</v>
      </c>
      <c r="C1004" s="1186">
        <v>34616.690999999999</v>
      </c>
      <c r="D1004" s="1179" t="s">
        <v>619</v>
      </c>
    </row>
    <row r="1005" spans="1:4" s="1178" customFormat="1" ht="11.25" customHeight="1" x14ac:dyDescent="0.2">
      <c r="A1005" s="1560"/>
      <c r="B1005" s="1186">
        <v>6347</v>
      </c>
      <c r="C1005" s="1186">
        <v>5405.8006400000004</v>
      </c>
      <c r="D1005" s="1179" t="s">
        <v>745</v>
      </c>
    </row>
    <row r="1006" spans="1:4" s="1178" customFormat="1" ht="11.25" customHeight="1" x14ac:dyDescent="0.2">
      <c r="A1006" s="1560"/>
      <c r="B1006" s="1186">
        <v>1621</v>
      </c>
      <c r="C1006" s="1186">
        <v>1621</v>
      </c>
      <c r="D1006" s="1179" t="s">
        <v>746</v>
      </c>
    </row>
    <row r="1007" spans="1:4" s="1178" customFormat="1" ht="11.25" customHeight="1" x14ac:dyDescent="0.2">
      <c r="A1007" s="1560"/>
      <c r="B1007" s="1186">
        <v>43833.19</v>
      </c>
      <c r="C1007" s="1186">
        <v>42891.99164</v>
      </c>
      <c r="D1007" s="1179" t="s">
        <v>11</v>
      </c>
    </row>
    <row r="1008" spans="1:4" s="1178" customFormat="1" ht="11.25" customHeight="1" x14ac:dyDescent="0.2">
      <c r="A1008" s="1561" t="s">
        <v>900</v>
      </c>
      <c r="B1008" s="1185">
        <v>227.52</v>
      </c>
      <c r="C1008" s="1185">
        <v>227.52</v>
      </c>
      <c r="D1008" s="1177" t="s">
        <v>3546</v>
      </c>
    </row>
    <row r="1009" spans="1:4" s="1178" customFormat="1" ht="11.25" customHeight="1" x14ac:dyDescent="0.2">
      <c r="A1009" s="1560"/>
      <c r="B1009" s="1186">
        <v>782</v>
      </c>
      <c r="C1009" s="1186">
        <v>782</v>
      </c>
      <c r="D1009" s="1179" t="s">
        <v>3608</v>
      </c>
    </row>
    <row r="1010" spans="1:4" s="1178" customFormat="1" ht="11.25" customHeight="1" x14ac:dyDescent="0.2">
      <c r="A1010" s="1560"/>
      <c r="B1010" s="1186">
        <v>225</v>
      </c>
      <c r="C1010" s="1186">
        <v>225</v>
      </c>
      <c r="D1010" s="1179" t="s">
        <v>3603</v>
      </c>
    </row>
    <row r="1011" spans="1:4" s="1178" customFormat="1" ht="11.25" customHeight="1" x14ac:dyDescent="0.2">
      <c r="A1011" s="1560"/>
      <c r="B1011" s="1186">
        <v>2000</v>
      </c>
      <c r="C1011" s="1186">
        <v>2000</v>
      </c>
      <c r="D1011" s="1179" t="s">
        <v>3010</v>
      </c>
    </row>
    <row r="1012" spans="1:4" s="1178" customFormat="1" ht="11.25" customHeight="1" x14ac:dyDescent="0.2">
      <c r="A1012" s="1560"/>
      <c r="B1012" s="1186">
        <v>3383.2400000000002</v>
      </c>
      <c r="C1012" s="1186">
        <v>3383.2440000000001</v>
      </c>
      <c r="D1012" s="1179" t="s">
        <v>3534</v>
      </c>
    </row>
    <row r="1013" spans="1:4" s="1178" customFormat="1" ht="11.25" customHeight="1" x14ac:dyDescent="0.2">
      <c r="A1013" s="1560"/>
      <c r="B1013" s="1186">
        <v>15</v>
      </c>
      <c r="C1013" s="1186">
        <v>15</v>
      </c>
      <c r="D1013" s="1179" t="s">
        <v>751</v>
      </c>
    </row>
    <row r="1014" spans="1:4" s="1178" customFormat="1" ht="11.25" customHeight="1" x14ac:dyDescent="0.2">
      <c r="A1014" s="1560"/>
      <c r="B1014" s="1186">
        <v>86.7</v>
      </c>
      <c r="C1014" s="1186">
        <v>86.7</v>
      </c>
      <c r="D1014" s="1179" t="s">
        <v>3586</v>
      </c>
    </row>
    <row r="1015" spans="1:4" s="1178" customFormat="1" ht="11.25" customHeight="1" x14ac:dyDescent="0.2">
      <c r="A1015" s="1560"/>
      <c r="B1015" s="1186">
        <v>80331.5</v>
      </c>
      <c r="C1015" s="1186">
        <v>80331.497000000003</v>
      </c>
      <c r="D1015" s="1179" t="s">
        <v>619</v>
      </c>
    </row>
    <row r="1016" spans="1:4" s="1178" customFormat="1" ht="11.25" customHeight="1" x14ac:dyDescent="0.2">
      <c r="A1016" s="1560"/>
      <c r="B1016" s="1186">
        <v>13880</v>
      </c>
      <c r="C1016" s="1186">
        <v>9888.42994</v>
      </c>
      <c r="D1016" s="1179" t="s">
        <v>745</v>
      </c>
    </row>
    <row r="1017" spans="1:4" s="1178" customFormat="1" ht="11.25" customHeight="1" x14ac:dyDescent="0.2">
      <c r="A1017" s="1560"/>
      <c r="B1017" s="1186">
        <v>2812</v>
      </c>
      <c r="C1017" s="1186">
        <v>2713.7656000000002</v>
      </c>
      <c r="D1017" s="1179" t="s">
        <v>746</v>
      </c>
    </row>
    <row r="1018" spans="1:4" s="1178" customFormat="1" ht="11.25" customHeight="1" x14ac:dyDescent="0.2">
      <c r="A1018" s="1560"/>
      <c r="B1018" s="1186">
        <v>11660.77</v>
      </c>
      <c r="C1018" s="1186">
        <v>11580.406949999999</v>
      </c>
      <c r="D1018" s="1179" t="s">
        <v>3623</v>
      </c>
    </row>
    <row r="1019" spans="1:4" s="1178" customFormat="1" ht="11.25" customHeight="1" x14ac:dyDescent="0.2">
      <c r="A1019" s="1560"/>
      <c r="B1019" s="1186">
        <v>329.2</v>
      </c>
      <c r="C1019" s="1186">
        <v>329.2</v>
      </c>
      <c r="D1019" s="1179" t="s">
        <v>747</v>
      </c>
    </row>
    <row r="1020" spans="1:4" s="1178" customFormat="1" ht="11.25" customHeight="1" x14ac:dyDescent="0.2">
      <c r="A1020" s="1562"/>
      <c r="B1020" s="1187">
        <v>115732.93000000001</v>
      </c>
      <c r="C1020" s="1187">
        <v>111562.76349000001</v>
      </c>
      <c r="D1020" s="1181" t="s">
        <v>11</v>
      </c>
    </row>
    <row r="1021" spans="1:4" s="1178" customFormat="1" ht="11.25" customHeight="1" x14ac:dyDescent="0.2">
      <c r="A1021" s="1560" t="s">
        <v>883</v>
      </c>
      <c r="B1021" s="1186">
        <v>4300</v>
      </c>
      <c r="C1021" s="1186">
        <v>4300</v>
      </c>
      <c r="D1021" s="1179" t="s">
        <v>3624</v>
      </c>
    </row>
    <row r="1022" spans="1:4" s="1178" customFormat="1" ht="11.25" customHeight="1" x14ac:dyDescent="0.2">
      <c r="A1022" s="1560"/>
      <c r="B1022" s="1186">
        <v>9.5</v>
      </c>
      <c r="C1022" s="1186">
        <v>9.5</v>
      </c>
      <c r="D1022" s="1179" t="s">
        <v>3546</v>
      </c>
    </row>
    <row r="1023" spans="1:4" s="1178" customFormat="1" ht="11.25" customHeight="1" x14ac:dyDescent="0.2">
      <c r="A1023" s="1560"/>
      <c r="B1023" s="1186">
        <v>414</v>
      </c>
      <c r="C1023" s="1186">
        <v>414</v>
      </c>
      <c r="D1023" s="1179" t="s">
        <v>3608</v>
      </c>
    </row>
    <row r="1024" spans="1:4" s="1178" customFormat="1" ht="11.25" customHeight="1" x14ac:dyDescent="0.2">
      <c r="A1024" s="1560"/>
      <c r="B1024" s="1186">
        <v>3250</v>
      </c>
      <c r="C1024" s="1186">
        <v>3250</v>
      </c>
      <c r="D1024" s="1179" t="s">
        <v>2987</v>
      </c>
    </row>
    <row r="1025" spans="1:4" s="1178" customFormat="1" ht="11.25" customHeight="1" x14ac:dyDescent="0.2">
      <c r="A1025" s="1560"/>
      <c r="B1025" s="1186">
        <v>2026.52</v>
      </c>
      <c r="C1025" s="1186">
        <v>2026.521</v>
      </c>
      <c r="D1025" s="1179" t="s">
        <v>3534</v>
      </c>
    </row>
    <row r="1026" spans="1:4" s="1178" customFormat="1" ht="11.25" customHeight="1" x14ac:dyDescent="0.2">
      <c r="A1026" s="1560"/>
      <c r="B1026" s="1186">
        <v>659</v>
      </c>
      <c r="C1026" s="1186">
        <v>659</v>
      </c>
      <c r="D1026" s="1179" t="s">
        <v>751</v>
      </c>
    </row>
    <row r="1027" spans="1:4" s="1178" customFormat="1" ht="11.25" customHeight="1" x14ac:dyDescent="0.2">
      <c r="A1027" s="1560"/>
      <c r="B1027" s="1186">
        <v>40092.58</v>
      </c>
      <c r="C1027" s="1186">
        <v>40092.580999999998</v>
      </c>
      <c r="D1027" s="1179" t="s">
        <v>619</v>
      </c>
    </row>
    <row r="1028" spans="1:4" s="1178" customFormat="1" ht="11.25" customHeight="1" x14ac:dyDescent="0.2">
      <c r="A1028" s="1560"/>
      <c r="B1028" s="1186">
        <v>7353</v>
      </c>
      <c r="C1028" s="1186">
        <v>5327.4768400000003</v>
      </c>
      <c r="D1028" s="1179" t="s">
        <v>745</v>
      </c>
    </row>
    <row r="1029" spans="1:4" s="1178" customFormat="1" ht="11.25" customHeight="1" x14ac:dyDescent="0.2">
      <c r="A1029" s="1560"/>
      <c r="B1029" s="1186">
        <v>2404</v>
      </c>
      <c r="C1029" s="1186">
        <v>2351.2799300000001</v>
      </c>
      <c r="D1029" s="1179" t="s">
        <v>746</v>
      </c>
    </row>
    <row r="1030" spans="1:4" s="1178" customFormat="1" ht="11.25" customHeight="1" x14ac:dyDescent="0.2">
      <c r="A1030" s="1560"/>
      <c r="B1030" s="1186">
        <v>5000</v>
      </c>
      <c r="C1030" s="1186">
        <v>0</v>
      </c>
      <c r="D1030" s="1179" t="s">
        <v>4622</v>
      </c>
    </row>
    <row r="1031" spans="1:4" s="1178" customFormat="1" ht="11.25" customHeight="1" x14ac:dyDescent="0.2">
      <c r="A1031" s="1560"/>
      <c r="B1031" s="1186">
        <v>65508.600000000006</v>
      </c>
      <c r="C1031" s="1186">
        <v>58430.358769999999</v>
      </c>
      <c r="D1031" s="1179" t="s">
        <v>11</v>
      </c>
    </row>
    <row r="1032" spans="1:4" s="1178" customFormat="1" ht="11.25" customHeight="1" x14ac:dyDescent="0.2">
      <c r="A1032" s="1561" t="s">
        <v>4556</v>
      </c>
      <c r="B1032" s="1185">
        <v>114.9</v>
      </c>
      <c r="C1032" s="1185">
        <v>114.9</v>
      </c>
      <c r="D1032" s="1177" t="s">
        <v>3546</v>
      </c>
    </row>
    <row r="1033" spans="1:4" s="1178" customFormat="1" ht="11.25" customHeight="1" x14ac:dyDescent="0.2">
      <c r="A1033" s="1560"/>
      <c r="B1033" s="1186">
        <v>343</v>
      </c>
      <c r="C1033" s="1186">
        <v>343</v>
      </c>
      <c r="D1033" s="1179" t="s">
        <v>3608</v>
      </c>
    </row>
    <row r="1034" spans="1:4" s="1178" customFormat="1" ht="11.25" customHeight="1" x14ac:dyDescent="0.2">
      <c r="A1034" s="1560"/>
      <c r="B1034" s="1186">
        <v>69</v>
      </c>
      <c r="C1034" s="1186">
        <v>69</v>
      </c>
      <c r="D1034" s="1179" t="s">
        <v>3603</v>
      </c>
    </row>
    <row r="1035" spans="1:4" s="1178" customFormat="1" ht="11.25" customHeight="1" x14ac:dyDescent="0.2">
      <c r="A1035" s="1560"/>
      <c r="B1035" s="1186">
        <v>2340.33</v>
      </c>
      <c r="C1035" s="1186">
        <v>2340.3240000000001</v>
      </c>
      <c r="D1035" s="1179" t="s">
        <v>3534</v>
      </c>
    </row>
    <row r="1036" spans="1:4" s="1178" customFormat="1" ht="11.25" customHeight="1" x14ac:dyDescent="0.2">
      <c r="A1036" s="1560"/>
      <c r="B1036" s="1186">
        <v>639</v>
      </c>
      <c r="C1036" s="1186">
        <v>639</v>
      </c>
      <c r="D1036" s="1179" t="s">
        <v>751</v>
      </c>
    </row>
    <row r="1037" spans="1:4" s="1178" customFormat="1" ht="11.25" customHeight="1" x14ac:dyDescent="0.2">
      <c r="A1037" s="1560"/>
      <c r="B1037" s="1186">
        <v>60</v>
      </c>
      <c r="C1037" s="1186">
        <v>60</v>
      </c>
      <c r="D1037" s="1179" t="s">
        <v>750</v>
      </c>
    </row>
    <row r="1038" spans="1:4" s="1178" customFormat="1" ht="11.25" customHeight="1" x14ac:dyDescent="0.2">
      <c r="A1038" s="1560"/>
      <c r="B1038" s="1186">
        <v>4793.8999999999996</v>
      </c>
      <c r="C1038" s="1186">
        <v>4752</v>
      </c>
      <c r="D1038" s="1179" t="s">
        <v>3586</v>
      </c>
    </row>
    <row r="1039" spans="1:4" s="1178" customFormat="1" ht="11.25" customHeight="1" x14ac:dyDescent="0.2">
      <c r="A1039" s="1560"/>
      <c r="B1039" s="1186">
        <v>74.17</v>
      </c>
      <c r="C1039" s="1186">
        <v>1.6560000000000059</v>
      </c>
      <c r="D1039" s="1179" t="s">
        <v>4029</v>
      </c>
    </row>
    <row r="1040" spans="1:4" s="1178" customFormat="1" ht="11.25" customHeight="1" x14ac:dyDescent="0.2">
      <c r="A1040" s="1560"/>
      <c r="B1040" s="1186">
        <v>46970.33</v>
      </c>
      <c r="C1040" s="1186">
        <v>46970.323999999993</v>
      </c>
      <c r="D1040" s="1179" t="s">
        <v>619</v>
      </c>
    </row>
    <row r="1041" spans="1:4" s="1178" customFormat="1" ht="11.25" customHeight="1" x14ac:dyDescent="0.2">
      <c r="A1041" s="1560"/>
      <c r="B1041" s="1186">
        <v>22126.400000000001</v>
      </c>
      <c r="C1041" s="1186">
        <v>17923.057760000003</v>
      </c>
      <c r="D1041" s="1179" t="s">
        <v>745</v>
      </c>
    </row>
    <row r="1042" spans="1:4" s="1178" customFormat="1" ht="11.25" customHeight="1" x14ac:dyDescent="0.2">
      <c r="A1042" s="1560"/>
      <c r="B1042" s="1186">
        <v>3473</v>
      </c>
      <c r="C1042" s="1186">
        <v>3473</v>
      </c>
      <c r="D1042" s="1179" t="s">
        <v>746</v>
      </c>
    </row>
    <row r="1043" spans="1:4" s="1178" customFormat="1" ht="11.25" customHeight="1" x14ac:dyDescent="0.2">
      <c r="A1043" s="1560"/>
      <c r="B1043" s="1186">
        <v>1056.5999999999999</v>
      </c>
      <c r="C1043" s="1186">
        <v>1056.5999999999999</v>
      </c>
      <c r="D1043" s="1179" t="s">
        <v>567</v>
      </c>
    </row>
    <row r="1044" spans="1:4" s="1178" customFormat="1" ht="21" x14ac:dyDescent="0.2">
      <c r="A1044" s="1560"/>
      <c r="B1044" s="1186">
        <v>998</v>
      </c>
      <c r="C1044" s="1186">
        <v>998</v>
      </c>
      <c r="D1044" s="1179" t="s">
        <v>2762</v>
      </c>
    </row>
    <row r="1045" spans="1:4" s="1178" customFormat="1" ht="11.25" customHeight="1" x14ac:dyDescent="0.2">
      <c r="A1045" s="1560"/>
      <c r="B1045" s="1186">
        <v>349.8</v>
      </c>
      <c r="C1045" s="1186">
        <v>349.8</v>
      </c>
      <c r="D1045" s="1179" t="s">
        <v>747</v>
      </c>
    </row>
    <row r="1046" spans="1:4" s="1178" customFormat="1" ht="11.25" customHeight="1" x14ac:dyDescent="0.2">
      <c r="A1046" s="1562"/>
      <c r="B1046" s="1187">
        <v>83408.430000000008</v>
      </c>
      <c r="C1046" s="1187">
        <v>79090.661760000003</v>
      </c>
      <c r="D1046" s="1181" t="s">
        <v>11</v>
      </c>
    </row>
    <row r="1047" spans="1:4" s="1178" customFormat="1" ht="11.25" customHeight="1" x14ac:dyDescent="0.2">
      <c r="A1047" s="1560" t="s">
        <v>917</v>
      </c>
      <c r="B1047" s="1186">
        <v>724</v>
      </c>
      <c r="C1047" s="1186">
        <v>0</v>
      </c>
      <c r="D1047" s="1179" t="s">
        <v>4617</v>
      </c>
    </row>
    <row r="1048" spans="1:4" s="1178" customFormat="1" ht="11.25" customHeight="1" x14ac:dyDescent="0.2">
      <c r="A1048" s="1560"/>
      <c r="B1048" s="1186">
        <v>154.56</v>
      </c>
      <c r="C1048" s="1186">
        <v>154.56</v>
      </c>
      <c r="D1048" s="1179" t="s">
        <v>3546</v>
      </c>
    </row>
    <row r="1049" spans="1:4" s="1178" customFormat="1" ht="11.25" customHeight="1" x14ac:dyDescent="0.2">
      <c r="A1049" s="1560"/>
      <c r="B1049" s="1186">
        <v>139</v>
      </c>
      <c r="C1049" s="1186">
        <v>139</v>
      </c>
      <c r="D1049" s="1179" t="s">
        <v>3608</v>
      </c>
    </row>
    <row r="1050" spans="1:4" s="1178" customFormat="1" ht="11.25" customHeight="1" x14ac:dyDescent="0.2">
      <c r="A1050" s="1560"/>
      <c r="B1050" s="1186">
        <v>311</v>
      </c>
      <c r="C1050" s="1186">
        <v>311</v>
      </c>
      <c r="D1050" s="1179" t="s">
        <v>3603</v>
      </c>
    </row>
    <row r="1051" spans="1:4" s="1178" customFormat="1" ht="11.25" customHeight="1" x14ac:dyDescent="0.2">
      <c r="A1051" s="1560"/>
      <c r="B1051" s="1186">
        <v>2099.83</v>
      </c>
      <c r="C1051" s="1186">
        <v>2099.8270000000002</v>
      </c>
      <c r="D1051" s="1179" t="s">
        <v>3625</v>
      </c>
    </row>
    <row r="1052" spans="1:4" s="1178" customFormat="1" ht="11.25" customHeight="1" x14ac:dyDescent="0.2">
      <c r="A1052" s="1560"/>
      <c r="B1052" s="1186">
        <v>755.5</v>
      </c>
      <c r="C1052" s="1186">
        <v>755.5</v>
      </c>
      <c r="D1052" s="1179" t="s">
        <v>3534</v>
      </c>
    </row>
    <row r="1053" spans="1:4" s="1178" customFormat="1" ht="11.25" customHeight="1" x14ac:dyDescent="0.2">
      <c r="A1053" s="1560"/>
      <c r="B1053" s="1186">
        <v>2993.7</v>
      </c>
      <c r="C1053" s="1186">
        <v>2927.7</v>
      </c>
      <c r="D1053" s="1179" t="s">
        <v>3586</v>
      </c>
    </row>
    <row r="1054" spans="1:4" s="1178" customFormat="1" ht="11.25" customHeight="1" x14ac:dyDescent="0.2">
      <c r="A1054" s="1560"/>
      <c r="B1054" s="1186">
        <v>93375.06</v>
      </c>
      <c r="C1054" s="1186">
        <v>93375.063999999998</v>
      </c>
      <c r="D1054" s="1179" t="s">
        <v>619</v>
      </c>
    </row>
    <row r="1055" spans="1:4" s="1178" customFormat="1" ht="11.25" customHeight="1" x14ac:dyDescent="0.2">
      <c r="A1055" s="1560"/>
      <c r="B1055" s="1186">
        <v>17272</v>
      </c>
      <c r="C1055" s="1186">
        <v>14251.879700000001</v>
      </c>
      <c r="D1055" s="1179" t="s">
        <v>745</v>
      </c>
    </row>
    <row r="1056" spans="1:4" s="1178" customFormat="1" ht="11.25" customHeight="1" x14ac:dyDescent="0.2">
      <c r="A1056" s="1560"/>
      <c r="B1056" s="1186">
        <v>1048</v>
      </c>
      <c r="C1056" s="1186">
        <v>1048</v>
      </c>
      <c r="D1056" s="1179" t="s">
        <v>746</v>
      </c>
    </row>
    <row r="1057" spans="1:4" s="1178" customFormat="1" ht="11.25" customHeight="1" x14ac:dyDescent="0.2">
      <c r="A1057" s="1560"/>
      <c r="B1057" s="1186">
        <v>118872.65</v>
      </c>
      <c r="C1057" s="1186">
        <v>115062.5307</v>
      </c>
      <c r="D1057" s="1179" t="s">
        <v>11</v>
      </c>
    </row>
    <row r="1058" spans="1:4" s="1178" customFormat="1" ht="11.25" customHeight="1" x14ac:dyDescent="0.2">
      <c r="A1058" s="1561" t="s">
        <v>910</v>
      </c>
      <c r="B1058" s="1185">
        <v>582.03</v>
      </c>
      <c r="C1058" s="1185">
        <v>0</v>
      </c>
      <c r="D1058" s="1177" t="s">
        <v>4617</v>
      </c>
    </row>
    <row r="1059" spans="1:4" s="1178" customFormat="1" ht="11.25" customHeight="1" x14ac:dyDescent="0.2">
      <c r="A1059" s="1560"/>
      <c r="B1059" s="1186">
        <v>175.45</v>
      </c>
      <c r="C1059" s="1186">
        <v>175.45</v>
      </c>
      <c r="D1059" s="1179" t="s">
        <v>4468</v>
      </c>
    </row>
    <row r="1060" spans="1:4" s="1178" customFormat="1" ht="11.25" customHeight="1" x14ac:dyDescent="0.2">
      <c r="A1060" s="1560"/>
      <c r="B1060" s="1186">
        <v>50</v>
      </c>
      <c r="C1060" s="1186">
        <v>50</v>
      </c>
      <c r="D1060" s="1179" t="s">
        <v>3327</v>
      </c>
    </row>
    <row r="1061" spans="1:4" s="1178" customFormat="1" ht="11.25" customHeight="1" x14ac:dyDescent="0.2">
      <c r="A1061" s="1560"/>
      <c r="B1061" s="1186">
        <v>564</v>
      </c>
      <c r="C1061" s="1186">
        <v>546.19096000000002</v>
      </c>
      <c r="D1061" s="1179" t="s">
        <v>3608</v>
      </c>
    </row>
    <row r="1062" spans="1:4" s="1178" customFormat="1" ht="11.25" customHeight="1" x14ac:dyDescent="0.2">
      <c r="A1062" s="1560"/>
      <c r="B1062" s="1186">
        <v>20</v>
      </c>
      <c r="C1062" s="1186">
        <v>20</v>
      </c>
      <c r="D1062" s="1179" t="s">
        <v>3603</v>
      </c>
    </row>
    <row r="1063" spans="1:4" s="1178" customFormat="1" ht="11.25" customHeight="1" x14ac:dyDescent="0.2">
      <c r="A1063" s="1560"/>
      <c r="B1063" s="1186">
        <v>4295.9799999999996</v>
      </c>
      <c r="C1063" s="1186">
        <v>3800</v>
      </c>
      <c r="D1063" s="1179" t="s">
        <v>2987</v>
      </c>
    </row>
    <row r="1064" spans="1:4" s="1178" customFormat="1" ht="11.25" customHeight="1" x14ac:dyDescent="0.2">
      <c r="A1064" s="1560"/>
      <c r="B1064" s="1186">
        <v>2535</v>
      </c>
      <c r="C1064" s="1186">
        <v>2534.9939999999997</v>
      </c>
      <c r="D1064" s="1179" t="s">
        <v>3534</v>
      </c>
    </row>
    <row r="1065" spans="1:4" s="1178" customFormat="1" ht="11.25" customHeight="1" x14ac:dyDescent="0.2">
      <c r="A1065" s="1560"/>
      <c r="B1065" s="1186">
        <v>44.1</v>
      </c>
      <c r="C1065" s="1186">
        <v>44.1</v>
      </c>
      <c r="D1065" s="1179" t="s">
        <v>3592</v>
      </c>
    </row>
    <row r="1066" spans="1:4" s="1178" customFormat="1" ht="11.25" customHeight="1" x14ac:dyDescent="0.2">
      <c r="A1066" s="1560"/>
      <c r="B1066" s="1186">
        <v>869</v>
      </c>
      <c r="C1066" s="1186">
        <v>869</v>
      </c>
      <c r="D1066" s="1179" t="s">
        <v>751</v>
      </c>
    </row>
    <row r="1067" spans="1:4" s="1178" customFormat="1" ht="11.25" customHeight="1" x14ac:dyDescent="0.2">
      <c r="A1067" s="1560"/>
      <c r="B1067" s="1186">
        <v>56455.76</v>
      </c>
      <c r="C1067" s="1186">
        <v>56455.76</v>
      </c>
      <c r="D1067" s="1179" t="s">
        <v>619</v>
      </c>
    </row>
    <row r="1068" spans="1:4" s="1178" customFormat="1" ht="11.25" customHeight="1" x14ac:dyDescent="0.2">
      <c r="A1068" s="1560"/>
      <c r="B1068" s="1186">
        <v>11149</v>
      </c>
      <c r="C1068" s="1186">
        <v>8685.5834799999993</v>
      </c>
      <c r="D1068" s="1179" t="s">
        <v>745</v>
      </c>
    </row>
    <row r="1069" spans="1:4" s="1178" customFormat="1" ht="11.25" customHeight="1" x14ac:dyDescent="0.2">
      <c r="A1069" s="1560"/>
      <c r="B1069" s="1186">
        <v>447</v>
      </c>
      <c r="C1069" s="1186">
        <v>447</v>
      </c>
      <c r="D1069" s="1179" t="s">
        <v>746</v>
      </c>
    </row>
    <row r="1070" spans="1:4" s="1178" customFormat="1" ht="11.25" customHeight="1" x14ac:dyDescent="0.2">
      <c r="A1070" s="1562"/>
      <c r="B1070" s="1187">
        <v>77187.320000000007</v>
      </c>
      <c r="C1070" s="1187">
        <v>73628.078439999997</v>
      </c>
      <c r="D1070" s="1181" t="s">
        <v>11</v>
      </c>
    </row>
    <row r="1071" spans="1:4" s="1178" customFormat="1" ht="11.25" customHeight="1" x14ac:dyDescent="0.2">
      <c r="A1071" s="1560" t="s">
        <v>927</v>
      </c>
      <c r="B1071" s="1186">
        <v>145.91999999999999</v>
      </c>
      <c r="C1071" s="1186">
        <v>145.91999999999999</v>
      </c>
      <c r="D1071" s="1179" t="s">
        <v>3546</v>
      </c>
    </row>
    <row r="1072" spans="1:4" s="1178" customFormat="1" ht="11.25" customHeight="1" x14ac:dyDescent="0.2">
      <c r="A1072" s="1560"/>
      <c r="B1072" s="1186">
        <v>540</v>
      </c>
      <c r="C1072" s="1186">
        <v>539.78099999999995</v>
      </c>
      <c r="D1072" s="1179" t="s">
        <v>3608</v>
      </c>
    </row>
    <row r="1073" spans="1:4" s="1178" customFormat="1" ht="11.25" customHeight="1" x14ac:dyDescent="0.2">
      <c r="A1073" s="1560"/>
      <c r="B1073" s="1186">
        <v>262</v>
      </c>
      <c r="C1073" s="1186">
        <v>257.73</v>
      </c>
      <c r="D1073" s="1179" t="s">
        <v>3603</v>
      </c>
    </row>
    <row r="1074" spans="1:4" s="1178" customFormat="1" ht="11.25" customHeight="1" x14ac:dyDescent="0.2">
      <c r="A1074" s="1560"/>
      <c r="B1074" s="1186">
        <v>2486.48</v>
      </c>
      <c r="C1074" s="1186">
        <v>2486.4750000000004</v>
      </c>
      <c r="D1074" s="1179" t="s">
        <v>3534</v>
      </c>
    </row>
    <row r="1075" spans="1:4" s="1178" customFormat="1" ht="11.25" customHeight="1" x14ac:dyDescent="0.2">
      <c r="A1075" s="1560"/>
      <c r="B1075" s="1186">
        <v>17</v>
      </c>
      <c r="C1075" s="1186">
        <v>17</v>
      </c>
      <c r="D1075" s="1179" t="s">
        <v>753</v>
      </c>
    </row>
    <row r="1076" spans="1:4" s="1178" customFormat="1" ht="11.25" customHeight="1" x14ac:dyDescent="0.2">
      <c r="A1076" s="1560"/>
      <c r="B1076" s="1186">
        <v>280</v>
      </c>
      <c r="C1076" s="1186">
        <v>280</v>
      </c>
      <c r="D1076" s="1179" t="s">
        <v>751</v>
      </c>
    </row>
    <row r="1077" spans="1:4" s="1178" customFormat="1" ht="11.25" customHeight="1" x14ac:dyDescent="0.2">
      <c r="A1077" s="1560"/>
      <c r="B1077" s="1186">
        <v>56411.5</v>
      </c>
      <c r="C1077" s="1186">
        <v>56411.497000000003</v>
      </c>
      <c r="D1077" s="1179" t="s">
        <v>619</v>
      </c>
    </row>
    <row r="1078" spans="1:4" s="1178" customFormat="1" ht="11.25" customHeight="1" x14ac:dyDescent="0.2">
      <c r="A1078" s="1560"/>
      <c r="B1078" s="1186">
        <v>12717</v>
      </c>
      <c r="C1078" s="1186">
        <v>10362.95933</v>
      </c>
      <c r="D1078" s="1179" t="s">
        <v>745</v>
      </c>
    </row>
    <row r="1079" spans="1:4" s="1178" customFormat="1" ht="11.25" customHeight="1" x14ac:dyDescent="0.2">
      <c r="A1079" s="1560"/>
      <c r="B1079" s="1186">
        <v>2216</v>
      </c>
      <c r="C1079" s="1186">
        <v>2216</v>
      </c>
      <c r="D1079" s="1179" t="s">
        <v>746</v>
      </c>
    </row>
    <row r="1080" spans="1:4" s="1178" customFormat="1" ht="11.25" customHeight="1" x14ac:dyDescent="0.2">
      <c r="A1080" s="1560"/>
      <c r="B1080" s="1186">
        <v>75075.900000000009</v>
      </c>
      <c r="C1080" s="1186">
        <v>72717.362330000004</v>
      </c>
      <c r="D1080" s="1179" t="s">
        <v>11</v>
      </c>
    </row>
    <row r="1081" spans="1:4" s="1178" customFormat="1" ht="11.25" customHeight="1" x14ac:dyDescent="0.2">
      <c r="A1081" s="1561" t="s">
        <v>905</v>
      </c>
      <c r="B1081" s="1185">
        <v>172.5</v>
      </c>
      <c r="C1081" s="1185">
        <v>172.5</v>
      </c>
      <c r="D1081" s="1177" t="s">
        <v>3546</v>
      </c>
    </row>
    <row r="1082" spans="1:4" s="1178" customFormat="1" ht="11.25" customHeight="1" x14ac:dyDescent="0.2">
      <c r="A1082" s="1560"/>
      <c r="B1082" s="1186">
        <v>754</v>
      </c>
      <c r="C1082" s="1186">
        <v>730.77039000000002</v>
      </c>
      <c r="D1082" s="1179" t="s">
        <v>3608</v>
      </c>
    </row>
    <row r="1083" spans="1:4" s="1178" customFormat="1" ht="11.25" customHeight="1" x14ac:dyDescent="0.2">
      <c r="A1083" s="1560"/>
      <c r="B1083" s="1186">
        <v>127</v>
      </c>
      <c r="C1083" s="1186">
        <v>127</v>
      </c>
      <c r="D1083" s="1179" t="s">
        <v>3603</v>
      </c>
    </row>
    <row r="1084" spans="1:4" s="1178" customFormat="1" ht="11.25" customHeight="1" x14ac:dyDescent="0.2">
      <c r="A1084" s="1560"/>
      <c r="B1084" s="1186">
        <v>58.699999999999996</v>
      </c>
      <c r="C1084" s="1186">
        <v>58.683999999999997</v>
      </c>
      <c r="D1084" s="1179" t="s">
        <v>2987</v>
      </c>
    </row>
    <row r="1085" spans="1:4" s="1178" customFormat="1" ht="11.25" customHeight="1" x14ac:dyDescent="0.2">
      <c r="A1085" s="1560"/>
      <c r="B1085" s="1186">
        <v>98</v>
      </c>
      <c r="C1085" s="1186">
        <v>98</v>
      </c>
      <c r="D1085" s="1179" t="s">
        <v>753</v>
      </c>
    </row>
    <row r="1086" spans="1:4" s="1178" customFormat="1" ht="11.25" customHeight="1" x14ac:dyDescent="0.2">
      <c r="A1086" s="1560"/>
      <c r="B1086" s="1186">
        <v>606.29999999999995</v>
      </c>
      <c r="C1086" s="1186">
        <v>606.29999999999995</v>
      </c>
      <c r="D1086" s="1179" t="s">
        <v>751</v>
      </c>
    </row>
    <row r="1087" spans="1:4" s="1178" customFormat="1" ht="11.25" customHeight="1" x14ac:dyDescent="0.2">
      <c r="A1087" s="1560"/>
      <c r="B1087" s="1186">
        <v>321.89999999999998</v>
      </c>
      <c r="C1087" s="1186">
        <v>321.89999999999998</v>
      </c>
      <c r="D1087" s="1179" t="s">
        <v>3586</v>
      </c>
    </row>
    <row r="1088" spans="1:4" s="1178" customFormat="1" ht="11.25" customHeight="1" x14ac:dyDescent="0.2">
      <c r="A1088" s="1560"/>
      <c r="B1088" s="1186">
        <v>87074.09</v>
      </c>
      <c r="C1088" s="1186">
        <v>87074.089000000007</v>
      </c>
      <c r="D1088" s="1179" t="s">
        <v>619</v>
      </c>
    </row>
    <row r="1089" spans="1:4" s="1178" customFormat="1" ht="11.25" customHeight="1" x14ac:dyDescent="0.2">
      <c r="A1089" s="1560"/>
      <c r="B1089" s="1186">
        <v>18433</v>
      </c>
      <c r="C1089" s="1186">
        <v>15576.275379999999</v>
      </c>
      <c r="D1089" s="1179" t="s">
        <v>745</v>
      </c>
    </row>
    <row r="1090" spans="1:4" s="1178" customFormat="1" ht="11.25" customHeight="1" x14ac:dyDescent="0.2">
      <c r="A1090" s="1560"/>
      <c r="B1090" s="1186">
        <v>1923</v>
      </c>
      <c r="C1090" s="1186">
        <v>1923</v>
      </c>
      <c r="D1090" s="1179" t="s">
        <v>746</v>
      </c>
    </row>
    <row r="1091" spans="1:4" s="1178" customFormat="1" ht="11.25" customHeight="1" x14ac:dyDescent="0.2">
      <c r="A1091" s="1560"/>
      <c r="B1091" s="1186">
        <v>98.1</v>
      </c>
      <c r="C1091" s="1186">
        <v>98.1</v>
      </c>
      <c r="D1091" s="1179" t="s">
        <v>747</v>
      </c>
    </row>
    <row r="1092" spans="1:4" s="1178" customFormat="1" ht="11.25" customHeight="1" x14ac:dyDescent="0.2">
      <c r="A1092" s="1562"/>
      <c r="B1092" s="1187">
        <v>109666.59</v>
      </c>
      <c r="C1092" s="1187">
        <v>106786.61877000002</v>
      </c>
      <c r="D1092" s="1181" t="s">
        <v>11</v>
      </c>
    </row>
    <row r="1093" spans="1:4" s="1178" customFormat="1" ht="11.25" customHeight="1" x14ac:dyDescent="0.2">
      <c r="A1093" s="1560" t="s">
        <v>3028</v>
      </c>
      <c r="B1093" s="1186">
        <v>62.07</v>
      </c>
      <c r="C1093" s="1186">
        <v>62.072969999999998</v>
      </c>
      <c r="D1093" s="1179" t="s">
        <v>763</v>
      </c>
    </row>
    <row r="1094" spans="1:4" s="1178" customFormat="1" ht="11.25" customHeight="1" x14ac:dyDescent="0.2">
      <c r="A1094" s="1560"/>
      <c r="B1094" s="1186">
        <v>210</v>
      </c>
      <c r="C1094" s="1186">
        <v>210</v>
      </c>
      <c r="D1094" s="1179" t="s">
        <v>3327</v>
      </c>
    </row>
    <row r="1095" spans="1:4" s="1178" customFormat="1" ht="11.25" customHeight="1" x14ac:dyDescent="0.2">
      <c r="A1095" s="1560"/>
      <c r="B1095" s="1186">
        <v>990</v>
      </c>
      <c r="C1095" s="1186">
        <v>16.940000000000001</v>
      </c>
      <c r="D1095" s="1179" t="s">
        <v>3627</v>
      </c>
    </row>
    <row r="1096" spans="1:4" s="1178" customFormat="1" ht="11.25" customHeight="1" x14ac:dyDescent="0.2">
      <c r="A1096" s="1560"/>
      <c r="B1096" s="1186">
        <v>15.9</v>
      </c>
      <c r="C1096" s="1186">
        <v>15.9</v>
      </c>
      <c r="D1096" s="1179" t="s">
        <v>3546</v>
      </c>
    </row>
    <row r="1097" spans="1:4" s="1178" customFormat="1" ht="11.25" customHeight="1" x14ac:dyDescent="0.2">
      <c r="A1097" s="1560"/>
      <c r="B1097" s="1186">
        <v>380</v>
      </c>
      <c r="C1097" s="1186">
        <v>380</v>
      </c>
      <c r="D1097" s="1179" t="s">
        <v>3608</v>
      </c>
    </row>
    <row r="1098" spans="1:4" s="1178" customFormat="1" ht="11.25" customHeight="1" x14ac:dyDescent="0.2">
      <c r="A1098" s="1560"/>
      <c r="B1098" s="1186">
        <v>45</v>
      </c>
      <c r="C1098" s="1186">
        <v>45</v>
      </c>
      <c r="D1098" s="1179" t="s">
        <v>3603</v>
      </c>
    </row>
    <row r="1099" spans="1:4" s="1178" customFormat="1" ht="11.25" customHeight="1" x14ac:dyDescent="0.2">
      <c r="A1099" s="1560"/>
      <c r="B1099" s="1186">
        <v>160</v>
      </c>
      <c r="C1099" s="1186">
        <v>160</v>
      </c>
      <c r="D1099" s="1179" t="s">
        <v>3010</v>
      </c>
    </row>
    <row r="1100" spans="1:4" s="1178" customFormat="1" ht="11.25" customHeight="1" x14ac:dyDescent="0.2">
      <c r="A1100" s="1560"/>
      <c r="B1100" s="1186">
        <v>2000</v>
      </c>
      <c r="C1100" s="1186">
        <v>1580</v>
      </c>
      <c r="D1100" s="1179" t="s">
        <v>2987</v>
      </c>
    </row>
    <row r="1101" spans="1:4" s="1178" customFormat="1" ht="11.25" customHeight="1" x14ac:dyDescent="0.2">
      <c r="A1101" s="1560"/>
      <c r="B1101" s="1186">
        <v>1312.82</v>
      </c>
      <c r="C1101" s="1186">
        <v>1312.8139999999999</v>
      </c>
      <c r="D1101" s="1179" t="s">
        <v>3534</v>
      </c>
    </row>
    <row r="1102" spans="1:4" s="1178" customFormat="1" ht="11.25" customHeight="1" x14ac:dyDescent="0.2">
      <c r="A1102" s="1560"/>
      <c r="B1102" s="1186">
        <v>343</v>
      </c>
      <c r="C1102" s="1186">
        <v>343</v>
      </c>
      <c r="D1102" s="1179" t="s">
        <v>751</v>
      </c>
    </row>
    <row r="1103" spans="1:4" s="1178" customFormat="1" ht="11.25" customHeight="1" x14ac:dyDescent="0.2">
      <c r="A1103" s="1560"/>
      <c r="B1103" s="1186">
        <v>43835.81</v>
      </c>
      <c r="C1103" s="1186">
        <v>43835.805999999997</v>
      </c>
      <c r="D1103" s="1179" t="s">
        <v>619</v>
      </c>
    </row>
    <row r="1104" spans="1:4" s="1178" customFormat="1" ht="11.25" customHeight="1" x14ac:dyDescent="0.2">
      <c r="A1104" s="1560"/>
      <c r="B1104" s="1186">
        <v>9698</v>
      </c>
      <c r="C1104" s="1186">
        <v>8129.9158200000002</v>
      </c>
      <c r="D1104" s="1179" t="s">
        <v>745</v>
      </c>
    </row>
    <row r="1105" spans="1:4" s="1178" customFormat="1" ht="11.25" customHeight="1" x14ac:dyDescent="0.2">
      <c r="A1105" s="1560"/>
      <c r="B1105" s="1186">
        <v>814</v>
      </c>
      <c r="C1105" s="1186">
        <v>814</v>
      </c>
      <c r="D1105" s="1179" t="s">
        <v>746</v>
      </c>
    </row>
    <row r="1106" spans="1:4" s="1178" customFormat="1" ht="11.25" customHeight="1" x14ac:dyDescent="0.2">
      <c r="A1106" s="1560"/>
      <c r="B1106" s="1186">
        <v>59866.6</v>
      </c>
      <c r="C1106" s="1186">
        <v>56905.448790000002</v>
      </c>
      <c r="D1106" s="1179" t="s">
        <v>11</v>
      </c>
    </row>
    <row r="1107" spans="1:4" s="1178" customFormat="1" ht="11.25" customHeight="1" x14ac:dyDescent="0.2">
      <c r="A1107" s="1561" t="s">
        <v>935</v>
      </c>
      <c r="B1107" s="1185">
        <v>220</v>
      </c>
      <c r="C1107" s="1185">
        <v>220</v>
      </c>
      <c r="D1107" s="1177" t="s">
        <v>3327</v>
      </c>
    </row>
    <row r="1108" spans="1:4" s="1178" customFormat="1" ht="11.25" customHeight="1" x14ac:dyDescent="0.2">
      <c r="A1108" s="1560"/>
      <c r="B1108" s="1186">
        <v>360.3</v>
      </c>
      <c r="C1108" s="1186">
        <v>360.3</v>
      </c>
      <c r="D1108" s="1179" t="s">
        <v>3546</v>
      </c>
    </row>
    <row r="1109" spans="1:4" s="1178" customFormat="1" ht="11.25" customHeight="1" x14ac:dyDescent="0.2">
      <c r="A1109" s="1560"/>
      <c r="B1109" s="1186">
        <v>788</v>
      </c>
      <c r="C1109" s="1186">
        <v>788</v>
      </c>
      <c r="D1109" s="1179" t="s">
        <v>3608</v>
      </c>
    </row>
    <row r="1110" spans="1:4" s="1178" customFormat="1" ht="11.25" customHeight="1" x14ac:dyDescent="0.2">
      <c r="A1110" s="1560"/>
      <c r="B1110" s="1186">
        <v>455</v>
      </c>
      <c r="C1110" s="1186">
        <v>455</v>
      </c>
      <c r="D1110" s="1179" t="s">
        <v>3603</v>
      </c>
    </row>
    <row r="1111" spans="1:4" s="1178" customFormat="1" ht="11.25" customHeight="1" x14ac:dyDescent="0.2">
      <c r="A1111" s="1560"/>
      <c r="B1111" s="1186">
        <v>2.33</v>
      </c>
      <c r="C1111" s="1186">
        <v>2.33195</v>
      </c>
      <c r="D1111" s="1179" t="s">
        <v>748</v>
      </c>
    </row>
    <row r="1112" spans="1:4" s="1178" customFormat="1" ht="11.25" customHeight="1" x14ac:dyDescent="0.2">
      <c r="A1112" s="1560"/>
      <c r="B1112" s="1186">
        <v>3973.01</v>
      </c>
      <c r="C1112" s="1186">
        <v>3973.0050000000001</v>
      </c>
      <c r="D1112" s="1179" t="s">
        <v>3534</v>
      </c>
    </row>
    <row r="1113" spans="1:4" s="1178" customFormat="1" ht="11.25" customHeight="1" x14ac:dyDescent="0.2">
      <c r="A1113" s="1560"/>
      <c r="B1113" s="1186">
        <v>5295.31</v>
      </c>
      <c r="C1113" s="1186">
        <v>5295.31</v>
      </c>
      <c r="D1113" s="1179" t="s">
        <v>3628</v>
      </c>
    </row>
    <row r="1114" spans="1:4" s="1178" customFormat="1" ht="11.25" customHeight="1" x14ac:dyDescent="0.2">
      <c r="A1114" s="1560"/>
      <c r="B1114" s="1186">
        <v>17</v>
      </c>
      <c r="C1114" s="1186">
        <v>17</v>
      </c>
      <c r="D1114" s="1179" t="s">
        <v>753</v>
      </c>
    </row>
    <row r="1115" spans="1:4" s="1178" customFormat="1" ht="11.25" customHeight="1" x14ac:dyDescent="0.2">
      <c r="A1115" s="1560"/>
      <c r="B1115" s="1186">
        <v>333.2</v>
      </c>
      <c r="C1115" s="1186">
        <v>333.2</v>
      </c>
      <c r="D1115" s="1179" t="s">
        <v>751</v>
      </c>
    </row>
    <row r="1116" spans="1:4" s="1178" customFormat="1" ht="11.25" customHeight="1" x14ac:dyDescent="0.2">
      <c r="A1116" s="1560"/>
      <c r="B1116" s="1186">
        <v>609.29999999999995</v>
      </c>
      <c r="C1116" s="1186">
        <v>609.29999999999995</v>
      </c>
      <c r="D1116" s="1179" t="s">
        <v>3586</v>
      </c>
    </row>
    <row r="1117" spans="1:4" s="1178" customFormat="1" ht="11.25" customHeight="1" x14ac:dyDescent="0.2">
      <c r="A1117" s="1560"/>
      <c r="B1117" s="1186">
        <v>11.77</v>
      </c>
      <c r="C1117" s="1186">
        <v>11.769</v>
      </c>
      <c r="D1117" s="1179" t="s">
        <v>4493</v>
      </c>
    </row>
    <row r="1118" spans="1:4" s="1178" customFormat="1" ht="11.25" customHeight="1" x14ac:dyDescent="0.2">
      <c r="A1118" s="1560"/>
      <c r="B1118" s="1186">
        <v>120488.9</v>
      </c>
      <c r="C1118" s="1186">
        <v>120488.894</v>
      </c>
      <c r="D1118" s="1179" t="s">
        <v>619</v>
      </c>
    </row>
    <row r="1119" spans="1:4" s="1178" customFormat="1" ht="11.25" customHeight="1" x14ac:dyDescent="0.2">
      <c r="A1119" s="1560"/>
      <c r="B1119" s="1186">
        <v>16235</v>
      </c>
      <c r="C1119" s="1186">
        <v>13637.784180000001</v>
      </c>
      <c r="D1119" s="1179" t="s">
        <v>745</v>
      </c>
    </row>
    <row r="1120" spans="1:4" s="1178" customFormat="1" ht="11.25" customHeight="1" x14ac:dyDescent="0.2">
      <c r="A1120" s="1560"/>
      <c r="B1120" s="1186">
        <v>2876</v>
      </c>
      <c r="C1120" s="1186">
        <v>2876</v>
      </c>
      <c r="D1120" s="1179" t="s">
        <v>746</v>
      </c>
    </row>
    <row r="1121" spans="1:4" s="1178" customFormat="1" ht="21" x14ac:dyDescent="0.2">
      <c r="A1121" s="1560"/>
      <c r="B1121" s="1186">
        <v>780</v>
      </c>
      <c r="C1121" s="1186">
        <v>780</v>
      </c>
      <c r="D1121" s="1179" t="s">
        <v>2762</v>
      </c>
    </row>
    <row r="1122" spans="1:4" s="1178" customFormat="1" ht="11.25" customHeight="1" x14ac:dyDescent="0.2">
      <c r="A1122" s="1560"/>
      <c r="B1122" s="1186">
        <v>50.14</v>
      </c>
      <c r="C1122" s="1186">
        <v>50.135089999999998</v>
      </c>
      <c r="D1122" s="1179" t="s">
        <v>2770</v>
      </c>
    </row>
    <row r="1123" spans="1:4" s="1178" customFormat="1" ht="11.25" customHeight="1" x14ac:dyDescent="0.2">
      <c r="A1123" s="1560"/>
      <c r="B1123" s="1186">
        <v>1677.8</v>
      </c>
      <c r="C1123" s="1186">
        <v>1677.8</v>
      </c>
      <c r="D1123" s="1179" t="s">
        <v>747</v>
      </c>
    </row>
    <row r="1124" spans="1:4" s="1178" customFormat="1" ht="11.25" customHeight="1" x14ac:dyDescent="0.2">
      <c r="A1124" s="1560"/>
      <c r="B1124" s="1186">
        <v>500</v>
      </c>
      <c r="C1124" s="1186">
        <v>72.236999999999995</v>
      </c>
      <c r="D1124" s="1179" t="s">
        <v>3629</v>
      </c>
    </row>
    <row r="1125" spans="1:4" s="1178" customFormat="1" ht="11.25" customHeight="1" x14ac:dyDescent="0.2">
      <c r="A1125" s="1560"/>
      <c r="B1125" s="1186">
        <v>2771.61</v>
      </c>
      <c r="C1125" s="1186">
        <v>2370.7530000000002</v>
      </c>
      <c r="D1125" s="1179" t="s">
        <v>3630</v>
      </c>
    </row>
    <row r="1126" spans="1:4" s="1178" customFormat="1" ht="11.25" customHeight="1" x14ac:dyDescent="0.2">
      <c r="A1126" s="1562"/>
      <c r="B1126" s="1187">
        <v>157444.66999999998</v>
      </c>
      <c r="C1126" s="1187">
        <v>154018.81921999995</v>
      </c>
      <c r="D1126" s="1181" t="s">
        <v>11</v>
      </c>
    </row>
    <row r="1127" spans="1:4" s="1178" customFormat="1" ht="11.25" customHeight="1" x14ac:dyDescent="0.2">
      <c r="A1127" s="1561" t="s">
        <v>899</v>
      </c>
      <c r="B1127" s="1185">
        <v>21.12</v>
      </c>
      <c r="C1127" s="1185">
        <v>21.12</v>
      </c>
      <c r="D1127" s="1177" t="s">
        <v>3546</v>
      </c>
    </row>
    <row r="1128" spans="1:4" s="1178" customFormat="1" ht="11.25" customHeight="1" x14ac:dyDescent="0.2">
      <c r="A1128" s="1560"/>
      <c r="B1128" s="1186">
        <v>373</v>
      </c>
      <c r="C1128" s="1186">
        <v>373</v>
      </c>
      <c r="D1128" s="1179" t="s">
        <v>3608</v>
      </c>
    </row>
    <row r="1129" spans="1:4" s="1178" customFormat="1" ht="11.25" customHeight="1" x14ac:dyDescent="0.2">
      <c r="A1129" s="1560"/>
      <c r="B1129" s="1186">
        <v>180</v>
      </c>
      <c r="C1129" s="1186">
        <v>180</v>
      </c>
      <c r="D1129" s="1179" t="s">
        <v>751</v>
      </c>
    </row>
    <row r="1130" spans="1:4" s="1178" customFormat="1" ht="11.25" customHeight="1" x14ac:dyDescent="0.2">
      <c r="A1130" s="1560"/>
      <c r="B1130" s="1186">
        <v>43812.84</v>
      </c>
      <c r="C1130" s="1186">
        <v>43812.836000000003</v>
      </c>
      <c r="D1130" s="1179" t="s">
        <v>619</v>
      </c>
    </row>
    <row r="1131" spans="1:4" s="1178" customFormat="1" ht="11.25" customHeight="1" x14ac:dyDescent="0.2">
      <c r="A1131" s="1560"/>
      <c r="B1131" s="1186">
        <v>4921</v>
      </c>
      <c r="C1131" s="1186">
        <v>3526.4866499999998</v>
      </c>
      <c r="D1131" s="1179" t="s">
        <v>745</v>
      </c>
    </row>
    <row r="1132" spans="1:4" s="1178" customFormat="1" ht="11.25" customHeight="1" x14ac:dyDescent="0.2">
      <c r="A1132" s="1560"/>
      <c r="B1132" s="1186">
        <v>1326</v>
      </c>
      <c r="C1132" s="1186">
        <v>1252.7930799999999</v>
      </c>
      <c r="D1132" s="1179" t="s">
        <v>746</v>
      </c>
    </row>
    <row r="1133" spans="1:4" s="1178" customFormat="1" ht="11.25" customHeight="1" x14ac:dyDescent="0.2">
      <c r="A1133" s="1562"/>
      <c r="B1133" s="1187">
        <v>50633.96</v>
      </c>
      <c r="C1133" s="1187">
        <v>49166.235730000008</v>
      </c>
      <c r="D1133" s="1181" t="s">
        <v>11</v>
      </c>
    </row>
    <row r="1134" spans="1:4" s="1178" customFormat="1" ht="11.25" customHeight="1" x14ac:dyDescent="0.2">
      <c r="A1134" s="1561" t="s">
        <v>1809</v>
      </c>
      <c r="B1134" s="1185">
        <v>53.7</v>
      </c>
      <c r="C1134" s="1185">
        <v>53.7</v>
      </c>
      <c r="D1134" s="1177" t="s">
        <v>3546</v>
      </c>
    </row>
    <row r="1135" spans="1:4" s="1178" customFormat="1" ht="11.25" customHeight="1" x14ac:dyDescent="0.2">
      <c r="A1135" s="1560"/>
      <c r="B1135" s="1186">
        <v>516</v>
      </c>
      <c r="C1135" s="1186">
        <v>516</v>
      </c>
      <c r="D1135" s="1179" t="s">
        <v>3608</v>
      </c>
    </row>
    <row r="1136" spans="1:4" s="1178" customFormat="1" ht="11.25" customHeight="1" x14ac:dyDescent="0.2">
      <c r="A1136" s="1560"/>
      <c r="B1136" s="1186">
        <v>28</v>
      </c>
      <c r="C1136" s="1186">
        <v>28</v>
      </c>
      <c r="D1136" s="1179" t="s">
        <v>3603</v>
      </c>
    </row>
    <row r="1137" spans="1:4" s="1178" customFormat="1" ht="11.25" customHeight="1" x14ac:dyDescent="0.2">
      <c r="A1137" s="1560"/>
      <c r="B1137" s="1186">
        <v>900</v>
      </c>
      <c r="C1137" s="1186">
        <v>900</v>
      </c>
      <c r="D1137" s="1179" t="s">
        <v>3010</v>
      </c>
    </row>
    <row r="1138" spans="1:4" s="1178" customFormat="1" ht="11.25" customHeight="1" x14ac:dyDescent="0.2">
      <c r="A1138" s="1560"/>
      <c r="B1138" s="1186">
        <v>1000</v>
      </c>
      <c r="C1138" s="1186">
        <v>500</v>
      </c>
      <c r="D1138" s="1179" t="s">
        <v>2987</v>
      </c>
    </row>
    <row r="1139" spans="1:4" s="1178" customFormat="1" ht="11.25" customHeight="1" x14ac:dyDescent="0.2">
      <c r="A1139" s="1560"/>
      <c r="B1139" s="1186">
        <v>1632.1200000000001</v>
      </c>
      <c r="C1139" s="1186">
        <v>1632.1240000000003</v>
      </c>
      <c r="D1139" s="1179" t="s">
        <v>3534</v>
      </c>
    </row>
    <row r="1140" spans="1:4" s="1178" customFormat="1" ht="11.25" customHeight="1" x14ac:dyDescent="0.2">
      <c r="A1140" s="1560"/>
      <c r="B1140" s="1186">
        <v>1850</v>
      </c>
      <c r="C1140" s="1186">
        <v>0</v>
      </c>
      <c r="D1140" s="1179" t="s">
        <v>4623</v>
      </c>
    </row>
    <row r="1141" spans="1:4" s="1178" customFormat="1" ht="11.25" customHeight="1" x14ac:dyDescent="0.2">
      <c r="A1141" s="1560"/>
      <c r="B1141" s="1186">
        <v>302</v>
      </c>
      <c r="C1141" s="1186">
        <v>302</v>
      </c>
      <c r="D1141" s="1179" t="s">
        <v>751</v>
      </c>
    </row>
    <row r="1142" spans="1:4" s="1178" customFormat="1" ht="11.25" customHeight="1" x14ac:dyDescent="0.2">
      <c r="A1142" s="1560"/>
      <c r="B1142" s="1186">
        <v>62321.75</v>
      </c>
      <c r="C1142" s="1186">
        <v>62321.744999999995</v>
      </c>
      <c r="D1142" s="1179" t="s">
        <v>619</v>
      </c>
    </row>
    <row r="1143" spans="1:4" s="1178" customFormat="1" ht="11.25" customHeight="1" x14ac:dyDescent="0.2">
      <c r="A1143" s="1560"/>
      <c r="B1143" s="1186">
        <v>13016</v>
      </c>
      <c r="C1143" s="1186">
        <v>10341.39997</v>
      </c>
      <c r="D1143" s="1179" t="s">
        <v>745</v>
      </c>
    </row>
    <row r="1144" spans="1:4" s="1178" customFormat="1" ht="11.25" customHeight="1" x14ac:dyDescent="0.2">
      <c r="A1144" s="1560"/>
      <c r="B1144" s="1186">
        <v>1192</v>
      </c>
      <c r="C1144" s="1186">
        <v>1192</v>
      </c>
      <c r="D1144" s="1179" t="s">
        <v>746</v>
      </c>
    </row>
    <row r="1145" spans="1:4" s="1178" customFormat="1" ht="11.25" customHeight="1" x14ac:dyDescent="0.2">
      <c r="A1145" s="1560"/>
      <c r="B1145" s="1186">
        <v>593.66999999999996</v>
      </c>
      <c r="C1145" s="1186">
        <v>593.66314999999997</v>
      </c>
      <c r="D1145" s="1179" t="s">
        <v>4624</v>
      </c>
    </row>
    <row r="1146" spans="1:4" s="1178" customFormat="1" ht="11.25" customHeight="1" x14ac:dyDescent="0.2">
      <c r="A1146" s="1562"/>
      <c r="B1146" s="1187">
        <v>83405.239999999991</v>
      </c>
      <c r="C1146" s="1187">
        <v>78380.63211999998</v>
      </c>
      <c r="D1146" s="1181" t="s">
        <v>11</v>
      </c>
    </row>
    <row r="1147" spans="1:4" s="1178" customFormat="1" ht="11.25" customHeight="1" x14ac:dyDescent="0.2">
      <c r="A1147" s="1560" t="s">
        <v>926</v>
      </c>
      <c r="B1147" s="1186">
        <v>668.8</v>
      </c>
      <c r="C1147" s="1186">
        <v>0</v>
      </c>
      <c r="D1147" s="1179" t="s">
        <v>4617</v>
      </c>
    </row>
    <row r="1148" spans="1:4" s="1178" customFormat="1" ht="11.25" customHeight="1" x14ac:dyDescent="0.2">
      <c r="A1148" s="1560"/>
      <c r="B1148" s="1186">
        <v>6767.33</v>
      </c>
      <c r="C1148" s="1186">
        <v>175.77670000000001</v>
      </c>
      <c r="D1148" s="1179" t="s">
        <v>3323</v>
      </c>
    </row>
    <row r="1149" spans="1:4" s="1178" customFormat="1" ht="11.25" customHeight="1" x14ac:dyDescent="0.2">
      <c r="A1149" s="1560"/>
      <c r="B1149" s="1186">
        <v>390</v>
      </c>
      <c r="C1149" s="1186">
        <v>390</v>
      </c>
      <c r="D1149" s="1179" t="s">
        <v>3327</v>
      </c>
    </row>
    <row r="1150" spans="1:4" s="1178" customFormat="1" ht="11.25" customHeight="1" x14ac:dyDescent="0.2">
      <c r="A1150" s="1560"/>
      <c r="B1150" s="1186">
        <v>673</v>
      </c>
      <c r="C1150" s="1186">
        <v>578.07992000000002</v>
      </c>
      <c r="D1150" s="1179" t="s">
        <v>3608</v>
      </c>
    </row>
    <row r="1151" spans="1:4" s="1178" customFormat="1" ht="11.25" customHeight="1" x14ac:dyDescent="0.2">
      <c r="A1151" s="1560"/>
      <c r="B1151" s="1186">
        <v>143</v>
      </c>
      <c r="C1151" s="1186">
        <v>143</v>
      </c>
      <c r="D1151" s="1179" t="s">
        <v>3603</v>
      </c>
    </row>
    <row r="1152" spans="1:4" s="1178" customFormat="1" ht="11.25" customHeight="1" x14ac:dyDescent="0.2">
      <c r="A1152" s="1560"/>
      <c r="B1152" s="1186">
        <v>500</v>
      </c>
      <c r="C1152" s="1186">
        <v>500</v>
      </c>
      <c r="D1152" s="1179" t="s">
        <v>3010</v>
      </c>
    </row>
    <row r="1153" spans="1:4" s="1178" customFormat="1" ht="11.25" customHeight="1" x14ac:dyDescent="0.2">
      <c r="A1153" s="1560"/>
      <c r="B1153" s="1186">
        <v>4531.25</v>
      </c>
      <c r="C1153" s="1186">
        <v>4426.9999999999991</v>
      </c>
      <c r="D1153" s="1179" t="s">
        <v>2987</v>
      </c>
    </row>
    <row r="1154" spans="1:4" s="1178" customFormat="1" ht="11.25" customHeight="1" x14ac:dyDescent="0.2">
      <c r="A1154" s="1560"/>
      <c r="B1154" s="1186">
        <v>1197.9000000000001</v>
      </c>
      <c r="C1154" s="1186">
        <v>1197.9000000000001</v>
      </c>
      <c r="D1154" s="1179" t="s">
        <v>753</v>
      </c>
    </row>
    <row r="1155" spans="1:4" s="1178" customFormat="1" ht="11.25" customHeight="1" x14ac:dyDescent="0.2">
      <c r="A1155" s="1560"/>
      <c r="B1155" s="1186">
        <v>870.5</v>
      </c>
      <c r="C1155" s="1186">
        <v>870.5</v>
      </c>
      <c r="D1155" s="1179" t="s">
        <v>751</v>
      </c>
    </row>
    <row r="1156" spans="1:4" s="1178" customFormat="1" ht="11.25" customHeight="1" x14ac:dyDescent="0.2">
      <c r="A1156" s="1560"/>
      <c r="B1156" s="1186">
        <v>48</v>
      </c>
      <c r="C1156" s="1186">
        <v>48</v>
      </c>
      <c r="D1156" s="1179" t="s">
        <v>750</v>
      </c>
    </row>
    <row r="1157" spans="1:4" s="1178" customFormat="1" ht="11.25" customHeight="1" x14ac:dyDescent="0.2">
      <c r="A1157" s="1560"/>
      <c r="B1157" s="1186">
        <v>82454.58</v>
      </c>
      <c r="C1157" s="1186">
        <v>82454.578999999998</v>
      </c>
      <c r="D1157" s="1179" t="s">
        <v>619</v>
      </c>
    </row>
    <row r="1158" spans="1:4" s="1178" customFormat="1" ht="11.25" customHeight="1" x14ac:dyDescent="0.2">
      <c r="A1158" s="1560"/>
      <c r="B1158" s="1186">
        <v>15502</v>
      </c>
      <c r="C1158" s="1186">
        <v>13325.078079999999</v>
      </c>
      <c r="D1158" s="1179" t="s">
        <v>745</v>
      </c>
    </row>
    <row r="1159" spans="1:4" s="1178" customFormat="1" ht="11.25" customHeight="1" x14ac:dyDescent="0.2">
      <c r="A1159" s="1560"/>
      <c r="B1159" s="1186">
        <v>3077</v>
      </c>
      <c r="C1159" s="1186">
        <v>3043.7455799999998</v>
      </c>
      <c r="D1159" s="1179" t="s">
        <v>746</v>
      </c>
    </row>
    <row r="1160" spans="1:4" s="1178" customFormat="1" ht="11.25" customHeight="1" x14ac:dyDescent="0.2">
      <c r="A1160" s="1560"/>
      <c r="B1160" s="1186">
        <v>500</v>
      </c>
      <c r="C1160" s="1186">
        <v>0</v>
      </c>
      <c r="D1160" s="1179" t="s">
        <v>4625</v>
      </c>
    </row>
    <row r="1161" spans="1:4" s="1178" customFormat="1" ht="21" x14ac:dyDescent="0.2">
      <c r="A1161" s="1560"/>
      <c r="B1161" s="1186">
        <v>629</v>
      </c>
      <c r="C1161" s="1186">
        <v>629</v>
      </c>
      <c r="D1161" s="1179" t="s">
        <v>2762</v>
      </c>
    </row>
    <row r="1162" spans="1:4" s="1178" customFormat="1" ht="11.25" customHeight="1" x14ac:dyDescent="0.2">
      <c r="A1162" s="1560"/>
      <c r="B1162" s="1186">
        <v>117952.36</v>
      </c>
      <c r="C1162" s="1186">
        <v>107782.65927999999</v>
      </c>
      <c r="D1162" s="1179" t="s">
        <v>11</v>
      </c>
    </row>
    <row r="1163" spans="1:4" s="1178" customFormat="1" ht="11.25" customHeight="1" x14ac:dyDescent="0.2">
      <c r="A1163" s="1561" t="s">
        <v>911</v>
      </c>
      <c r="B1163" s="1185">
        <v>200</v>
      </c>
      <c r="C1163" s="1185">
        <v>200</v>
      </c>
      <c r="D1163" s="1177" t="s">
        <v>3327</v>
      </c>
    </row>
    <row r="1164" spans="1:4" s="1178" customFormat="1" ht="11.25" customHeight="1" x14ac:dyDescent="0.2">
      <c r="A1164" s="1560"/>
      <c r="B1164" s="1186">
        <v>98.4</v>
      </c>
      <c r="C1164" s="1186">
        <v>98.4</v>
      </c>
      <c r="D1164" s="1179" t="s">
        <v>3546</v>
      </c>
    </row>
    <row r="1165" spans="1:4" s="1178" customFormat="1" ht="11.25" customHeight="1" x14ac:dyDescent="0.2">
      <c r="A1165" s="1560"/>
      <c r="B1165" s="1186">
        <v>798</v>
      </c>
      <c r="C1165" s="1186">
        <v>798</v>
      </c>
      <c r="D1165" s="1179" t="s">
        <v>3608</v>
      </c>
    </row>
    <row r="1166" spans="1:4" s="1178" customFormat="1" ht="11.25" customHeight="1" x14ac:dyDescent="0.2">
      <c r="A1166" s="1560"/>
      <c r="B1166" s="1186">
        <v>102</v>
      </c>
      <c r="C1166" s="1186">
        <v>102</v>
      </c>
      <c r="D1166" s="1179" t="s">
        <v>3603</v>
      </c>
    </row>
    <row r="1167" spans="1:4" s="1178" customFormat="1" ht="11.25" customHeight="1" x14ac:dyDescent="0.2">
      <c r="A1167" s="1560"/>
      <c r="B1167" s="1186">
        <v>41.07</v>
      </c>
      <c r="C1167" s="1186">
        <v>41.053000000000004</v>
      </c>
      <c r="D1167" s="1179" t="s">
        <v>2987</v>
      </c>
    </row>
    <row r="1168" spans="1:4" s="1178" customFormat="1" ht="11.25" customHeight="1" x14ac:dyDescent="0.2">
      <c r="A1168" s="1560"/>
      <c r="B1168" s="1186">
        <v>3760.5499999999997</v>
      </c>
      <c r="C1168" s="1186">
        <v>3760.5460000000003</v>
      </c>
      <c r="D1168" s="1179" t="s">
        <v>3534</v>
      </c>
    </row>
    <row r="1169" spans="1:4" s="1178" customFormat="1" ht="11.25" customHeight="1" x14ac:dyDescent="0.2">
      <c r="A1169" s="1560"/>
      <c r="B1169" s="1186">
        <v>180</v>
      </c>
      <c r="C1169" s="1186">
        <v>180</v>
      </c>
      <c r="D1169" s="1179" t="s">
        <v>751</v>
      </c>
    </row>
    <row r="1170" spans="1:4" s="1178" customFormat="1" ht="11.25" customHeight="1" x14ac:dyDescent="0.2">
      <c r="A1170" s="1560"/>
      <c r="B1170" s="1186">
        <v>76070.39</v>
      </c>
      <c r="C1170" s="1186">
        <v>76070.39</v>
      </c>
      <c r="D1170" s="1179" t="s">
        <v>619</v>
      </c>
    </row>
    <row r="1171" spans="1:4" s="1178" customFormat="1" ht="11.25" customHeight="1" x14ac:dyDescent="0.2">
      <c r="A1171" s="1560"/>
      <c r="B1171" s="1186">
        <v>10611.5</v>
      </c>
      <c r="C1171" s="1186">
        <v>8795.6093099999998</v>
      </c>
      <c r="D1171" s="1179" t="s">
        <v>745</v>
      </c>
    </row>
    <row r="1172" spans="1:4" s="1178" customFormat="1" ht="11.25" customHeight="1" x14ac:dyDescent="0.2">
      <c r="A1172" s="1560"/>
      <c r="B1172" s="1186">
        <v>1067</v>
      </c>
      <c r="C1172" s="1186">
        <v>1067</v>
      </c>
      <c r="D1172" s="1179" t="s">
        <v>746</v>
      </c>
    </row>
    <row r="1173" spans="1:4" s="1178" customFormat="1" ht="11.25" customHeight="1" x14ac:dyDescent="0.2">
      <c r="A1173" s="1560"/>
      <c r="B1173" s="1186">
        <v>699.6</v>
      </c>
      <c r="C1173" s="1186">
        <v>699.6</v>
      </c>
      <c r="D1173" s="1179" t="s">
        <v>747</v>
      </c>
    </row>
    <row r="1174" spans="1:4" s="1178" customFormat="1" ht="11.25" customHeight="1" x14ac:dyDescent="0.2">
      <c r="A1174" s="1560"/>
      <c r="B1174" s="1186">
        <v>3341.1</v>
      </c>
      <c r="C1174" s="1186">
        <v>3341.1</v>
      </c>
      <c r="D1174" s="1179" t="s">
        <v>3061</v>
      </c>
    </row>
    <row r="1175" spans="1:4" s="1178" customFormat="1" ht="11.25" customHeight="1" x14ac:dyDescent="0.2">
      <c r="A1175" s="1562"/>
      <c r="B1175" s="1187">
        <v>96969.61</v>
      </c>
      <c r="C1175" s="1187">
        <v>95153.698310000007</v>
      </c>
      <c r="D1175" s="1181" t="s">
        <v>11</v>
      </c>
    </row>
    <row r="1176" spans="1:4" s="1178" customFormat="1" ht="11.25" customHeight="1" x14ac:dyDescent="0.2">
      <c r="A1176" s="1560" t="s">
        <v>908</v>
      </c>
      <c r="B1176" s="1186">
        <v>92</v>
      </c>
      <c r="C1176" s="1186">
        <v>92</v>
      </c>
      <c r="D1176" s="1179" t="s">
        <v>4603</v>
      </c>
    </row>
    <row r="1177" spans="1:4" s="1178" customFormat="1" ht="11.25" customHeight="1" x14ac:dyDescent="0.2">
      <c r="A1177" s="1560"/>
      <c r="B1177" s="1186">
        <v>200</v>
      </c>
      <c r="C1177" s="1186">
        <v>200</v>
      </c>
      <c r="D1177" s="1179" t="s">
        <v>3327</v>
      </c>
    </row>
    <row r="1178" spans="1:4" s="1178" customFormat="1" ht="11.25" customHeight="1" x14ac:dyDescent="0.2">
      <c r="A1178" s="1560"/>
      <c r="B1178" s="1186">
        <v>86.4</v>
      </c>
      <c r="C1178" s="1186">
        <v>86.4</v>
      </c>
      <c r="D1178" s="1179" t="s">
        <v>3546</v>
      </c>
    </row>
    <row r="1179" spans="1:4" s="1178" customFormat="1" ht="11.25" customHeight="1" x14ac:dyDescent="0.2">
      <c r="A1179" s="1560"/>
      <c r="B1179" s="1186">
        <v>578</v>
      </c>
      <c r="C1179" s="1186">
        <v>578</v>
      </c>
      <c r="D1179" s="1179" t="s">
        <v>3608</v>
      </c>
    </row>
    <row r="1180" spans="1:4" s="1178" customFormat="1" ht="11.25" customHeight="1" x14ac:dyDescent="0.2">
      <c r="A1180" s="1560"/>
      <c r="B1180" s="1186">
        <v>131</v>
      </c>
      <c r="C1180" s="1186">
        <v>131</v>
      </c>
      <c r="D1180" s="1179" t="s">
        <v>3603</v>
      </c>
    </row>
    <row r="1181" spans="1:4" s="1178" customFormat="1" ht="11.25" customHeight="1" x14ac:dyDescent="0.2">
      <c r="A1181" s="1560"/>
      <c r="B1181" s="1186">
        <v>38.169999999999995</v>
      </c>
      <c r="C1181" s="1186">
        <v>38.158000000000001</v>
      </c>
      <c r="D1181" s="1179" t="s">
        <v>2987</v>
      </c>
    </row>
    <row r="1182" spans="1:4" s="1178" customFormat="1" ht="11.25" customHeight="1" x14ac:dyDescent="0.2">
      <c r="A1182" s="1560"/>
      <c r="B1182" s="1186">
        <v>6917</v>
      </c>
      <c r="C1182" s="1186">
        <v>6688.1959999999999</v>
      </c>
      <c r="D1182" s="1179" t="s">
        <v>753</v>
      </c>
    </row>
    <row r="1183" spans="1:4" s="1178" customFormat="1" ht="11.25" customHeight="1" x14ac:dyDescent="0.2">
      <c r="A1183" s="1560"/>
      <c r="B1183" s="1186">
        <v>50</v>
      </c>
      <c r="C1183" s="1186">
        <v>50</v>
      </c>
      <c r="D1183" s="1179" t="s">
        <v>3592</v>
      </c>
    </row>
    <row r="1184" spans="1:4" s="1178" customFormat="1" ht="11.25" customHeight="1" x14ac:dyDescent="0.2">
      <c r="A1184" s="1560"/>
      <c r="B1184" s="1186">
        <v>195</v>
      </c>
      <c r="C1184" s="1186">
        <v>195</v>
      </c>
      <c r="D1184" s="1179" t="s">
        <v>751</v>
      </c>
    </row>
    <row r="1185" spans="1:4" s="1178" customFormat="1" ht="11.25" customHeight="1" x14ac:dyDescent="0.2">
      <c r="A1185" s="1560"/>
      <c r="B1185" s="1186">
        <v>64369.62</v>
      </c>
      <c r="C1185" s="1186">
        <v>64369.623</v>
      </c>
      <c r="D1185" s="1179" t="s">
        <v>619</v>
      </c>
    </row>
    <row r="1186" spans="1:4" s="1178" customFormat="1" ht="11.25" customHeight="1" x14ac:dyDescent="0.2">
      <c r="A1186" s="1560"/>
      <c r="B1186" s="1186">
        <v>12239</v>
      </c>
      <c r="C1186" s="1186">
        <v>9920.1367300000002</v>
      </c>
      <c r="D1186" s="1179" t="s">
        <v>745</v>
      </c>
    </row>
    <row r="1187" spans="1:4" s="1178" customFormat="1" ht="11.25" customHeight="1" x14ac:dyDescent="0.2">
      <c r="A1187" s="1560"/>
      <c r="B1187" s="1186">
        <v>1405</v>
      </c>
      <c r="C1187" s="1186">
        <v>1405</v>
      </c>
      <c r="D1187" s="1179" t="s">
        <v>746</v>
      </c>
    </row>
    <row r="1188" spans="1:4" s="1178" customFormat="1" ht="11.25" customHeight="1" x14ac:dyDescent="0.2">
      <c r="A1188" s="1560"/>
      <c r="B1188" s="1186">
        <v>332.2</v>
      </c>
      <c r="C1188" s="1186">
        <v>332.2</v>
      </c>
      <c r="D1188" s="1179" t="s">
        <v>747</v>
      </c>
    </row>
    <row r="1189" spans="1:4" s="1178" customFormat="1" ht="11.25" customHeight="1" x14ac:dyDescent="0.2">
      <c r="A1189" s="1560"/>
      <c r="B1189" s="1186">
        <v>86633.39</v>
      </c>
      <c r="C1189" s="1186">
        <v>84085.713729999989</v>
      </c>
      <c r="D1189" s="1179" t="s">
        <v>11</v>
      </c>
    </row>
    <row r="1190" spans="1:4" s="1178" customFormat="1" ht="11.25" customHeight="1" x14ac:dyDescent="0.2">
      <c r="A1190" s="1561" t="s">
        <v>907</v>
      </c>
      <c r="B1190" s="1185">
        <v>19.5</v>
      </c>
      <c r="C1190" s="1185">
        <v>19.5</v>
      </c>
      <c r="D1190" s="1177" t="s">
        <v>3546</v>
      </c>
    </row>
    <row r="1191" spans="1:4" s="1178" customFormat="1" ht="11.25" customHeight="1" x14ac:dyDescent="0.2">
      <c r="A1191" s="1560"/>
      <c r="B1191" s="1186">
        <v>501</v>
      </c>
      <c r="C1191" s="1186">
        <v>501</v>
      </c>
      <c r="D1191" s="1179" t="s">
        <v>3608</v>
      </c>
    </row>
    <row r="1192" spans="1:4" s="1178" customFormat="1" ht="11.25" customHeight="1" x14ac:dyDescent="0.2">
      <c r="A1192" s="1560"/>
      <c r="B1192" s="1186">
        <v>512</v>
      </c>
      <c r="C1192" s="1186">
        <v>478.07970999999998</v>
      </c>
      <c r="D1192" s="1179" t="s">
        <v>3603</v>
      </c>
    </row>
    <row r="1193" spans="1:4" s="1178" customFormat="1" ht="11.25" customHeight="1" x14ac:dyDescent="0.2">
      <c r="A1193" s="1560"/>
      <c r="B1193" s="1186">
        <v>500</v>
      </c>
      <c r="C1193" s="1186">
        <v>500</v>
      </c>
      <c r="D1193" s="1179" t="s">
        <v>3010</v>
      </c>
    </row>
    <row r="1194" spans="1:4" s="1178" customFormat="1" ht="11.25" customHeight="1" x14ac:dyDescent="0.2">
      <c r="A1194" s="1560"/>
      <c r="B1194" s="1186">
        <v>718.32</v>
      </c>
      <c r="C1194" s="1186">
        <v>718.31500000000005</v>
      </c>
      <c r="D1194" s="1179" t="s">
        <v>3534</v>
      </c>
    </row>
    <row r="1195" spans="1:4" s="1178" customFormat="1" ht="11.25" customHeight="1" x14ac:dyDescent="0.2">
      <c r="A1195" s="1560"/>
      <c r="B1195" s="1186">
        <v>1308.8</v>
      </c>
      <c r="C1195" s="1186">
        <v>1308.8</v>
      </c>
      <c r="D1195" s="1179" t="s">
        <v>751</v>
      </c>
    </row>
    <row r="1196" spans="1:4" s="1178" customFormat="1" ht="11.25" customHeight="1" x14ac:dyDescent="0.2">
      <c r="A1196" s="1560"/>
      <c r="B1196" s="1186">
        <v>56142.75</v>
      </c>
      <c r="C1196" s="1186">
        <v>56142.752</v>
      </c>
      <c r="D1196" s="1179" t="s">
        <v>619</v>
      </c>
    </row>
    <row r="1197" spans="1:4" s="1178" customFormat="1" ht="11.25" customHeight="1" x14ac:dyDescent="0.2">
      <c r="A1197" s="1560"/>
      <c r="B1197" s="1186">
        <v>17637</v>
      </c>
      <c r="C1197" s="1186">
        <v>15608.885029999999</v>
      </c>
      <c r="D1197" s="1179" t="s">
        <v>745</v>
      </c>
    </row>
    <row r="1198" spans="1:4" s="1178" customFormat="1" ht="11.25" customHeight="1" x14ac:dyDescent="0.2">
      <c r="A1198" s="1560"/>
      <c r="B1198" s="1186">
        <v>1129</v>
      </c>
      <c r="C1198" s="1186">
        <v>1129</v>
      </c>
      <c r="D1198" s="1179" t="s">
        <v>746</v>
      </c>
    </row>
    <row r="1199" spans="1:4" s="1178" customFormat="1" ht="21" x14ac:dyDescent="0.2">
      <c r="A1199" s="1560"/>
      <c r="B1199" s="1186">
        <v>565</v>
      </c>
      <c r="C1199" s="1186">
        <v>565</v>
      </c>
      <c r="D1199" s="1179" t="s">
        <v>2762</v>
      </c>
    </row>
    <row r="1200" spans="1:4" s="1178" customFormat="1" ht="21" x14ac:dyDescent="0.2">
      <c r="A1200" s="1560"/>
      <c r="B1200" s="1186">
        <v>28175.11</v>
      </c>
      <c r="C1200" s="1186">
        <v>5</v>
      </c>
      <c r="D1200" s="1179" t="s">
        <v>2803</v>
      </c>
    </row>
    <row r="1201" spans="1:4" s="1178" customFormat="1" ht="11.25" customHeight="1" x14ac:dyDescent="0.2">
      <c r="A1201" s="1560"/>
      <c r="B1201" s="1186">
        <v>760</v>
      </c>
      <c r="C1201" s="1186">
        <v>760</v>
      </c>
      <c r="D1201" s="1179" t="s">
        <v>747</v>
      </c>
    </row>
    <row r="1202" spans="1:4" s="1178" customFormat="1" ht="11.25" customHeight="1" x14ac:dyDescent="0.2">
      <c r="A1202" s="1562"/>
      <c r="B1202" s="1187">
        <v>107968.48</v>
      </c>
      <c r="C1202" s="1187">
        <v>77736.331739999994</v>
      </c>
      <c r="D1202" s="1181" t="s">
        <v>11</v>
      </c>
    </row>
    <row r="1203" spans="1:4" s="1178" customFormat="1" ht="11.25" customHeight="1" x14ac:dyDescent="0.2">
      <c r="A1203" s="1560" t="s">
        <v>909</v>
      </c>
      <c r="B1203" s="1186">
        <v>168</v>
      </c>
      <c r="C1203" s="1186">
        <v>168</v>
      </c>
      <c r="D1203" s="1179" t="s">
        <v>3546</v>
      </c>
    </row>
    <row r="1204" spans="1:4" s="1178" customFormat="1" ht="11.25" customHeight="1" x14ac:dyDescent="0.2">
      <c r="A1204" s="1560"/>
      <c r="B1204" s="1186">
        <v>817</v>
      </c>
      <c r="C1204" s="1186">
        <v>817</v>
      </c>
      <c r="D1204" s="1179" t="s">
        <v>3608</v>
      </c>
    </row>
    <row r="1205" spans="1:4" s="1178" customFormat="1" ht="11.25" customHeight="1" x14ac:dyDescent="0.2">
      <c r="A1205" s="1560"/>
      <c r="B1205" s="1186">
        <v>24</v>
      </c>
      <c r="C1205" s="1186">
        <v>24</v>
      </c>
      <c r="D1205" s="1179" t="s">
        <v>3603</v>
      </c>
    </row>
    <row r="1206" spans="1:4" s="1178" customFormat="1" ht="11.25" customHeight="1" x14ac:dyDescent="0.2">
      <c r="A1206" s="1560"/>
      <c r="B1206" s="1186">
        <v>2300</v>
      </c>
      <c r="C1206" s="1186">
        <v>2300</v>
      </c>
      <c r="D1206" s="1179" t="s">
        <v>568</v>
      </c>
    </row>
    <row r="1207" spans="1:4" s="1178" customFormat="1" ht="11.25" customHeight="1" x14ac:dyDescent="0.2">
      <c r="A1207" s="1560"/>
      <c r="B1207" s="1186">
        <v>3390.1499999999996</v>
      </c>
      <c r="C1207" s="1186">
        <v>3390.15</v>
      </c>
      <c r="D1207" s="1179" t="s">
        <v>3534</v>
      </c>
    </row>
    <row r="1208" spans="1:4" s="1178" customFormat="1" ht="11.25" customHeight="1" x14ac:dyDescent="0.2">
      <c r="A1208" s="1560"/>
      <c r="B1208" s="1186">
        <v>632</v>
      </c>
      <c r="C1208" s="1186">
        <v>632</v>
      </c>
      <c r="D1208" s="1179" t="s">
        <v>751</v>
      </c>
    </row>
    <row r="1209" spans="1:4" s="1178" customFormat="1" ht="11.25" customHeight="1" x14ac:dyDescent="0.2">
      <c r="A1209" s="1560"/>
      <c r="B1209" s="1186">
        <v>15617.3</v>
      </c>
      <c r="C1209" s="1186">
        <v>15617.3</v>
      </c>
      <c r="D1209" s="1179" t="s">
        <v>3586</v>
      </c>
    </row>
    <row r="1210" spans="1:4" s="1178" customFormat="1" ht="11.25" customHeight="1" x14ac:dyDescent="0.2">
      <c r="A1210" s="1560"/>
      <c r="B1210" s="1186">
        <v>80823.319999999992</v>
      </c>
      <c r="C1210" s="1186">
        <v>80823.316999999995</v>
      </c>
      <c r="D1210" s="1179" t="s">
        <v>619</v>
      </c>
    </row>
    <row r="1211" spans="1:4" s="1178" customFormat="1" ht="11.25" customHeight="1" x14ac:dyDescent="0.2">
      <c r="A1211" s="1560"/>
      <c r="B1211" s="1186">
        <v>9790</v>
      </c>
      <c r="C1211" s="1186">
        <v>7654.3096499999992</v>
      </c>
      <c r="D1211" s="1179" t="s">
        <v>745</v>
      </c>
    </row>
    <row r="1212" spans="1:4" s="1178" customFormat="1" ht="11.25" customHeight="1" x14ac:dyDescent="0.2">
      <c r="A1212" s="1560"/>
      <c r="B1212" s="1186">
        <v>4060</v>
      </c>
      <c r="C1212" s="1186">
        <v>4060</v>
      </c>
      <c r="D1212" s="1179" t="s">
        <v>746</v>
      </c>
    </row>
    <row r="1213" spans="1:4" s="1178" customFormat="1" ht="11.25" customHeight="1" x14ac:dyDescent="0.2">
      <c r="A1213" s="1560"/>
      <c r="B1213" s="1186">
        <v>689.2</v>
      </c>
      <c r="C1213" s="1186">
        <v>689.2</v>
      </c>
      <c r="D1213" s="1179" t="s">
        <v>747</v>
      </c>
    </row>
    <row r="1214" spans="1:4" s="1178" customFormat="1" ht="11.25" customHeight="1" x14ac:dyDescent="0.2">
      <c r="A1214" s="1560"/>
      <c r="B1214" s="1186">
        <v>1417.41</v>
      </c>
      <c r="C1214" s="1186">
        <v>1174.3050000000001</v>
      </c>
      <c r="D1214" s="1179" t="s">
        <v>3062</v>
      </c>
    </row>
    <row r="1215" spans="1:4" s="1178" customFormat="1" ht="11.25" customHeight="1" x14ac:dyDescent="0.2">
      <c r="A1215" s="1560"/>
      <c r="B1215" s="1186">
        <v>119728.37999999999</v>
      </c>
      <c r="C1215" s="1186">
        <v>117349.58164999998</v>
      </c>
      <c r="D1215" s="1179" t="s">
        <v>11</v>
      </c>
    </row>
    <row r="1216" spans="1:4" s="1178" customFormat="1" ht="11.25" customHeight="1" x14ac:dyDescent="0.2">
      <c r="A1216" s="1561" t="s">
        <v>919</v>
      </c>
      <c r="B1216" s="1185">
        <v>14.7</v>
      </c>
      <c r="C1216" s="1185">
        <v>14.7</v>
      </c>
      <c r="D1216" s="1177" t="s">
        <v>3546</v>
      </c>
    </row>
    <row r="1217" spans="1:4" s="1178" customFormat="1" ht="11.25" customHeight="1" x14ac:dyDescent="0.2">
      <c r="A1217" s="1560"/>
      <c r="B1217" s="1186">
        <v>514</v>
      </c>
      <c r="C1217" s="1186">
        <v>514</v>
      </c>
      <c r="D1217" s="1179" t="s">
        <v>3608</v>
      </c>
    </row>
    <row r="1218" spans="1:4" s="1178" customFormat="1" ht="11.25" customHeight="1" x14ac:dyDescent="0.2">
      <c r="A1218" s="1560"/>
      <c r="B1218" s="1186">
        <v>73</v>
      </c>
      <c r="C1218" s="1186">
        <v>73</v>
      </c>
      <c r="D1218" s="1179" t="s">
        <v>3603</v>
      </c>
    </row>
    <row r="1219" spans="1:4" s="1178" customFormat="1" ht="11.25" customHeight="1" x14ac:dyDescent="0.2">
      <c r="A1219" s="1560"/>
      <c r="B1219" s="1186">
        <v>635.70000000000005</v>
      </c>
      <c r="C1219" s="1186">
        <v>635.70000000000005</v>
      </c>
      <c r="D1219" s="1179" t="s">
        <v>751</v>
      </c>
    </row>
    <row r="1220" spans="1:4" s="1178" customFormat="1" ht="11.25" customHeight="1" x14ac:dyDescent="0.2">
      <c r="A1220" s="1560"/>
      <c r="B1220" s="1186">
        <v>56511.58</v>
      </c>
      <c r="C1220" s="1186">
        <v>56511.580999999998</v>
      </c>
      <c r="D1220" s="1179" t="s">
        <v>619</v>
      </c>
    </row>
    <row r="1221" spans="1:4" s="1178" customFormat="1" ht="11.25" customHeight="1" x14ac:dyDescent="0.2">
      <c r="A1221" s="1560"/>
      <c r="B1221" s="1186">
        <v>13795</v>
      </c>
      <c r="C1221" s="1186">
        <v>12161.972019999999</v>
      </c>
      <c r="D1221" s="1179" t="s">
        <v>745</v>
      </c>
    </row>
    <row r="1222" spans="1:4" s="1178" customFormat="1" ht="11.25" customHeight="1" x14ac:dyDescent="0.2">
      <c r="A1222" s="1560"/>
      <c r="B1222" s="1186">
        <v>1858</v>
      </c>
      <c r="C1222" s="1186">
        <v>1858</v>
      </c>
      <c r="D1222" s="1179" t="s">
        <v>746</v>
      </c>
    </row>
    <row r="1223" spans="1:4" s="1178" customFormat="1" ht="21" x14ac:dyDescent="0.2">
      <c r="A1223" s="1560"/>
      <c r="B1223" s="1186">
        <v>3</v>
      </c>
      <c r="C1223" s="1186">
        <v>3</v>
      </c>
      <c r="D1223" s="1179" t="s">
        <v>2762</v>
      </c>
    </row>
    <row r="1224" spans="1:4" s="1178" customFormat="1" ht="11.25" customHeight="1" x14ac:dyDescent="0.2">
      <c r="A1224" s="1562"/>
      <c r="B1224" s="1187">
        <v>73404.98</v>
      </c>
      <c r="C1224" s="1187">
        <v>71771.953019999986</v>
      </c>
      <c r="D1224" s="1181" t="s">
        <v>11</v>
      </c>
    </row>
    <row r="1225" spans="1:4" s="1178" customFormat="1" ht="11.25" customHeight="1" x14ac:dyDescent="0.2">
      <c r="A1225" s="1560" t="s">
        <v>923</v>
      </c>
      <c r="B1225" s="1186">
        <v>90</v>
      </c>
      <c r="C1225" s="1186">
        <v>90</v>
      </c>
      <c r="D1225" s="1179" t="s">
        <v>4603</v>
      </c>
    </row>
    <row r="1226" spans="1:4" s="1178" customFormat="1" ht="11.25" customHeight="1" x14ac:dyDescent="0.2">
      <c r="A1226" s="1560"/>
      <c r="B1226" s="1186">
        <v>71.7</v>
      </c>
      <c r="C1226" s="1186">
        <v>71.7</v>
      </c>
      <c r="D1226" s="1179" t="s">
        <v>3546</v>
      </c>
    </row>
    <row r="1227" spans="1:4" s="1178" customFormat="1" ht="11.25" customHeight="1" x14ac:dyDescent="0.2">
      <c r="A1227" s="1560"/>
      <c r="B1227" s="1186">
        <v>462</v>
      </c>
      <c r="C1227" s="1186">
        <v>462</v>
      </c>
      <c r="D1227" s="1179" t="s">
        <v>3608</v>
      </c>
    </row>
    <row r="1228" spans="1:4" s="1178" customFormat="1" ht="11.25" customHeight="1" x14ac:dyDescent="0.2">
      <c r="A1228" s="1560"/>
      <c r="B1228" s="1186">
        <v>36</v>
      </c>
      <c r="C1228" s="1186">
        <v>29.765999999999998</v>
      </c>
      <c r="D1228" s="1179" t="s">
        <v>3603</v>
      </c>
    </row>
    <row r="1229" spans="1:4" s="1178" customFormat="1" ht="11.25" customHeight="1" x14ac:dyDescent="0.2">
      <c r="A1229" s="1560"/>
      <c r="B1229" s="1186">
        <v>3231.01</v>
      </c>
      <c r="C1229" s="1186">
        <v>1146.4749999999999</v>
      </c>
      <c r="D1229" s="1179" t="s">
        <v>3493</v>
      </c>
    </row>
    <row r="1230" spans="1:4" s="1178" customFormat="1" ht="11.25" customHeight="1" x14ac:dyDescent="0.2">
      <c r="A1230" s="1560"/>
      <c r="B1230" s="1186">
        <v>300</v>
      </c>
      <c r="C1230" s="1186">
        <v>300</v>
      </c>
      <c r="D1230" s="1179" t="s">
        <v>3010</v>
      </c>
    </row>
    <row r="1231" spans="1:4" s="1178" customFormat="1" ht="11.25" customHeight="1" x14ac:dyDescent="0.2">
      <c r="A1231" s="1560"/>
      <c r="B1231" s="1186">
        <v>2150</v>
      </c>
      <c r="C1231" s="1186">
        <v>2150</v>
      </c>
      <c r="D1231" s="1179" t="s">
        <v>2987</v>
      </c>
    </row>
    <row r="1232" spans="1:4" s="1178" customFormat="1" ht="11.25" customHeight="1" x14ac:dyDescent="0.2">
      <c r="A1232" s="1560"/>
      <c r="B1232" s="1186">
        <v>2287.6000000000004</v>
      </c>
      <c r="C1232" s="1186">
        <v>2287.605</v>
      </c>
      <c r="D1232" s="1179" t="s">
        <v>3534</v>
      </c>
    </row>
    <row r="1233" spans="1:4" s="1178" customFormat="1" ht="11.25" customHeight="1" x14ac:dyDescent="0.2">
      <c r="A1233" s="1560"/>
      <c r="B1233" s="1186">
        <v>931.8</v>
      </c>
      <c r="C1233" s="1186">
        <v>931.8</v>
      </c>
      <c r="D1233" s="1179" t="s">
        <v>751</v>
      </c>
    </row>
    <row r="1234" spans="1:4" s="1178" customFormat="1" ht="11.25" customHeight="1" x14ac:dyDescent="0.2">
      <c r="A1234" s="1560"/>
      <c r="B1234" s="1186">
        <v>56342.44</v>
      </c>
      <c r="C1234" s="1186">
        <v>56342.430000000008</v>
      </c>
      <c r="D1234" s="1179" t="s">
        <v>619</v>
      </c>
    </row>
    <row r="1235" spans="1:4" s="1178" customFormat="1" ht="11.25" customHeight="1" x14ac:dyDescent="0.2">
      <c r="A1235" s="1560"/>
      <c r="B1235" s="1186">
        <v>9328</v>
      </c>
      <c r="C1235" s="1186">
        <v>7369.8106299999999</v>
      </c>
      <c r="D1235" s="1179" t="s">
        <v>745</v>
      </c>
    </row>
    <row r="1236" spans="1:4" s="1178" customFormat="1" ht="11.25" customHeight="1" x14ac:dyDescent="0.2">
      <c r="A1236" s="1560"/>
      <c r="B1236" s="1186">
        <v>1583</v>
      </c>
      <c r="C1236" s="1186">
        <v>1583</v>
      </c>
      <c r="D1236" s="1179" t="s">
        <v>746</v>
      </c>
    </row>
    <row r="1237" spans="1:4" s="1178" customFormat="1" ht="11.25" customHeight="1" x14ac:dyDescent="0.2">
      <c r="A1237" s="1560"/>
      <c r="B1237" s="1186">
        <v>76813.55</v>
      </c>
      <c r="C1237" s="1186">
        <v>72764.586629999991</v>
      </c>
      <c r="D1237" s="1179" t="s">
        <v>11</v>
      </c>
    </row>
    <row r="1238" spans="1:4" s="1178" customFormat="1" ht="11.25" customHeight="1" x14ac:dyDescent="0.2">
      <c r="A1238" s="1561" t="s">
        <v>913</v>
      </c>
      <c r="B1238" s="1185">
        <v>191.4</v>
      </c>
      <c r="C1238" s="1185">
        <v>191.4</v>
      </c>
      <c r="D1238" s="1177" t="s">
        <v>3546</v>
      </c>
    </row>
    <row r="1239" spans="1:4" s="1178" customFormat="1" ht="11.25" customHeight="1" x14ac:dyDescent="0.2">
      <c r="A1239" s="1560"/>
      <c r="B1239" s="1186">
        <v>622</v>
      </c>
      <c r="C1239" s="1186">
        <v>622</v>
      </c>
      <c r="D1239" s="1179" t="s">
        <v>3608</v>
      </c>
    </row>
    <row r="1240" spans="1:4" s="1178" customFormat="1" ht="11.25" customHeight="1" x14ac:dyDescent="0.2">
      <c r="A1240" s="1560"/>
      <c r="B1240" s="1186">
        <v>221</v>
      </c>
      <c r="C1240" s="1186">
        <v>221</v>
      </c>
      <c r="D1240" s="1179" t="s">
        <v>3603</v>
      </c>
    </row>
    <row r="1241" spans="1:4" s="1178" customFormat="1" ht="11.25" customHeight="1" x14ac:dyDescent="0.2">
      <c r="A1241" s="1560"/>
      <c r="B1241" s="1186">
        <v>500</v>
      </c>
      <c r="C1241" s="1186">
        <v>500</v>
      </c>
      <c r="D1241" s="1179" t="s">
        <v>3010</v>
      </c>
    </row>
    <row r="1242" spans="1:4" s="1178" customFormat="1" ht="11.25" customHeight="1" x14ac:dyDescent="0.2">
      <c r="A1242" s="1560"/>
      <c r="B1242" s="1186">
        <v>3890</v>
      </c>
      <c r="C1242" s="1186">
        <v>3890</v>
      </c>
      <c r="D1242" s="1179" t="s">
        <v>2987</v>
      </c>
    </row>
    <row r="1243" spans="1:4" s="1178" customFormat="1" ht="11.25" customHeight="1" x14ac:dyDescent="0.2">
      <c r="A1243" s="1560"/>
      <c r="B1243" s="1186">
        <v>2728.6400000000003</v>
      </c>
      <c r="C1243" s="1186">
        <v>2728.6400000000003</v>
      </c>
      <c r="D1243" s="1179" t="s">
        <v>3534</v>
      </c>
    </row>
    <row r="1244" spans="1:4" s="1178" customFormat="1" ht="11.25" customHeight="1" x14ac:dyDescent="0.2">
      <c r="A1244" s="1560"/>
      <c r="B1244" s="1186">
        <v>1115.0999999999999</v>
      </c>
      <c r="C1244" s="1186">
        <v>1115.0999999999999</v>
      </c>
      <c r="D1244" s="1179" t="s">
        <v>751</v>
      </c>
    </row>
    <row r="1245" spans="1:4" s="1178" customFormat="1" ht="11.25" customHeight="1" x14ac:dyDescent="0.2">
      <c r="A1245" s="1560"/>
      <c r="B1245" s="1186">
        <v>10</v>
      </c>
      <c r="C1245" s="1186">
        <v>10</v>
      </c>
      <c r="D1245" s="1179" t="s">
        <v>750</v>
      </c>
    </row>
    <row r="1246" spans="1:4" s="1178" customFormat="1" ht="11.25" customHeight="1" x14ac:dyDescent="0.2">
      <c r="A1246" s="1560"/>
      <c r="B1246" s="1186">
        <v>1086</v>
      </c>
      <c r="C1246" s="1186">
        <v>1086</v>
      </c>
      <c r="D1246" s="1179" t="s">
        <v>3586</v>
      </c>
    </row>
    <row r="1247" spans="1:4" s="1178" customFormat="1" ht="11.25" customHeight="1" x14ac:dyDescent="0.2">
      <c r="A1247" s="1560"/>
      <c r="B1247" s="1186">
        <v>123.6</v>
      </c>
      <c r="C1247" s="1186">
        <v>17.159999999999982</v>
      </c>
      <c r="D1247" s="1179" t="s">
        <v>4029</v>
      </c>
    </row>
    <row r="1248" spans="1:4" s="1178" customFormat="1" ht="11.25" customHeight="1" x14ac:dyDescent="0.2">
      <c r="A1248" s="1560"/>
      <c r="B1248" s="1186">
        <v>74905.149999999994</v>
      </c>
      <c r="C1248" s="1186">
        <v>74905.14499999999</v>
      </c>
      <c r="D1248" s="1179" t="s">
        <v>619</v>
      </c>
    </row>
    <row r="1249" spans="1:4" s="1178" customFormat="1" ht="11.25" customHeight="1" x14ac:dyDescent="0.2">
      <c r="A1249" s="1560"/>
      <c r="B1249" s="1186">
        <v>14634</v>
      </c>
      <c r="C1249" s="1186">
        <v>12409.375</v>
      </c>
      <c r="D1249" s="1179" t="s">
        <v>745</v>
      </c>
    </row>
    <row r="1250" spans="1:4" s="1178" customFormat="1" ht="11.25" customHeight="1" x14ac:dyDescent="0.2">
      <c r="A1250" s="1560"/>
      <c r="B1250" s="1186">
        <v>1375</v>
      </c>
      <c r="C1250" s="1186">
        <v>1366.3810000000001</v>
      </c>
      <c r="D1250" s="1179" t="s">
        <v>746</v>
      </c>
    </row>
    <row r="1251" spans="1:4" s="1178" customFormat="1" ht="11.25" customHeight="1" x14ac:dyDescent="0.2">
      <c r="A1251" s="1560"/>
      <c r="B1251" s="1186">
        <v>742.94</v>
      </c>
      <c r="C1251" s="1186">
        <v>742.94</v>
      </c>
      <c r="D1251" s="1179" t="s">
        <v>3631</v>
      </c>
    </row>
    <row r="1252" spans="1:4" s="1178" customFormat="1" ht="11.25" customHeight="1" x14ac:dyDescent="0.2">
      <c r="A1252" s="1562"/>
      <c r="B1252" s="1187">
        <v>102144.82999999999</v>
      </c>
      <c r="C1252" s="1187">
        <v>99805.140999999989</v>
      </c>
      <c r="D1252" s="1181" t="s">
        <v>11</v>
      </c>
    </row>
    <row r="1253" spans="1:4" s="1178" customFormat="1" ht="11.25" customHeight="1" x14ac:dyDescent="0.2">
      <c r="A1253" s="1561" t="s">
        <v>916</v>
      </c>
      <c r="B1253" s="1185">
        <v>240.96</v>
      </c>
      <c r="C1253" s="1185">
        <v>240.96</v>
      </c>
      <c r="D1253" s="1177" t="s">
        <v>3546</v>
      </c>
    </row>
    <row r="1254" spans="1:4" s="1178" customFormat="1" ht="11.25" customHeight="1" x14ac:dyDescent="0.2">
      <c r="A1254" s="1560"/>
      <c r="B1254" s="1186">
        <v>685</v>
      </c>
      <c r="C1254" s="1186">
        <v>685</v>
      </c>
      <c r="D1254" s="1179" t="s">
        <v>3608</v>
      </c>
    </row>
    <row r="1255" spans="1:4" s="1178" customFormat="1" ht="11.25" customHeight="1" x14ac:dyDescent="0.2">
      <c r="A1255" s="1560"/>
      <c r="B1255" s="1186">
        <v>188</v>
      </c>
      <c r="C1255" s="1186">
        <v>188</v>
      </c>
      <c r="D1255" s="1179" t="s">
        <v>3603</v>
      </c>
    </row>
    <row r="1256" spans="1:4" s="1178" customFormat="1" ht="11.25" customHeight="1" x14ac:dyDescent="0.2">
      <c r="A1256" s="1560"/>
      <c r="B1256" s="1186">
        <v>350</v>
      </c>
      <c r="C1256" s="1186">
        <v>350</v>
      </c>
      <c r="D1256" s="1179" t="s">
        <v>3010</v>
      </c>
    </row>
    <row r="1257" spans="1:4" s="1178" customFormat="1" ht="11.25" customHeight="1" x14ac:dyDescent="0.2">
      <c r="A1257" s="1560"/>
      <c r="B1257" s="1186">
        <v>1500</v>
      </c>
      <c r="C1257" s="1186">
        <v>1100</v>
      </c>
      <c r="D1257" s="1179" t="s">
        <v>2987</v>
      </c>
    </row>
    <row r="1258" spans="1:4" s="1178" customFormat="1" ht="11.25" customHeight="1" x14ac:dyDescent="0.2">
      <c r="A1258" s="1560"/>
      <c r="B1258" s="1186">
        <v>17</v>
      </c>
      <c r="C1258" s="1186">
        <v>17</v>
      </c>
      <c r="D1258" s="1179" t="s">
        <v>753</v>
      </c>
    </row>
    <row r="1259" spans="1:4" s="1178" customFormat="1" ht="11.25" customHeight="1" x14ac:dyDescent="0.2">
      <c r="A1259" s="1560"/>
      <c r="B1259" s="1186">
        <v>718</v>
      </c>
      <c r="C1259" s="1186">
        <v>718</v>
      </c>
      <c r="D1259" s="1179" t="s">
        <v>751</v>
      </c>
    </row>
    <row r="1260" spans="1:4" s="1178" customFormat="1" ht="11.25" customHeight="1" x14ac:dyDescent="0.2">
      <c r="A1260" s="1560"/>
      <c r="B1260" s="1186">
        <v>57.57</v>
      </c>
      <c r="C1260" s="1186">
        <v>57.566000000000003</v>
      </c>
      <c r="D1260" s="1179" t="s">
        <v>750</v>
      </c>
    </row>
    <row r="1261" spans="1:4" s="1178" customFormat="1" ht="11.25" customHeight="1" x14ac:dyDescent="0.2">
      <c r="A1261" s="1560"/>
      <c r="B1261" s="1186">
        <v>76564.639999999999</v>
      </c>
      <c r="C1261" s="1186">
        <v>76564.631999999998</v>
      </c>
      <c r="D1261" s="1179" t="s">
        <v>619</v>
      </c>
    </row>
    <row r="1262" spans="1:4" s="1178" customFormat="1" ht="11.25" customHeight="1" x14ac:dyDescent="0.2">
      <c r="A1262" s="1560"/>
      <c r="B1262" s="1186">
        <v>14723</v>
      </c>
      <c r="C1262" s="1186">
        <v>12411.24682</v>
      </c>
      <c r="D1262" s="1179" t="s">
        <v>745</v>
      </c>
    </row>
    <row r="1263" spans="1:4" s="1178" customFormat="1" ht="11.25" customHeight="1" x14ac:dyDescent="0.2">
      <c r="A1263" s="1560"/>
      <c r="B1263" s="1186">
        <v>1216</v>
      </c>
      <c r="C1263" s="1186">
        <v>1216</v>
      </c>
      <c r="D1263" s="1179" t="s">
        <v>746</v>
      </c>
    </row>
    <row r="1264" spans="1:4" s="1178" customFormat="1" ht="11.25" customHeight="1" x14ac:dyDescent="0.2">
      <c r="A1264" s="1560"/>
      <c r="B1264" s="1186">
        <v>1351.12</v>
      </c>
      <c r="C1264" s="1186">
        <v>121</v>
      </c>
      <c r="D1264" s="1179" t="s">
        <v>2806</v>
      </c>
    </row>
    <row r="1265" spans="1:4" s="1178" customFormat="1" ht="11.25" customHeight="1" x14ac:dyDescent="0.2">
      <c r="A1265" s="1560"/>
      <c r="B1265" s="1186">
        <v>800</v>
      </c>
      <c r="C1265" s="1186">
        <v>800</v>
      </c>
      <c r="D1265" s="1179" t="s">
        <v>567</v>
      </c>
    </row>
    <row r="1266" spans="1:4" s="1178" customFormat="1" ht="11.25" customHeight="1" x14ac:dyDescent="0.2">
      <c r="A1266" s="1560"/>
      <c r="B1266" s="1186">
        <v>760</v>
      </c>
      <c r="C1266" s="1186">
        <v>760</v>
      </c>
      <c r="D1266" s="1179" t="s">
        <v>747</v>
      </c>
    </row>
    <row r="1267" spans="1:4" s="1178" customFormat="1" ht="11.25" customHeight="1" x14ac:dyDescent="0.2">
      <c r="A1267" s="1560"/>
      <c r="B1267" s="1186">
        <v>0.01</v>
      </c>
      <c r="C1267" s="1186">
        <v>0</v>
      </c>
      <c r="D1267" s="1179" t="s">
        <v>3632</v>
      </c>
    </row>
    <row r="1268" spans="1:4" s="1178" customFormat="1" ht="11.25" customHeight="1" x14ac:dyDescent="0.2">
      <c r="A1268" s="1562"/>
      <c r="B1268" s="1187">
        <v>99171.3</v>
      </c>
      <c r="C1268" s="1187">
        <v>95229.404820000011</v>
      </c>
      <c r="D1268" s="1181" t="s">
        <v>11</v>
      </c>
    </row>
    <row r="1269" spans="1:4" s="1178" customFormat="1" ht="11.25" customHeight="1" x14ac:dyDescent="0.2">
      <c r="A1269" s="1561" t="s">
        <v>906</v>
      </c>
      <c r="B1269" s="1185">
        <v>300</v>
      </c>
      <c r="C1269" s="1185">
        <v>279.99900000000002</v>
      </c>
      <c r="D1269" s="1177" t="s">
        <v>3327</v>
      </c>
    </row>
    <row r="1270" spans="1:4" s="1178" customFormat="1" ht="11.25" customHeight="1" x14ac:dyDescent="0.2">
      <c r="A1270" s="1560"/>
      <c r="B1270" s="1186">
        <v>42.24</v>
      </c>
      <c r="C1270" s="1186">
        <v>42.24</v>
      </c>
      <c r="D1270" s="1179" t="s">
        <v>3546</v>
      </c>
    </row>
    <row r="1271" spans="1:4" s="1178" customFormat="1" ht="11.25" customHeight="1" x14ac:dyDescent="0.2">
      <c r="A1271" s="1560"/>
      <c r="B1271" s="1186">
        <v>432</v>
      </c>
      <c r="C1271" s="1186">
        <v>432</v>
      </c>
      <c r="D1271" s="1179" t="s">
        <v>3608</v>
      </c>
    </row>
    <row r="1272" spans="1:4" s="1178" customFormat="1" ht="11.25" customHeight="1" x14ac:dyDescent="0.2">
      <c r="A1272" s="1560"/>
      <c r="B1272" s="1186">
        <v>2350</v>
      </c>
      <c r="C1272" s="1186">
        <v>660.697</v>
      </c>
      <c r="D1272" s="1179" t="s">
        <v>4626</v>
      </c>
    </row>
    <row r="1273" spans="1:4" s="1178" customFormat="1" ht="11.25" customHeight="1" x14ac:dyDescent="0.2">
      <c r="A1273" s="1560"/>
      <c r="B1273" s="1186">
        <v>3174.54</v>
      </c>
      <c r="C1273" s="1186">
        <v>1866.6779200000001</v>
      </c>
      <c r="D1273" s="1179" t="s">
        <v>2987</v>
      </c>
    </row>
    <row r="1274" spans="1:4" s="1178" customFormat="1" ht="11.25" customHeight="1" x14ac:dyDescent="0.2">
      <c r="A1274" s="1560"/>
      <c r="B1274" s="1186">
        <v>2358.21</v>
      </c>
      <c r="C1274" s="1186">
        <v>2358.1999999999998</v>
      </c>
      <c r="D1274" s="1179" t="s">
        <v>3534</v>
      </c>
    </row>
    <row r="1275" spans="1:4" s="1178" customFormat="1" ht="11.25" customHeight="1" x14ac:dyDescent="0.2">
      <c r="A1275" s="1560"/>
      <c r="B1275" s="1186">
        <v>50</v>
      </c>
      <c r="C1275" s="1186">
        <v>50</v>
      </c>
      <c r="D1275" s="1179" t="s">
        <v>3592</v>
      </c>
    </row>
    <row r="1276" spans="1:4" s="1178" customFormat="1" ht="11.25" customHeight="1" x14ac:dyDescent="0.2">
      <c r="A1276" s="1560"/>
      <c r="B1276" s="1186">
        <v>15</v>
      </c>
      <c r="C1276" s="1186">
        <v>15</v>
      </c>
      <c r="D1276" s="1179" t="s">
        <v>751</v>
      </c>
    </row>
    <row r="1277" spans="1:4" s="1178" customFormat="1" ht="11.25" customHeight="1" x14ac:dyDescent="0.2">
      <c r="A1277" s="1560"/>
      <c r="B1277" s="1186">
        <v>47015.35</v>
      </c>
      <c r="C1277" s="1186">
        <v>47015.346999999994</v>
      </c>
      <c r="D1277" s="1179" t="s">
        <v>619</v>
      </c>
    </row>
    <row r="1278" spans="1:4" s="1178" customFormat="1" ht="11.25" customHeight="1" x14ac:dyDescent="0.2">
      <c r="A1278" s="1560"/>
      <c r="B1278" s="1186">
        <v>8802</v>
      </c>
      <c r="C1278" s="1186">
        <v>7897.4177300000001</v>
      </c>
      <c r="D1278" s="1179" t="s">
        <v>745</v>
      </c>
    </row>
    <row r="1279" spans="1:4" s="1178" customFormat="1" ht="11.25" customHeight="1" x14ac:dyDescent="0.2">
      <c r="A1279" s="1560"/>
      <c r="B1279" s="1186">
        <v>1420</v>
      </c>
      <c r="C1279" s="1186">
        <v>1420</v>
      </c>
      <c r="D1279" s="1179" t="s">
        <v>746</v>
      </c>
    </row>
    <row r="1280" spans="1:4" s="1178" customFormat="1" ht="11.25" customHeight="1" x14ac:dyDescent="0.2">
      <c r="A1280" s="1562"/>
      <c r="B1280" s="1187">
        <v>65959.34</v>
      </c>
      <c r="C1280" s="1187">
        <v>62037.578649999989</v>
      </c>
      <c r="D1280" s="1181" t="s">
        <v>11</v>
      </c>
    </row>
    <row r="1281" spans="1:4" s="1178" customFormat="1" ht="11.25" customHeight="1" x14ac:dyDescent="0.2">
      <c r="A1281" s="1560" t="s">
        <v>912</v>
      </c>
      <c r="B1281" s="1186">
        <v>2205.2599999999998</v>
      </c>
      <c r="C1281" s="1186">
        <v>2205.2565800000002</v>
      </c>
      <c r="D1281" s="1179" t="s">
        <v>762</v>
      </c>
    </row>
    <row r="1282" spans="1:4" s="1178" customFormat="1" ht="11.25" customHeight="1" x14ac:dyDescent="0.2">
      <c r="A1282" s="1560"/>
      <c r="B1282" s="1186">
        <v>135.30000000000001</v>
      </c>
      <c r="C1282" s="1186">
        <v>135.30000000000001</v>
      </c>
      <c r="D1282" s="1179" t="s">
        <v>3546</v>
      </c>
    </row>
    <row r="1283" spans="1:4" s="1178" customFormat="1" ht="11.25" customHeight="1" x14ac:dyDescent="0.2">
      <c r="A1283" s="1560"/>
      <c r="B1283" s="1186">
        <v>454</v>
      </c>
      <c r="C1283" s="1186">
        <v>359.37</v>
      </c>
      <c r="D1283" s="1179" t="s">
        <v>3608</v>
      </c>
    </row>
    <row r="1284" spans="1:4" s="1178" customFormat="1" ht="11.25" customHeight="1" x14ac:dyDescent="0.2">
      <c r="A1284" s="1560"/>
      <c r="B1284" s="1186">
        <v>221</v>
      </c>
      <c r="C1284" s="1186">
        <v>173.03</v>
      </c>
      <c r="D1284" s="1179" t="s">
        <v>3603</v>
      </c>
    </row>
    <row r="1285" spans="1:4" s="1178" customFormat="1" ht="11.25" customHeight="1" x14ac:dyDescent="0.2">
      <c r="A1285" s="1560"/>
      <c r="B1285" s="1186">
        <v>350</v>
      </c>
      <c r="C1285" s="1186">
        <v>350</v>
      </c>
      <c r="D1285" s="1179" t="s">
        <v>3625</v>
      </c>
    </row>
    <row r="1286" spans="1:4" s="1178" customFormat="1" ht="11.25" customHeight="1" x14ac:dyDescent="0.2">
      <c r="A1286" s="1560"/>
      <c r="B1286" s="1186">
        <v>200</v>
      </c>
      <c r="C1286" s="1186">
        <v>0</v>
      </c>
      <c r="D1286" s="1179" t="s">
        <v>3633</v>
      </c>
    </row>
    <row r="1287" spans="1:4" s="1178" customFormat="1" ht="11.25" customHeight="1" x14ac:dyDescent="0.2">
      <c r="A1287" s="1560"/>
      <c r="B1287" s="1186">
        <v>380</v>
      </c>
      <c r="C1287" s="1186">
        <v>380</v>
      </c>
      <c r="D1287" s="1179" t="s">
        <v>3010</v>
      </c>
    </row>
    <row r="1288" spans="1:4" s="1178" customFormat="1" ht="11.25" customHeight="1" x14ac:dyDescent="0.2">
      <c r="A1288" s="1560"/>
      <c r="B1288" s="1186">
        <v>26.14</v>
      </c>
      <c r="C1288" s="1186">
        <v>26.117999999999999</v>
      </c>
      <c r="D1288" s="1179" t="s">
        <v>2987</v>
      </c>
    </row>
    <row r="1289" spans="1:4" s="1178" customFormat="1" ht="11.25" customHeight="1" x14ac:dyDescent="0.2">
      <c r="A1289" s="1560"/>
      <c r="B1289" s="1186">
        <v>2169.04</v>
      </c>
      <c r="C1289" s="1186">
        <v>2169.029</v>
      </c>
      <c r="D1289" s="1179" t="s">
        <v>3534</v>
      </c>
    </row>
    <row r="1290" spans="1:4" s="1178" customFormat="1" ht="11.25" customHeight="1" x14ac:dyDescent="0.2">
      <c r="A1290" s="1560"/>
      <c r="B1290" s="1186">
        <v>489</v>
      </c>
      <c r="C1290" s="1186">
        <v>489</v>
      </c>
      <c r="D1290" s="1179" t="s">
        <v>751</v>
      </c>
    </row>
    <row r="1291" spans="1:4" s="1178" customFormat="1" ht="11.25" customHeight="1" x14ac:dyDescent="0.2">
      <c r="A1291" s="1560"/>
      <c r="B1291" s="1186">
        <v>47084.11</v>
      </c>
      <c r="C1291" s="1186">
        <v>47084.108999999997</v>
      </c>
      <c r="D1291" s="1179" t="s">
        <v>619</v>
      </c>
    </row>
    <row r="1292" spans="1:4" s="1178" customFormat="1" ht="11.25" customHeight="1" x14ac:dyDescent="0.2">
      <c r="A1292" s="1560"/>
      <c r="B1292" s="1186">
        <v>11389</v>
      </c>
      <c r="C1292" s="1186">
        <v>9987.4250499999998</v>
      </c>
      <c r="D1292" s="1179" t="s">
        <v>745</v>
      </c>
    </row>
    <row r="1293" spans="1:4" s="1178" customFormat="1" ht="11.25" customHeight="1" x14ac:dyDescent="0.2">
      <c r="A1293" s="1560"/>
      <c r="B1293" s="1186">
        <v>1192</v>
      </c>
      <c r="C1293" s="1186">
        <v>1192</v>
      </c>
      <c r="D1293" s="1179" t="s">
        <v>746</v>
      </c>
    </row>
    <row r="1294" spans="1:4" s="1178" customFormat="1" ht="11.25" customHeight="1" x14ac:dyDescent="0.2">
      <c r="A1294" s="1560"/>
      <c r="B1294" s="1186">
        <v>66294.850000000006</v>
      </c>
      <c r="C1294" s="1186">
        <v>64550.637629999997</v>
      </c>
      <c r="D1294" s="1179" t="s">
        <v>11</v>
      </c>
    </row>
    <row r="1295" spans="1:4" s="1178" customFormat="1" ht="11.25" customHeight="1" x14ac:dyDescent="0.2">
      <c r="A1295" s="1561" t="s">
        <v>957</v>
      </c>
      <c r="B1295" s="1185">
        <v>13.44</v>
      </c>
      <c r="C1295" s="1185">
        <v>13.44</v>
      </c>
      <c r="D1295" s="1177" t="s">
        <v>3546</v>
      </c>
    </row>
    <row r="1296" spans="1:4" s="1178" customFormat="1" ht="11.25" customHeight="1" x14ac:dyDescent="0.2">
      <c r="A1296" s="1560"/>
      <c r="B1296" s="1186">
        <v>74</v>
      </c>
      <c r="C1296" s="1186">
        <v>71.922570000000007</v>
      </c>
      <c r="D1296" s="1179" t="s">
        <v>3608</v>
      </c>
    </row>
    <row r="1297" spans="1:4" s="1178" customFormat="1" ht="11.25" customHeight="1" x14ac:dyDescent="0.2">
      <c r="A1297" s="1560"/>
      <c r="B1297" s="1186">
        <v>90</v>
      </c>
      <c r="C1297" s="1186">
        <v>90</v>
      </c>
      <c r="D1297" s="1179" t="s">
        <v>3603</v>
      </c>
    </row>
    <row r="1298" spans="1:4" s="1178" customFormat="1" ht="11.25" customHeight="1" x14ac:dyDescent="0.2">
      <c r="A1298" s="1560"/>
      <c r="B1298" s="1186">
        <v>738.58</v>
      </c>
      <c r="C1298" s="1186">
        <v>738.57500000000005</v>
      </c>
      <c r="D1298" s="1179" t="s">
        <v>3534</v>
      </c>
    </row>
    <row r="1299" spans="1:4" s="1178" customFormat="1" ht="11.25" customHeight="1" x14ac:dyDescent="0.2">
      <c r="A1299" s="1560"/>
      <c r="B1299" s="1186">
        <v>40874.959999999999</v>
      </c>
      <c r="C1299" s="1186">
        <v>40874.963000000003</v>
      </c>
      <c r="D1299" s="1179" t="s">
        <v>619</v>
      </c>
    </row>
    <row r="1300" spans="1:4" s="1178" customFormat="1" ht="11.25" customHeight="1" x14ac:dyDescent="0.2">
      <c r="A1300" s="1560"/>
      <c r="B1300" s="1186">
        <v>11097</v>
      </c>
      <c r="C1300" s="1186">
        <v>8716.7600500000008</v>
      </c>
      <c r="D1300" s="1179" t="s">
        <v>745</v>
      </c>
    </row>
    <row r="1301" spans="1:4" s="1178" customFormat="1" ht="11.25" customHeight="1" x14ac:dyDescent="0.2">
      <c r="A1301" s="1560"/>
      <c r="B1301" s="1186">
        <v>416</v>
      </c>
      <c r="C1301" s="1186">
        <v>416</v>
      </c>
      <c r="D1301" s="1179" t="s">
        <v>746</v>
      </c>
    </row>
    <row r="1302" spans="1:4" s="1178" customFormat="1" ht="11.25" customHeight="1" x14ac:dyDescent="0.2">
      <c r="A1302" s="1560"/>
      <c r="B1302" s="1186">
        <v>500</v>
      </c>
      <c r="C1302" s="1186">
        <v>15.73</v>
      </c>
      <c r="D1302" s="1179" t="s">
        <v>4627</v>
      </c>
    </row>
    <row r="1303" spans="1:4" s="1178" customFormat="1" ht="11.25" customHeight="1" x14ac:dyDescent="0.2">
      <c r="A1303" s="1562"/>
      <c r="B1303" s="1187">
        <v>53803.98</v>
      </c>
      <c r="C1303" s="1187">
        <v>50937.390620000006</v>
      </c>
      <c r="D1303" s="1181" t="s">
        <v>11</v>
      </c>
    </row>
    <row r="1304" spans="1:4" s="1178" customFormat="1" ht="11.25" customHeight="1" x14ac:dyDescent="0.2">
      <c r="A1304" s="1560" t="s">
        <v>914</v>
      </c>
      <c r="B1304" s="1186">
        <v>110.4</v>
      </c>
      <c r="C1304" s="1186">
        <v>110.4</v>
      </c>
      <c r="D1304" s="1179" t="s">
        <v>3546</v>
      </c>
    </row>
    <row r="1305" spans="1:4" s="1178" customFormat="1" ht="11.25" customHeight="1" x14ac:dyDescent="0.2">
      <c r="A1305" s="1560"/>
      <c r="B1305" s="1186">
        <v>514</v>
      </c>
      <c r="C1305" s="1186">
        <v>514</v>
      </c>
      <c r="D1305" s="1179" t="s">
        <v>3608</v>
      </c>
    </row>
    <row r="1306" spans="1:4" s="1178" customFormat="1" ht="11.25" customHeight="1" x14ac:dyDescent="0.2">
      <c r="A1306" s="1560"/>
      <c r="B1306" s="1186">
        <v>57</v>
      </c>
      <c r="C1306" s="1186">
        <v>57</v>
      </c>
      <c r="D1306" s="1179" t="s">
        <v>3603</v>
      </c>
    </row>
    <row r="1307" spans="1:4" s="1178" customFormat="1" ht="11.25" customHeight="1" x14ac:dyDescent="0.2">
      <c r="A1307" s="1560"/>
      <c r="B1307" s="1186">
        <v>38.169999999999995</v>
      </c>
      <c r="C1307" s="1186">
        <v>38.158000000000001</v>
      </c>
      <c r="D1307" s="1179" t="s">
        <v>2987</v>
      </c>
    </row>
    <row r="1308" spans="1:4" s="1178" customFormat="1" ht="11.25" customHeight="1" x14ac:dyDescent="0.2">
      <c r="A1308" s="1560"/>
      <c r="B1308" s="1186">
        <v>2455.88</v>
      </c>
      <c r="C1308" s="1186">
        <v>2455.8780000000002</v>
      </c>
      <c r="D1308" s="1179" t="s">
        <v>3534</v>
      </c>
    </row>
    <row r="1309" spans="1:4" s="1178" customFormat="1" ht="11.25" customHeight="1" x14ac:dyDescent="0.2">
      <c r="A1309" s="1560"/>
      <c r="B1309" s="1186">
        <v>90</v>
      </c>
      <c r="C1309" s="1186">
        <v>90</v>
      </c>
      <c r="D1309" s="1179" t="s">
        <v>751</v>
      </c>
    </row>
    <row r="1310" spans="1:4" s="1178" customFormat="1" ht="11.25" customHeight="1" x14ac:dyDescent="0.2">
      <c r="A1310" s="1560"/>
      <c r="B1310" s="1186">
        <v>90.03</v>
      </c>
      <c r="C1310" s="1186">
        <v>2.5420000000000016</v>
      </c>
      <c r="D1310" s="1179" t="s">
        <v>4029</v>
      </c>
    </row>
    <row r="1311" spans="1:4" s="1178" customFormat="1" ht="11.25" customHeight="1" x14ac:dyDescent="0.2">
      <c r="A1311" s="1560"/>
      <c r="B1311" s="1186">
        <v>45882.549999999996</v>
      </c>
      <c r="C1311" s="1186">
        <v>45864.248999999996</v>
      </c>
      <c r="D1311" s="1179" t="s">
        <v>619</v>
      </c>
    </row>
    <row r="1312" spans="1:4" s="1178" customFormat="1" ht="11.25" customHeight="1" x14ac:dyDescent="0.2">
      <c r="A1312" s="1560"/>
      <c r="B1312" s="1186">
        <v>9526</v>
      </c>
      <c r="C1312" s="1186">
        <v>8491.1154100000003</v>
      </c>
      <c r="D1312" s="1179" t="s">
        <v>745</v>
      </c>
    </row>
    <row r="1313" spans="1:4" s="1178" customFormat="1" ht="11.25" customHeight="1" x14ac:dyDescent="0.2">
      <c r="A1313" s="1560"/>
      <c r="B1313" s="1186">
        <v>986</v>
      </c>
      <c r="C1313" s="1186">
        <v>986</v>
      </c>
      <c r="D1313" s="1179" t="s">
        <v>746</v>
      </c>
    </row>
    <row r="1314" spans="1:4" s="1178" customFormat="1" ht="11.25" customHeight="1" x14ac:dyDescent="0.2">
      <c r="A1314" s="1560"/>
      <c r="B1314" s="1186">
        <v>4233.78</v>
      </c>
      <c r="C1314" s="1186">
        <v>4057.2673399999999</v>
      </c>
      <c r="D1314" s="1179" t="s">
        <v>1804</v>
      </c>
    </row>
    <row r="1315" spans="1:4" s="1178" customFormat="1" ht="11.25" customHeight="1" x14ac:dyDescent="0.2">
      <c r="A1315" s="1560"/>
      <c r="B1315" s="1186">
        <v>1944.79</v>
      </c>
      <c r="C1315" s="1186">
        <v>1944.78233</v>
      </c>
      <c r="D1315" s="1179" t="s">
        <v>3060</v>
      </c>
    </row>
    <row r="1316" spans="1:4" s="1178" customFormat="1" ht="11.25" customHeight="1" x14ac:dyDescent="0.2">
      <c r="A1316" s="1560"/>
      <c r="B1316" s="1186">
        <v>30</v>
      </c>
      <c r="C1316" s="1186">
        <v>30</v>
      </c>
      <c r="D1316" s="1179" t="s">
        <v>3056</v>
      </c>
    </row>
    <row r="1317" spans="1:4" s="1178" customFormat="1" ht="11.25" customHeight="1" x14ac:dyDescent="0.2">
      <c r="A1317" s="1560"/>
      <c r="B1317" s="1186">
        <v>65958.600000000006</v>
      </c>
      <c r="C1317" s="1186">
        <v>64641.392079999998</v>
      </c>
      <c r="D1317" s="1179" t="s">
        <v>11</v>
      </c>
    </row>
    <row r="1318" spans="1:4" s="1178" customFormat="1" ht="11.25" customHeight="1" x14ac:dyDescent="0.2">
      <c r="A1318" s="1561" t="s">
        <v>4628</v>
      </c>
      <c r="B1318" s="1185">
        <v>26.36</v>
      </c>
      <c r="C1318" s="1185">
        <v>26.36204</v>
      </c>
      <c r="D1318" s="1177" t="s">
        <v>763</v>
      </c>
    </row>
    <row r="1319" spans="1:4" s="1178" customFormat="1" ht="11.25" customHeight="1" x14ac:dyDescent="0.2">
      <c r="A1319" s="1560"/>
      <c r="B1319" s="1186">
        <v>76.8</v>
      </c>
      <c r="C1319" s="1186">
        <v>76.8</v>
      </c>
      <c r="D1319" s="1179" t="s">
        <v>3546</v>
      </c>
    </row>
    <row r="1320" spans="1:4" s="1178" customFormat="1" ht="11.25" customHeight="1" x14ac:dyDescent="0.2">
      <c r="A1320" s="1560"/>
      <c r="B1320" s="1186">
        <v>234</v>
      </c>
      <c r="C1320" s="1186">
        <v>234</v>
      </c>
      <c r="D1320" s="1179" t="s">
        <v>3608</v>
      </c>
    </row>
    <row r="1321" spans="1:4" s="1178" customFormat="1" ht="11.25" customHeight="1" x14ac:dyDescent="0.2">
      <c r="A1321" s="1560"/>
      <c r="B1321" s="1186">
        <v>32</v>
      </c>
      <c r="C1321" s="1186">
        <v>32</v>
      </c>
      <c r="D1321" s="1179" t="s">
        <v>3603</v>
      </c>
    </row>
    <row r="1322" spans="1:4" s="1178" customFormat="1" ht="11.25" customHeight="1" x14ac:dyDescent="0.2">
      <c r="A1322" s="1560"/>
      <c r="B1322" s="1186">
        <v>300</v>
      </c>
      <c r="C1322" s="1186">
        <v>300</v>
      </c>
      <c r="D1322" s="1179" t="s">
        <v>3010</v>
      </c>
    </row>
    <row r="1323" spans="1:4" s="1178" customFormat="1" ht="11.25" customHeight="1" x14ac:dyDescent="0.2">
      <c r="A1323" s="1560"/>
      <c r="B1323" s="1186">
        <v>4570.51</v>
      </c>
      <c r="C1323" s="1186">
        <v>4570.4960000000001</v>
      </c>
      <c r="D1323" s="1179" t="s">
        <v>2987</v>
      </c>
    </row>
    <row r="1324" spans="1:4" s="1178" customFormat="1" ht="11.25" customHeight="1" x14ac:dyDescent="0.2">
      <c r="A1324" s="1560"/>
      <c r="B1324" s="1186">
        <v>1201.73</v>
      </c>
      <c r="C1324" s="1186">
        <v>1201.7320000000002</v>
      </c>
      <c r="D1324" s="1179" t="s">
        <v>3534</v>
      </c>
    </row>
    <row r="1325" spans="1:4" s="1178" customFormat="1" ht="11.25" customHeight="1" x14ac:dyDescent="0.2">
      <c r="A1325" s="1560"/>
      <c r="B1325" s="1186">
        <v>1050.5</v>
      </c>
      <c r="C1325" s="1186">
        <v>1050.5</v>
      </c>
      <c r="D1325" s="1179" t="s">
        <v>751</v>
      </c>
    </row>
    <row r="1326" spans="1:4" s="1178" customFormat="1" ht="11.25" customHeight="1" x14ac:dyDescent="0.2">
      <c r="A1326" s="1560"/>
      <c r="B1326" s="1186">
        <v>29441.72</v>
      </c>
      <c r="C1326" s="1186">
        <v>29441.714</v>
      </c>
      <c r="D1326" s="1179" t="s">
        <v>619</v>
      </c>
    </row>
    <row r="1327" spans="1:4" s="1178" customFormat="1" ht="11.25" customHeight="1" x14ac:dyDescent="0.2">
      <c r="A1327" s="1560"/>
      <c r="B1327" s="1186">
        <v>5883</v>
      </c>
      <c r="C1327" s="1186">
        <v>4814.79745</v>
      </c>
      <c r="D1327" s="1179" t="s">
        <v>745</v>
      </c>
    </row>
    <row r="1328" spans="1:4" s="1178" customFormat="1" ht="11.25" customHeight="1" x14ac:dyDescent="0.2">
      <c r="A1328" s="1560"/>
      <c r="B1328" s="1186">
        <v>942</v>
      </c>
      <c r="C1328" s="1186">
        <v>942</v>
      </c>
      <c r="D1328" s="1179" t="s">
        <v>746</v>
      </c>
    </row>
    <row r="1329" spans="1:4" s="1178" customFormat="1" ht="11.25" customHeight="1" x14ac:dyDescent="0.2">
      <c r="A1329" s="1560"/>
      <c r="B1329" s="1186">
        <v>818.74</v>
      </c>
      <c r="C1329" s="1186">
        <v>818.73984999999993</v>
      </c>
      <c r="D1329" s="1179" t="s">
        <v>4629</v>
      </c>
    </row>
    <row r="1330" spans="1:4" s="1178" customFormat="1" ht="11.25" customHeight="1" x14ac:dyDescent="0.2">
      <c r="A1330" s="1562"/>
      <c r="B1330" s="1187">
        <v>44577.36</v>
      </c>
      <c r="C1330" s="1187">
        <v>43509.141340000002</v>
      </c>
      <c r="D1330" s="1181" t="s">
        <v>11</v>
      </c>
    </row>
    <row r="1331" spans="1:4" s="1178" customFormat="1" ht="11.25" customHeight="1" x14ac:dyDescent="0.2">
      <c r="A1331" s="1560" t="s">
        <v>920</v>
      </c>
      <c r="B1331" s="1186">
        <v>98.88</v>
      </c>
      <c r="C1331" s="1186">
        <v>98.88</v>
      </c>
      <c r="D1331" s="1179" t="s">
        <v>3546</v>
      </c>
    </row>
    <row r="1332" spans="1:4" s="1178" customFormat="1" ht="11.25" customHeight="1" x14ac:dyDescent="0.2">
      <c r="A1332" s="1560"/>
      <c r="B1332" s="1186">
        <v>343</v>
      </c>
      <c r="C1332" s="1186">
        <v>275.91300000000001</v>
      </c>
      <c r="D1332" s="1179" t="s">
        <v>3608</v>
      </c>
    </row>
    <row r="1333" spans="1:4" s="1178" customFormat="1" ht="11.25" customHeight="1" x14ac:dyDescent="0.2">
      <c r="A1333" s="1560"/>
      <c r="B1333" s="1186">
        <v>553</v>
      </c>
      <c r="C1333" s="1186">
        <v>547.04100000000005</v>
      </c>
      <c r="D1333" s="1179" t="s">
        <v>3603</v>
      </c>
    </row>
    <row r="1334" spans="1:4" s="1178" customFormat="1" ht="11.25" customHeight="1" x14ac:dyDescent="0.2">
      <c r="A1334" s="1560"/>
      <c r="B1334" s="1186">
        <v>645.07000000000005</v>
      </c>
      <c r="C1334" s="1186">
        <v>645.07000000000005</v>
      </c>
      <c r="D1334" s="1179" t="s">
        <v>3625</v>
      </c>
    </row>
    <row r="1335" spans="1:4" s="1178" customFormat="1" ht="11.25" customHeight="1" x14ac:dyDescent="0.2">
      <c r="A1335" s="1560"/>
      <c r="B1335" s="1186">
        <v>152.65</v>
      </c>
      <c r="C1335" s="1186">
        <v>152.63200000000001</v>
      </c>
      <c r="D1335" s="1179" t="s">
        <v>2987</v>
      </c>
    </row>
    <row r="1336" spans="1:4" s="1178" customFormat="1" ht="11.25" customHeight="1" x14ac:dyDescent="0.2">
      <c r="A1336" s="1560"/>
      <c r="B1336" s="1186">
        <v>620.79999999999995</v>
      </c>
      <c r="C1336" s="1186">
        <v>620.79999999999995</v>
      </c>
      <c r="D1336" s="1179" t="s">
        <v>751</v>
      </c>
    </row>
    <row r="1337" spans="1:4" s="1178" customFormat="1" ht="11.25" customHeight="1" x14ac:dyDescent="0.2">
      <c r="A1337" s="1560"/>
      <c r="B1337" s="1186">
        <v>36117.35</v>
      </c>
      <c r="C1337" s="1186">
        <v>36117.342000000004</v>
      </c>
      <c r="D1337" s="1179" t="s">
        <v>619</v>
      </c>
    </row>
    <row r="1338" spans="1:4" s="1178" customFormat="1" ht="11.25" customHeight="1" x14ac:dyDescent="0.2">
      <c r="A1338" s="1560"/>
      <c r="B1338" s="1186">
        <v>10128</v>
      </c>
      <c r="C1338" s="1186">
        <v>6518</v>
      </c>
      <c r="D1338" s="1179" t="s">
        <v>745</v>
      </c>
    </row>
    <row r="1339" spans="1:4" s="1178" customFormat="1" ht="11.25" customHeight="1" x14ac:dyDescent="0.2">
      <c r="A1339" s="1560"/>
      <c r="B1339" s="1186">
        <v>390</v>
      </c>
      <c r="C1339" s="1186">
        <v>390</v>
      </c>
      <c r="D1339" s="1179" t="s">
        <v>746</v>
      </c>
    </row>
    <row r="1340" spans="1:4" s="1178" customFormat="1" ht="11.25" customHeight="1" x14ac:dyDescent="0.2">
      <c r="A1340" s="1560"/>
      <c r="B1340" s="1186">
        <v>380</v>
      </c>
      <c r="C1340" s="1186">
        <v>378.779</v>
      </c>
      <c r="D1340" s="1179" t="s">
        <v>747</v>
      </c>
    </row>
    <row r="1341" spans="1:4" s="1178" customFormat="1" ht="11.25" customHeight="1" x14ac:dyDescent="0.2">
      <c r="A1341" s="1560"/>
      <c r="B1341" s="1186">
        <v>49428.749999999993</v>
      </c>
      <c r="C1341" s="1186">
        <v>45744.457000000002</v>
      </c>
      <c r="D1341" s="1179" t="s">
        <v>11</v>
      </c>
    </row>
    <row r="1342" spans="1:4" s="1178" customFormat="1" ht="11.25" customHeight="1" x14ac:dyDescent="0.2">
      <c r="A1342" s="1561" t="s">
        <v>959</v>
      </c>
      <c r="B1342" s="1185">
        <v>45.6</v>
      </c>
      <c r="C1342" s="1185">
        <v>45.6</v>
      </c>
      <c r="D1342" s="1177" t="s">
        <v>3546</v>
      </c>
    </row>
    <row r="1343" spans="1:4" s="1178" customFormat="1" ht="11.25" customHeight="1" x14ac:dyDescent="0.2">
      <c r="A1343" s="1560"/>
      <c r="B1343" s="1186">
        <v>8</v>
      </c>
      <c r="C1343" s="1186">
        <v>8</v>
      </c>
      <c r="D1343" s="1179" t="s">
        <v>3608</v>
      </c>
    </row>
    <row r="1344" spans="1:4" s="1178" customFormat="1" ht="11.25" customHeight="1" x14ac:dyDescent="0.2">
      <c r="A1344" s="1560"/>
      <c r="B1344" s="1186">
        <v>20</v>
      </c>
      <c r="C1344" s="1186">
        <v>20</v>
      </c>
      <c r="D1344" s="1179" t="s">
        <v>3603</v>
      </c>
    </row>
    <row r="1345" spans="1:4" s="1178" customFormat="1" ht="11.25" customHeight="1" x14ac:dyDescent="0.2">
      <c r="A1345" s="1560"/>
      <c r="B1345" s="1186">
        <v>7.5</v>
      </c>
      <c r="C1345" s="1186">
        <v>7.4833499999999997</v>
      </c>
      <c r="D1345" s="1179" t="s">
        <v>2988</v>
      </c>
    </row>
    <row r="1346" spans="1:4" s="1178" customFormat="1" ht="11.25" customHeight="1" x14ac:dyDescent="0.2">
      <c r="A1346" s="1560"/>
      <c r="B1346" s="1186">
        <v>67.06</v>
      </c>
      <c r="C1346" s="1186">
        <v>20.820599999999992</v>
      </c>
      <c r="D1346" s="1179" t="s">
        <v>4029</v>
      </c>
    </row>
    <row r="1347" spans="1:4" s="1178" customFormat="1" ht="11.25" customHeight="1" x14ac:dyDescent="0.2">
      <c r="A1347" s="1560"/>
      <c r="B1347" s="1186">
        <v>37320.020000000004</v>
      </c>
      <c r="C1347" s="1186">
        <v>37320.022000000004</v>
      </c>
      <c r="D1347" s="1179" t="s">
        <v>619</v>
      </c>
    </row>
    <row r="1348" spans="1:4" s="1178" customFormat="1" ht="11.25" customHeight="1" x14ac:dyDescent="0.2">
      <c r="A1348" s="1560"/>
      <c r="B1348" s="1186">
        <v>3130</v>
      </c>
      <c r="C1348" s="1186">
        <v>2738.1012300000002</v>
      </c>
      <c r="D1348" s="1179" t="s">
        <v>745</v>
      </c>
    </row>
    <row r="1349" spans="1:4" s="1178" customFormat="1" ht="11.25" customHeight="1" x14ac:dyDescent="0.2">
      <c r="A1349" s="1560"/>
      <c r="B1349" s="1186">
        <v>477</v>
      </c>
      <c r="C1349" s="1186">
        <v>477</v>
      </c>
      <c r="D1349" s="1179" t="s">
        <v>746</v>
      </c>
    </row>
    <row r="1350" spans="1:4" s="1178" customFormat="1" ht="11.25" customHeight="1" x14ac:dyDescent="0.2">
      <c r="A1350" s="1560"/>
      <c r="B1350" s="1186">
        <v>694.3</v>
      </c>
      <c r="C1350" s="1186">
        <v>694.3</v>
      </c>
      <c r="D1350" s="1179" t="s">
        <v>747</v>
      </c>
    </row>
    <row r="1351" spans="1:4" s="1178" customFormat="1" ht="11.25" customHeight="1" x14ac:dyDescent="0.2">
      <c r="A1351" s="1562"/>
      <c r="B1351" s="1187">
        <v>41769.480000000003</v>
      </c>
      <c r="C1351" s="1187">
        <v>41331.327180000008</v>
      </c>
      <c r="D1351" s="1181" t="s">
        <v>11</v>
      </c>
    </row>
    <row r="1352" spans="1:4" s="1178" customFormat="1" ht="11.25" customHeight="1" x14ac:dyDescent="0.2">
      <c r="A1352" s="1560" t="s">
        <v>945</v>
      </c>
      <c r="B1352" s="1186">
        <v>160.80000000000001</v>
      </c>
      <c r="C1352" s="1186">
        <v>160.80000000000001</v>
      </c>
      <c r="D1352" s="1179" t="s">
        <v>3546</v>
      </c>
    </row>
    <row r="1353" spans="1:4" s="1178" customFormat="1" ht="11.25" customHeight="1" x14ac:dyDescent="0.2">
      <c r="A1353" s="1560"/>
      <c r="B1353" s="1186">
        <v>183</v>
      </c>
      <c r="C1353" s="1186">
        <v>183</v>
      </c>
      <c r="D1353" s="1179" t="s">
        <v>3608</v>
      </c>
    </row>
    <row r="1354" spans="1:4" s="1178" customFormat="1" ht="11.25" customHeight="1" x14ac:dyDescent="0.2">
      <c r="A1354" s="1560"/>
      <c r="B1354" s="1186">
        <v>315</v>
      </c>
      <c r="C1354" s="1186">
        <v>315</v>
      </c>
      <c r="D1354" s="1179" t="s">
        <v>3603</v>
      </c>
    </row>
    <row r="1355" spans="1:4" s="1178" customFormat="1" ht="11.25" customHeight="1" x14ac:dyDescent="0.2">
      <c r="A1355" s="1560"/>
      <c r="B1355" s="1186">
        <v>1395.26</v>
      </c>
      <c r="C1355" s="1186">
        <v>1395.2639999999999</v>
      </c>
      <c r="D1355" s="1179" t="s">
        <v>3625</v>
      </c>
    </row>
    <row r="1356" spans="1:4" s="1178" customFormat="1" ht="11.25" customHeight="1" x14ac:dyDescent="0.2">
      <c r="A1356" s="1560"/>
      <c r="B1356" s="1186">
        <v>1240</v>
      </c>
      <c r="C1356" s="1186">
        <v>746.69100000000003</v>
      </c>
      <c r="D1356" s="1179" t="s">
        <v>3063</v>
      </c>
    </row>
    <row r="1357" spans="1:4" s="1178" customFormat="1" ht="11.25" customHeight="1" x14ac:dyDescent="0.2">
      <c r="A1357" s="1560"/>
      <c r="B1357" s="1186">
        <v>794.58</v>
      </c>
      <c r="C1357" s="1186">
        <v>794.57500000000005</v>
      </c>
      <c r="D1357" s="1179" t="s">
        <v>3534</v>
      </c>
    </row>
    <row r="1358" spans="1:4" s="1178" customFormat="1" ht="11.25" customHeight="1" x14ac:dyDescent="0.2">
      <c r="A1358" s="1560"/>
      <c r="B1358" s="1186">
        <v>117.43</v>
      </c>
      <c r="C1358" s="1186">
        <v>16.977999999999994</v>
      </c>
      <c r="D1358" s="1179" t="s">
        <v>4029</v>
      </c>
    </row>
    <row r="1359" spans="1:4" s="1178" customFormat="1" ht="11.25" customHeight="1" x14ac:dyDescent="0.2">
      <c r="A1359" s="1560"/>
      <c r="B1359" s="1186">
        <v>75519.079999999987</v>
      </c>
      <c r="C1359" s="1186">
        <v>75519.070000000007</v>
      </c>
      <c r="D1359" s="1179" t="s">
        <v>619</v>
      </c>
    </row>
    <row r="1360" spans="1:4" s="1178" customFormat="1" ht="11.25" customHeight="1" x14ac:dyDescent="0.2">
      <c r="A1360" s="1560"/>
      <c r="B1360" s="1186">
        <v>6100</v>
      </c>
      <c r="C1360" s="1186">
        <v>5075.7081600000001</v>
      </c>
      <c r="D1360" s="1179" t="s">
        <v>745</v>
      </c>
    </row>
    <row r="1361" spans="1:4" s="1178" customFormat="1" ht="11.25" customHeight="1" x14ac:dyDescent="0.2">
      <c r="A1361" s="1560"/>
      <c r="B1361" s="1186">
        <v>431</v>
      </c>
      <c r="C1361" s="1186">
        <v>431</v>
      </c>
      <c r="D1361" s="1179" t="s">
        <v>746</v>
      </c>
    </row>
    <row r="1362" spans="1:4" s="1178" customFormat="1" ht="21" x14ac:dyDescent="0.2">
      <c r="A1362" s="1560"/>
      <c r="B1362" s="1186">
        <v>36.299999999999997</v>
      </c>
      <c r="C1362" s="1186">
        <v>24.2</v>
      </c>
      <c r="D1362" s="1179" t="s">
        <v>760</v>
      </c>
    </row>
    <row r="1363" spans="1:4" s="1178" customFormat="1" ht="11.25" customHeight="1" x14ac:dyDescent="0.2">
      <c r="A1363" s="1560"/>
      <c r="B1363" s="1186">
        <v>9989.85</v>
      </c>
      <c r="C1363" s="1186">
        <v>127.05</v>
      </c>
      <c r="D1363" s="1179" t="s">
        <v>3634</v>
      </c>
    </row>
    <row r="1364" spans="1:4" s="1178" customFormat="1" ht="11.25" customHeight="1" x14ac:dyDescent="0.2">
      <c r="A1364" s="1560"/>
      <c r="B1364" s="1186">
        <v>96282.299999999988</v>
      </c>
      <c r="C1364" s="1186">
        <v>84789.336160000006</v>
      </c>
      <c r="D1364" s="1179" t="s">
        <v>11</v>
      </c>
    </row>
    <row r="1365" spans="1:4" s="1178" customFormat="1" ht="11.25" customHeight="1" x14ac:dyDescent="0.2">
      <c r="A1365" s="1561" t="s">
        <v>961</v>
      </c>
      <c r="B1365" s="1185">
        <v>15</v>
      </c>
      <c r="C1365" s="1185">
        <v>15</v>
      </c>
      <c r="D1365" s="1177" t="s">
        <v>3327</v>
      </c>
    </row>
    <row r="1366" spans="1:4" s="1178" customFormat="1" ht="11.25" customHeight="1" x14ac:dyDescent="0.2">
      <c r="A1366" s="1560"/>
      <c r="B1366" s="1186">
        <v>9.6</v>
      </c>
      <c r="C1366" s="1186">
        <v>9.6</v>
      </c>
      <c r="D1366" s="1179" t="s">
        <v>3546</v>
      </c>
    </row>
    <row r="1367" spans="1:4" s="1178" customFormat="1" ht="11.25" customHeight="1" x14ac:dyDescent="0.2">
      <c r="A1367" s="1560"/>
      <c r="B1367" s="1186">
        <v>32</v>
      </c>
      <c r="C1367" s="1186">
        <v>32</v>
      </c>
      <c r="D1367" s="1179" t="s">
        <v>3608</v>
      </c>
    </row>
    <row r="1368" spans="1:4" s="1178" customFormat="1" ht="11.25" customHeight="1" x14ac:dyDescent="0.2">
      <c r="A1368" s="1560"/>
      <c r="B1368" s="1186">
        <v>24</v>
      </c>
      <c r="C1368" s="1186">
        <v>24</v>
      </c>
      <c r="D1368" s="1179" t="s">
        <v>3603</v>
      </c>
    </row>
    <row r="1369" spans="1:4" s="1178" customFormat="1" ht="11.25" customHeight="1" x14ac:dyDescent="0.2">
      <c r="A1369" s="1560"/>
      <c r="B1369" s="1186">
        <v>1491.46</v>
      </c>
      <c r="C1369" s="1186">
        <v>1491.452</v>
      </c>
      <c r="D1369" s="1179" t="s">
        <v>3534</v>
      </c>
    </row>
    <row r="1370" spans="1:4" s="1178" customFormat="1" ht="11.25" customHeight="1" x14ac:dyDescent="0.2">
      <c r="A1370" s="1560"/>
      <c r="B1370" s="1186">
        <v>42607.35</v>
      </c>
      <c r="C1370" s="1186">
        <v>42607.339</v>
      </c>
      <c r="D1370" s="1179" t="s">
        <v>619</v>
      </c>
    </row>
    <row r="1371" spans="1:4" s="1178" customFormat="1" ht="11.25" customHeight="1" x14ac:dyDescent="0.2">
      <c r="A1371" s="1560"/>
      <c r="B1371" s="1186">
        <v>2700</v>
      </c>
      <c r="C1371" s="1186">
        <v>2361.7508499999999</v>
      </c>
      <c r="D1371" s="1179" t="s">
        <v>745</v>
      </c>
    </row>
    <row r="1372" spans="1:4" s="1178" customFormat="1" ht="11.25" customHeight="1" x14ac:dyDescent="0.2">
      <c r="A1372" s="1560"/>
      <c r="B1372" s="1186">
        <v>624</v>
      </c>
      <c r="C1372" s="1186">
        <v>624</v>
      </c>
      <c r="D1372" s="1179" t="s">
        <v>746</v>
      </c>
    </row>
    <row r="1373" spans="1:4" s="1178" customFormat="1" ht="11.25" customHeight="1" x14ac:dyDescent="0.2">
      <c r="A1373" s="1560"/>
      <c r="B1373" s="1186">
        <v>776.3</v>
      </c>
      <c r="C1373" s="1186">
        <v>776.3</v>
      </c>
      <c r="D1373" s="1179" t="s">
        <v>747</v>
      </c>
    </row>
    <row r="1374" spans="1:4" s="1178" customFormat="1" ht="11.25" customHeight="1" x14ac:dyDescent="0.2">
      <c r="A1374" s="1562"/>
      <c r="B1374" s="1187">
        <v>48279.71</v>
      </c>
      <c r="C1374" s="1187">
        <v>47941.441849999996</v>
      </c>
      <c r="D1374" s="1181" t="s">
        <v>11</v>
      </c>
    </row>
    <row r="1375" spans="1:4" s="1178" customFormat="1" ht="11.25" customHeight="1" x14ac:dyDescent="0.2">
      <c r="A1375" s="1560" t="s">
        <v>888</v>
      </c>
      <c r="B1375" s="1186">
        <v>17.100000000000001</v>
      </c>
      <c r="C1375" s="1186">
        <v>17.100000000000001</v>
      </c>
      <c r="D1375" s="1179" t="s">
        <v>3546</v>
      </c>
    </row>
    <row r="1376" spans="1:4" s="1178" customFormat="1" ht="11.25" customHeight="1" x14ac:dyDescent="0.2">
      <c r="A1376" s="1560"/>
      <c r="B1376" s="1186">
        <v>275</v>
      </c>
      <c r="C1376" s="1186">
        <v>275</v>
      </c>
      <c r="D1376" s="1179" t="s">
        <v>3608</v>
      </c>
    </row>
    <row r="1377" spans="1:4" s="1178" customFormat="1" ht="11.25" customHeight="1" x14ac:dyDescent="0.2">
      <c r="A1377" s="1560"/>
      <c r="B1377" s="1186">
        <v>20</v>
      </c>
      <c r="C1377" s="1186">
        <v>20</v>
      </c>
      <c r="D1377" s="1179" t="s">
        <v>3603</v>
      </c>
    </row>
    <row r="1378" spans="1:4" s="1178" customFormat="1" ht="11.25" customHeight="1" x14ac:dyDescent="0.2">
      <c r="A1378" s="1560"/>
      <c r="B1378" s="1186">
        <v>428.4</v>
      </c>
      <c r="C1378" s="1186">
        <v>428.4</v>
      </c>
      <c r="D1378" s="1179" t="s">
        <v>3588</v>
      </c>
    </row>
    <row r="1379" spans="1:4" s="1178" customFormat="1" ht="11.25" customHeight="1" x14ac:dyDescent="0.2">
      <c r="A1379" s="1560"/>
      <c r="B1379" s="1186">
        <v>33.550000000000004</v>
      </c>
      <c r="C1379" s="1186">
        <v>33.532000000000004</v>
      </c>
      <c r="D1379" s="1179" t="s">
        <v>2987</v>
      </c>
    </row>
    <row r="1380" spans="1:4" s="1178" customFormat="1" ht="11.25" customHeight="1" x14ac:dyDescent="0.2">
      <c r="A1380" s="1560"/>
      <c r="B1380" s="1186">
        <v>50</v>
      </c>
      <c r="C1380" s="1186">
        <v>50</v>
      </c>
      <c r="D1380" s="1179" t="s">
        <v>3592</v>
      </c>
    </row>
    <row r="1381" spans="1:4" s="1178" customFormat="1" ht="11.25" customHeight="1" x14ac:dyDescent="0.2">
      <c r="A1381" s="1560"/>
      <c r="B1381" s="1186">
        <v>180</v>
      </c>
      <c r="C1381" s="1186">
        <v>180</v>
      </c>
      <c r="D1381" s="1179" t="s">
        <v>751</v>
      </c>
    </row>
    <row r="1382" spans="1:4" s="1178" customFormat="1" ht="11.25" customHeight="1" x14ac:dyDescent="0.2">
      <c r="A1382" s="1560"/>
      <c r="B1382" s="1186">
        <v>11.77</v>
      </c>
      <c r="C1382" s="1186">
        <v>11.769</v>
      </c>
      <c r="D1382" s="1179" t="s">
        <v>4493</v>
      </c>
    </row>
    <row r="1383" spans="1:4" s="1178" customFormat="1" ht="11.25" customHeight="1" x14ac:dyDescent="0.2">
      <c r="A1383" s="1560"/>
      <c r="B1383" s="1186">
        <v>36870.15</v>
      </c>
      <c r="C1383" s="1186">
        <v>36870.144999999997</v>
      </c>
      <c r="D1383" s="1179" t="s">
        <v>619</v>
      </c>
    </row>
    <row r="1384" spans="1:4" s="1178" customFormat="1" ht="11.25" customHeight="1" x14ac:dyDescent="0.2">
      <c r="A1384" s="1560"/>
      <c r="B1384" s="1186">
        <v>5827</v>
      </c>
      <c r="C1384" s="1186">
        <v>4472.4328599999999</v>
      </c>
      <c r="D1384" s="1179" t="s">
        <v>745</v>
      </c>
    </row>
    <row r="1385" spans="1:4" s="1178" customFormat="1" ht="11.25" customHeight="1" x14ac:dyDescent="0.2">
      <c r="A1385" s="1560"/>
      <c r="B1385" s="1186">
        <v>559</v>
      </c>
      <c r="C1385" s="1186">
        <v>559</v>
      </c>
      <c r="D1385" s="1179" t="s">
        <v>746</v>
      </c>
    </row>
    <row r="1386" spans="1:4" s="1178" customFormat="1" ht="11.25" customHeight="1" x14ac:dyDescent="0.2">
      <c r="A1386" s="1560"/>
      <c r="B1386" s="1186">
        <v>44271.97</v>
      </c>
      <c r="C1386" s="1186">
        <v>42917.378859999997</v>
      </c>
      <c r="D1386" s="1179" t="s">
        <v>11</v>
      </c>
    </row>
    <row r="1387" spans="1:4" s="1178" customFormat="1" ht="11.25" customHeight="1" x14ac:dyDescent="0.2">
      <c r="A1387" s="1561" t="s">
        <v>1811</v>
      </c>
      <c r="B1387" s="1185">
        <v>200</v>
      </c>
      <c r="C1387" s="1185">
        <v>200</v>
      </c>
      <c r="D1387" s="1177" t="s">
        <v>3327</v>
      </c>
    </row>
    <row r="1388" spans="1:4" s="1178" customFormat="1" ht="11.25" customHeight="1" x14ac:dyDescent="0.2">
      <c r="A1388" s="1560"/>
      <c r="B1388" s="1186">
        <v>42.5</v>
      </c>
      <c r="C1388" s="1186">
        <v>42.5</v>
      </c>
      <c r="D1388" s="1179" t="s">
        <v>3546</v>
      </c>
    </row>
    <row r="1389" spans="1:4" s="1178" customFormat="1" ht="11.25" customHeight="1" x14ac:dyDescent="0.2">
      <c r="A1389" s="1560"/>
      <c r="B1389" s="1186">
        <v>307</v>
      </c>
      <c r="C1389" s="1186">
        <v>307</v>
      </c>
      <c r="D1389" s="1179" t="s">
        <v>3608</v>
      </c>
    </row>
    <row r="1390" spans="1:4" s="1178" customFormat="1" ht="11.25" customHeight="1" x14ac:dyDescent="0.2">
      <c r="A1390" s="1560"/>
      <c r="B1390" s="1186">
        <v>61</v>
      </c>
      <c r="C1390" s="1186">
        <v>61</v>
      </c>
      <c r="D1390" s="1179" t="s">
        <v>3603</v>
      </c>
    </row>
    <row r="1391" spans="1:4" s="1178" customFormat="1" ht="11.25" customHeight="1" x14ac:dyDescent="0.2">
      <c r="A1391" s="1560"/>
      <c r="B1391" s="1186">
        <v>31</v>
      </c>
      <c r="C1391" s="1186">
        <v>31</v>
      </c>
      <c r="D1391" s="1179" t="s">
        <v>748</v>
      </c>
    </row>
    <row r="1392" spans="1:4" s="1178" customFormat="1" ht="11.25" customHeight="1" x14ac:dyDescent="0.2">
      <c r="A1392" s="1560"/>
      <c r="B1392" s="1186">
        <v>1000</v>
      </c>
      <c r="C1392" s="1186">
        <v>400</v>
      </c>
      <c r="D1392" s="1179" t="s">
        <v>2987</v>
      </c>
    </row>
    <row r="1393" spans="1:4" s="1178" customFormat="1" ht="11.25" customHeight="1" x14ac:dyDescent="0.2">
      <c r="A1393" s="1560"/>
      <c r="B1393" s="1186">
        <v>1630.47</v>
      </c>
      <c r="C1393" s="1186">
        <v>1630.4699999999998</v>
      </c>
      <c r="D1393" s="1179" t="s">
        <v>3534</v>
      </c>
    </row>
    <row r="1394" spans="1:4" s="1178" customFormat="1" ht="11.25" customHeight="1" x14ac:dyDescent="0.2">
      <c r="A1394" s="1560"/>
      <c r="B1394" s="1186">
        <v>305</v>
      </c>
      <c r="C1394" s="1186">
        <v>305</v>
      </c>
      <c r="D1394" s="1179" t="s">
        <v>751</v>
      </c>
    </row>
    <row r="1395" spans="1:4" s="1178" customFormat="1" ht="11.25" customHeight="1" x14ac:dyDescent="0.2">
      <c r="A1395" s="1560"/>
      <c r="B1395" s="1186">
        <v>5.65</v>
      </c>
      <c r="C1395" s="1186">
        <v>5.65</v>
      </c>
      <c r="D1395" s="1179" t="s">
        <v>4630</v>
      </c>
    </row>
    <row r="1396" spans="1:4" s="1178" customFormat="1" ht="11.25" customHeight="1" x14ac:dyDescent="0.2">
      <c r="A1396" s="1560"/>
      <c r="B1396" s="1186">
        <v>35001.17</v>
      </c>
      <c r="C1396" s="1186">
        <v>35001.165999999997</v>
      </c>
      <c r="D1396" s="1179" t="s">
        <v>619</v>
      </c>
    </row>
    <row r="1397" spans="1:4" s="1178" customFormat="1" ht="11.25" customHeight="1" x14ac:dyDescent="0.2">
      <c r="A1397" s="1560"/>
      <c r="B1397" s="1186">
        <v>16830</v>
      </c>
      <c r="C1397" s="1186">
        <v>13232.42109</v>
      </c>
      <c r="D1397" s="1179" t="s">
        <v>745</v>
      </c>
    </row>
    <row r="1398" spans="1:4" s="1178" customFormat="1" ht="11.25" customHeight="1" x14ac:dyDescent="0.2">
      <c r="A1398" s="1560"/>
      <c r="B1398" s="1186">
        <v>2537</v>
      </c>
      <c r="C1398" s="1186">
        <v>2537</v>
      </c>
      <c r="D1398" s="1179" t="s">
        <v>746</v>
      </c>
    </row>
    <row r="1399" spans="1:4" s="1178" customFormat="1" ht="11.25" customHeight="1" x14ac:dyDescent="0.2">
      <c r="A1399" s="1560"/>
      <c r="B1399" s="1186">
        <v>6091.72</v>
      </c>
      <c r="C1399" s="1186">
        <v>6091.7195000000002</v>
      </c>
      <c r="D1399" s="1179" t="s">
        <v>4631</v>
      </c>
    </row>
    <row r="1400" spans="1:4" s="1178" customFormat="1" ht="11.25" customHeight="1" x14ac:dyDescent="0.2">
      <c r="A1400" s="1562"/>
      <c r="B1400" s="1187">
        <v>64042.51</v>
      </c>
      <c r="C1400" s="1187">
        <v>59844.926590000003</v>
      </c>
      <c r="D1400" s="1181" t="s">
        <v>11</v>
      </c>
    </row>
    <row r="1401" spans="1:4" s="1178" customFormat="1" ht="11.25" customHeight="1" x14ac:dyDescent="0.2">
      <c r="A1401" s="1560" t="s">
        <v>889</v>
      </c>
      <c r="B1401" s="1186">
        <v>1348.62</v>
      </c>
      <c r="C1401" s="1186">
        <v>1348.6180200000001</v>
      </c>
      <c r="D1401" s="1179" t="s">
        <v>3635</v>
      </c>
    </row>
    <row r="1402" spans="1:4" s="1178" customFormat="1" ht="11.25" customHeight="1" x14ac:dyDescent="0.2">
      <c r="A1402" s="1560"/>
      <c r="B1402" s="1186">
        <v>650</v>
      </c>
      <c r="C1402" s="1186">
        <v>650</v>
      </c>
      <c r="D1402" s="1179" t="s">
        <v>3327</v>
      </c>
    </row>
    <row r="1403" spans="1:4" s="1178" customFormat="1" ht="11.25" customHeight="1" x14ac:dyDescent="0.2">
      <c r="A1403" s="1560"/>
      <c r="B1403" s="1186">
        <v>94.08</v>
      </c>
      <c r="C1403" s="1186">
        <v>94.08</v>
      </c>
      <c r="D1403" s="1179" t="s">
        <v>3546</v>
      </c>
    </row>
    <row r="1404" spans="1:4" s="1178" customFormat="1" ht="11.25" customHeight="1" x14ac:dyDescent="0.2">
      <c r="A1404" s="1560"/>
      <c r="B1404" s="1186">
        <v>706</v>
      </c>
      <c r="C1404" s="1186">
        <v>706</v>
      </c>
      <c r="D1404" s="1179" t="s">
        <v>3608</v>
      </c>
    </row>
    <row r="1405" spans="1:4" s="1178" customFormat="1" ht="11.25" customHeight="1" x14ac:dyDescent="0.2">
      <c r="A1405" s="1560"/>
      <c r="B1405" s="1186">
        <v>20</v>
      </c>
      <c r="C1405" s="1186">
        <v>20</v>
      </c>
      <c r="D1405" s="1179" t="s">
        <v>3603</v>
      </c>
    </row>
    <row r="1406" spans="1:4" s="1178" customFormat="1" ht="11.25" customHeight="1" x14ac:dyDescent="0.2">
      <c r="A1406" s="1560"/>
      <c r="B1406" s="1186">
        <v>2000</v>
      </c>
      <c r="C1406" s="1186">
        <v>2000</v>
      </c>
      <c r="D1406" s="1179" t="s">
        <v>2987</v>
      </c>
    </row>
    <row r="1407" spans="1:4" s="1178" customFormat="1" ht="11.25" customHeight="1" x14ac:dyDescent="0.2">
      <c r="A1407" s="1560"/>
      <c r="B1407" s="1186">
        <v>3457.46</v>
      </c>
      <c r="C1407" s="1186">
        <v>3457.4589999999998</v>
      </c>
      <c r="D1407" s="1179" t="s">
        <v>3534</v>
      </c>
    </row>
    <row r="1408" spans="1:4" s="1178" customFormat="1" ht="11.25" customHeight="1" x14ac:dyDescent="0.2">
      <c r="A1408" s="1560"/>
      <c r="B1408" s="1186">
        <v>500</v>
      </c>
      <c r="C1408" s="1186">
        <v>0</v>
      </c>
      <c r="D1408" s="1179" t="s">
        <v>4632</v>
      </c>
    </row>
    <row r="1409" spans="1:4" s="1178" customFormat="1" ht="11.25" customHeight="1" x14ac:dyDescent="0.2">
      <c r="A1409" s="1560"/>
      <c r="B1409" s="1186">
        <v>262</v>
      </c>
      <c r="C1409" s="1186">
        <v>262</v>
      </c>
      <c r="D1409" s="1179" t="s">
        <v>751</v>
      </c>
    </row>
    <row r="1410" spans="1:4" s="1178" customFormat="1" ht="11.25" customHeight="1" x14ac:dyDescent="0.2">
      <c r="A1410" s="1560"/>
      <c r="B1410" s="1186">
        <v>11.77</v>
      </c>
      <c r="C1410" s="1186">
        <v>11.769</v>
      </c>
      <c r="D1410" s="1179" t="s">
        <v>4493</v>
      </c>
    </row>
    <row r="1411" spans="1:4" s="1178" customFormat="1" ht="11.25" customHeight="1" x14ac:dyDescent="0.2">
      <c r="A1411" s="1560"/>
      <c r="B1411" s="1186">
        <v>117705.62999999999</v>
      </c>
      <c r="C1411" s="1186">
        <v>117705.62099999998</v>
      </c>
      <c r="D1411" s="1179" t="s">
        <v>619</v>
      </c>
    </row>
    <row r="1412" spans="1:4" s="1178" customFormat="1" ht="11.25" customHeight="1" x14ac:dyDescent="0.2">
      <c r="A1412" s="1560"/>
      <c r="B1412" s="1186">
        <v>12653</v>
      </c>
      <c r="C1412" s="1186">
        <v>10909.023219999999</v>
      </c>
      <c r="D1412" s="1179" t="s">
        <v>745</v>
      </c>
    </row>
    <row r="1413" spans="1:4" s="1178" customFormat="1" ht="11.25" customHeight="1" x14ac:dyDescent="0.2">
      <c r="A1413" s="1560"/>
      <c r="B1413" s="1186">
        <v>1483</v>
      </c>
      <c r="C1413" s="1186">
        <v>1476.23242</v>
      </c>
      <c r="D1413" s="1179" t="s">
        <v>746</v>
      </c>
    </row>
    <row r="1414" spans="1:4" s="1178" customFormat="1" ht="11.25" customHeight="1" x14ac:dyDescent="0.2">
      <c r="A1414" s="1560"/>
      <c r="B1414" s="1186">
        <v>73.73</v>
      </c>
      <c r="C1414" s="1186">
        <v>0</v>
      </c>
      <c r="D1414" s="1179" t="s">
        <v>2804</v>
      </c>
    </row>
    <row r="1415" spans="1:4" s="1178" customFormat="1" ht="11.25" customHeight="1" x14ac:dyDescent="0.2">
      <c r="A1415" s="1560"/>
      <c r="B1415" s="1186">
        <v>50.14</v>
      </c>
      <c r="C1415" s="1186">
        <v>50.135089999999998</v>
      </c>
      <c r="D1415" s="1179" t="s">
        <v>2770</v>
      </c>
    </row>
    <row r="1416" spans="1:4" s="1178" customFormat="1" ht="11.25" customHeight="1" x14ac:dyDescent="0.2">
      <c r="A1416" s="1560"/>
      <c r="B1416" s="1186">
        <v>141015.43</v>
      </c>
      <c r="C1416" s="1186">
        <v>138690.93774999995</v>
      </c>
      <c r="D1416" s="1179" t="s">
        <v>11</v>
      </c>
    </row>
    <row r="1417" spans="1:4" s="1178" customFormat="1" ht="11.25" customHeight="1" x14ac:dyDescent="0.2">
      <c r="A1417" s="1561" t="s">
        <v>901</v>
      </c>
      <c r="B1417" s="1185">
        <v>39.9</v>
      </c>
      <c r="C1417" s="1185">
        <v>39.9</v>
      </c>
      <c r="D1417" s="1177" t="s">
        <v>3546</v>
      </c>
    </row>
    <row r="1418" spans="1:4" s="1178" customFormat="1" ht="11.25" customHeight="1" x14ac:dyDescent="0.2">
      <c r="A1418" s="1560"/>
      <c r="B1418" s="1186">
        <v>332</v>
      </c>
      <c r="C1418" s="1186">
        <v>332</v>
      </c>
      <c r="D1418" s="1179" t="s">
        <v>3608</v>
      </c>
    </row>
    <row r="1419" spans="1:4" s="1178" customFormat="1" ht="11.25" customHeight="1" x14ac:dyDescent="0.2">
      <c r="A1419" s="1560"/>
      <c r="B1419" s="1186">
        <v>28</v>
      </c>
      <c r="C1419" s="1186">
        <v>0</v>
      </c>
      <c r="D1419" s="1179" t="s">
        <v>3603</v>
      </c>
    </row>
    <row r="1420" spans="1:4" s="1178" customFormat="1" ht="11.25" customHeight="1" x14ac:dyDescent="0.2">
      <c r="A1420" s="1560"/>
      <c r="B1420" s="1186">
        <v>400</v>
      </c>
      <c r="C1420" s="1186">
        <v>400</v>
      </c>
      <c r="D1420" s="1179" t="s">
        <v>3010</v>
      </c>
    </row>
    <row r="1421" spans="1:4" s="1178" customFormat="1" ht="11.25" customHeight="1" x14ac:dyDescent="0.2">
      <c r="A1421" s="1560"/>
      <c r="B1421" s="1186">
        <v>808.55000000000007</v>
      </c>
      <c r="C1421" s="1186">
        <v>808.55</v>
      </c>
      <c r="D1421" s="1179" t="s">
        <v>3534</v>
      </c>
    </row>
    <row r="1422" spans="1:4" s="1178" customFormat="1" ht="11.25" customHeight="1" x14ac:dyDescent="0.2">
      <c r="A1422" s="1560"/>
      <c r="B1422" s="1186">
        <v>162</v>
      </c>
      <c r="C1422" s="1186">
        <v>162</v>
      </c>
      <c r="D1422" s="1179" t="s">
        <v>751</v>
      </c>
    </row>
    <row r="1423" spans="1:4" s="1178" customFormat="1" ht="11.25" customHeight="1" x14ac:dyDescent="0.2">
      <c r="A1423" s="1560"/>
      <c r="B1423" s="1186">
        <v>30</v>
      </c>
      <c r="C1423" s="1186">
        <v>30</v>
      </c>
      <c r="D1423" s="1179" t="s">
        <v>750</v>
      </c>
    </row>
    <row r="1424" spans="1:4" s="1178" customFormat="1" ht="11.25" customHeight="1" x14ac:dyDescent="0.2">
      <c r="A1424" s="1560"/>
      <c r="B1424" s="1186">
        <v>35502.300000000003</v>
      </c>
      <c r="C1424" s="1186">
        <v>35502.300000000003</v>
      </c>
      <c r="D1424" s="1179" t="s">
        <v>619</v>
      </c>
    </row>
    <row r="1425" spans="1:4" s="1178" customFormat="1" ht="11.25" customHeight="1" x14ac:dyDescent="0.2">
      <c r="A1425" s="1560"/>
      <c r="B1425" s="1186">
        <v>3668</v>
      </c>
      <c r="C1425" s="1186">
        <v>2921.9638500000001</v>
      </c>
      <c r="D1425" s="1179" t="s">
        <v>745</v>
      </c>
    </row>
    <row r="1426" spans="1:4" s="1178" customFormat="1" ht="11.25" customHeight="1" x14ac:dyDescent="0.2">
      <c r="A1426" s="1560"/>
      <c r="B1426" s="1186">
        <v>35</v>
      </c>
      <c r="C1426" s="1186">
        <v>35</v>
      </c>
      <c r="D1426" s="1179" t="s">
        <v>746</v>
      </c>
    </row>
    <row r="1427" spans="1:4" s="1178" customFormat="1" ht="11.25" customHeight="1" x14ac:dyDescent="0.2">
      <c r="A1427" s="1562"/>
      <c r="B1427" s="1187">
        <v>41005.750000000007</v>
      </c>
      <c r="C1427" s="1187">
        <v>40231.713850000007</v>
      </c>
      <c r="D1427" s="1181" t="s">
        <v>11</v>
      </c>
    </row>
    <row r="1428" spans="1:4" s="1178" customFormat="1" ht="11.25" customHeight="1" x14ac:dyDescent="0.2">
      <c r="A1428" s="1560" t="s">
        <v>894</v>
      </c>
      <c r="B1428" s="1186">
        <v>60.6</v>
      </c>
      <c r="C1428" s="1186">
        <v>60.6</v>
      </c>
      <c r="D1428" s="1179" t="s">
        <v>3546</v>
      </c>
    </row>
    <row r="1429" spans="1:4" s="1178" customFormat="1" ht="11.25" customHeight="1" x14ac:dyDescent="0.2">
      <c r="A1429" s="1560"/>
      <c r="B1429" s="1186">
        <v>403</v>
      </c>
      <c r="C1429" s="1186">
        <v>402.85</v>
      </c>
      <c r="D1429" s="1179" t="s">
        <v>3608</v>
      </c>
    </row>
    <row r="1430" spans="1:4" s="1178" customFormat="1" ht="11.25" customHeight="1" x14ac:dyDescent="0.2">
      <c r="A1430" s="1560"/>
      <c r="B1430" s="1186">
        <v>237</v>
      </c>
      <c r="C1430" s="1186">
        <v>234.8716</v>
      </c>
      <c r="D1430" s="1179" t="s">
        <v>3603</v>
      </c>
    </row>
    <row r="1431" spans="1:4" s="1178" customFormat="1" ht="11.25" customHeight="1" x14ac:dyDescent="0.2">
      <c r="A1431" s="1560"/>
      <c r="B1431" s="1186">
        <v>600</v>
      </c>
      <c r="C1431" s="1186">
        <v>600</v>
      </c>
      <c r="D1431" s="1179" t="s">
        <v>3010</v>
      </c>
    </row>
    <row r="1432" spans="1:4" s="1178" customFormat="1" ht="11.25" customHeight="1" x14ac:dyDescent="0.2">
      <c r="A1432" s="1560"/>
      <c r="B1432" s="1186">
        <v>96.859999999999985</v>
      </c>
      <c r="C1432" s="1186">
        <v>96.841999999999999</v>
      </c>
      <c r="D1432" s="1179" t="s">
        <v>2987</v>
      </c>
    </row>
    <row r="1433" spans="1:4" s="1178" customFormat="1" ht="11.25" customHeight="1" x14ac:dyDescent="0.2">
      <c r="A1433" s="1560"/>
      <c r="B1433" s="1186">
        <v>344</v>
      </c>
      <c r="C1433" s="1186">
        <v>344</v>
      </c>
      <c r="D1433" s="1179" t="s">
        <v>751</v>
      </c>
    </row>
    <row r="1434" spans="1:4" s="1178" customFormat="1" ht="11.25" customHeight="1" x14ac:dyDescent="0.2">
      <c r="A1434" s="1560"/>
      <c r="B1434" s="1186">
        <v>42598.11</v>
      </c>
      <c r="C1434" s="1186">
        <v>42598.11</v>
      </c>
      <c r="D1434" s="1179" t="s">
        <v>619</v>
      </c>
    </row>
    <row r="1435" spans="1:4" s="1178" customFormat="1" ht="11.25" customHeight="1" x14ac:dyDescent="0.2">
      <c r="A1435" s="1560"/>
      <c r="B1435" s="1186">
        <v>3350</v>
      </c>
      <c r="C1435" s="1186">
        <v>2714.9096399999999</v>
      </c>
      <c r="D1435" s="1179" t="s">
        <v>745</v>
      </c>
    </row>
    <row r="1436" spans="1:4" s="1178" customFormat="1" ht="11.25" customHeight="1" x14ac:dyDescent="0.2">
      <c r="A1436" s="1560"/>
      <c r="B1436" s="1186">
        <v>689</v>
      </c>
      <c r="C1436" s="1186">
        <v>687.01682000000005</v>
      </c>
      <c r="D1436" s="1179" t="s">
        <v>746</v>
      </c>
    </row>
    <row r="1437" spans="1:4" s="1178" customFormat="1" ht="11.25" customHeight="1" x14ac:dyDescent="0.2">
      <c r="A1437" s="1560"/>
      <c r="B1437" s="1186">
        <v>48378.57</v>
      </c>
      <c r="C1437" s="1186">
        <v>47739.200059999996</v>
      </c>
      <c r="D1437" s="1179" t="s">
        <v>11</v>
      </c>
    </row>
    <row r="1438" spans="1:4" s="1178" customFormat="1" ht="11.25" customHeight="1" x14ac:dyDescent="0.2">
      <c r="A1438" s="1561" t="s">
        <v>896</v>
      </c>
      <c r="B1438" s="1185">
        <v>300</v>
      </c>
      <c r="C1438" s="1185">
        <v>300</v>
      </c>
      <c r="D1438" s="1177" t="s">
        <v>3327</v>
      </c>
    </row>
    <row r="1439" spans="1:4" s="1178" customFormat="1" ht="11.25" customHeight="1" x14ac:dyDescent="0.2">
      <c r="A1439" s="1560"/>
      <c r="B1439" s="1186">
        <v>99</v>
      </c>
      <c r="C1439" s="1186">
        <v>99</v>
      </c>
      <c r="D1439" s="1179" t="s">
        <v>3546</v>
      </c>
    </row>
    <row r="1440" spans="1:4" s="1178" customFormat="1" ht="11.25" customHeight="1" x14ac:dyDescent="0.2">
      <c r="A1440" s="1560"/>
      <c r="B1440" s="1186">
        <v>409</v>
      </c>
      <c r="C1440" s="1186">
        <v>409</v>
      </c>
      <c r="D1440" s="1179" t="s">
        <v>3608</v>
      </c>
    </row>
    <row r="1441" spans="1:4" s="1178" customFormat="1" ht="11.25" customHeight="1" x14ac:dyDescent="0.2">
      <c r="A1441" s="1560"/>
      <c r="B1441" s="1186">
        <v>20</v>
      </c>
      <c r="C1441" s="1186">
        <v>20</v>
      </c>
      <c r="D1441" s="1179" t="s">
        <v>3603</v>
      </c>
    </row>
    <row r="1442" spans="1:4" s="1178" customFormat="1" ht="11.25" customHeight="1" x14ac:dyDescent="0.2">
      <c r="A1442" s="1560"/>
      <c r="B1442" s="1186">
        <v>1948.53</v>
      </c>
      <c r="C1442" s="1186">
        <v>1948.5250000000001</v>
      </c>
      <c r="D1442" s="1179" t="s">
        <v>3534</v>
      </c>
    </row>
    <row r="1443" spans="1:4" s="1178" customFormat="1" ht="11.25" customHeight="1" x14ac:dyDescent="0.2">
      <c r="A1443" s="1560"/>
      <c r="B1443" s="1186">
        <v>400</v>
      </c>
      <c r="C1443" s="1186">
        <v>0</v>
      </c>
      <c r="D1443" s="1179" t="s">
        <v>4633</v>
      </c>
    </row>
    <row r="1444" spans="1:4" s="1178" customFormat="1" ht="11.25" customHeight="1" x14ac:dyDescent="0.2">
      <c r="A1444" s="1560"/>
      <c r="B1444" s="1186">
        <v>539</v>
      </c>
      <c r="C1444" s="1186">
        <v>539</v>
      </c>
      <c r="D1444" s="1179" t="s">
        <v>751</v>
      </c>
    </row>
    <row r="1445" spans="1:4" s="1178" customFormat="1" ht="11.25" customHeight="1" x14ac:dyDescent="0.2">
      <c r="A1445" s="1560"/>
      <c r="B1445" s="1186">
        <v>42964.12</v>
      </c>
      <c r="C1445" s="1186">
        <v>42964.120999999999</v>
      </c>
      <c r="D1445" s="1179" t="s">
        <v>619</v>
      </c>
    </row>
    <row r="1446" spans="1:4" s="1178" customFormat="1" ht="11.25" customHeight="1" x14ac:dyDescent="0.2">
      <c r="A1446" s="1560"/>
      <c r="B1446" s="1186">
        <v>3027</v>
      </c>
      <c r="C1446" s="1186">
        <v>2391.5448500000002</v>
      </c>
      <c r="D1446" s="1179" t="s">
        <v>745</v>
      </c>
    </row>
    <row r="1447" spans="1:4" s="1178" customFormat="1" ht="11.25" customHeight="1" x14ac:dyDescent="0.2">
      <c r="A1447" s="1560"/>
      <c r="B1447" s="1186">
        <v>64</v>
      </c>
      <c r="C1447" s="1186">
        <v>64</v>
      </c>
      <c r="D1447" s="1179" t="s">
        <v>746</v>
      </c>
    </row>
    <row r="1448" spans="1:4" s="1178" customFormat="1" ht="11.25" customHeight="1" x14ac:dyDescent="0.2">
      <c r="A1448" s="1560"/>
      <c r="B1448" s="1186">
        <v>3000</v>
      </c>
      <c r="C1448" s="1186">
        <v>3000</v>
      </c>
      <c r="D1448" s="1179" t="s">
        <v>3636</v>
      </c>
    </row>
    <row r="1449" spans="1:4" s="1178" customFormat="1" ht="11.25" customHeight="1" x14ac:dyDescent="0.2">
      <c r="A1449" s="1562"/>
      <c r="B1449" s="1187">
        <v>52770.65</v>
      </c>
      <c r="C1449" s="1187">
        <v>51735.190849999999</v>
      </c>
      <c r="D1449" s="1181" t="s">
        <v>11</v>
      </c>
    </row>
    <row r="1450" spans="1:4" s="1178" customFormat="1" ht="11.25" customHeight="1" x14ac:dyDescent="0.2">
      <c r="A1450" s="1560" t="s">
        <v>1006</v>
      </c>
      <c r="B1450" s="1186">
        <v>1670.02</v>
      </c>
      <c r="C1450" s="1186">
        <v>990.14300000000003</v>
      </c>
      <c r="D1450" s="1179" t="s">
        <v>3637</v>
      </c>
    </row>
    <row r="1451" spans="1:4" s="1178" customFormat="1" ht="11.25" customHeight="1" x14ac:dyDescent="0.2">
      <c r="A1451" s="1560"/>
      <c r="B1451" s="1186">
        <v>20989.8</v>
      </c>
      <c r="C1451" s="1186">
        <v>19899.417579999998</v>
      </c>
      <c r="D1451" s="1179" t="s">
        <v>3638</v>
      </c>
    </row>
    <row r="1452" spans="1:4" s="1178" customFormat="1" ht="11.25" customHeight="1" x14ac:dyDescent="0.2">
      <c r="A1452" s="1560"/>
      <c r="B1452" s="1186">
        <v>5328</v>
      </c>
      <c r="C1452" s="1186">
        <v>4567.3200200000001</v>
      </c>
      <c r="D1452" s="1179" t="s">
        <v>745</v>
      </c>
    </row>
    <row r="1453" spans="1:4" s="1178" customFormat="1" ht="11.25" customHeight="1" x14ac:dyDescent="0.2">
      <c r="A1453" s="1560"/>
      <c r="B1453" s="1186">
        <v>1526</v>
      </c>
      <c r="C1453" s="1186">
        <v>1465.5154700000001</v>
      </c>
      <c r="D1453" s="1179" t="s">
        <v>746</v>
      </c>
    </row>
    <row r="1454" spans="1:4" s="1178" customFormat="1" ht="11.25" customHeight="1" x14ac:dyDescent="0.2">
      <c r="A1454" s="1560"/>
      <c r="B1454" s="1186">
        <v>3149.91</v>
      </c>
      <c r="C1454" s="1186">
        <v>3149.8984399999999</v>
      </c>
      <c r="D1454" s="1179" t="s">
        <v>3639</v>
      </c>
    </row>
    <row r="1455" spans="1:4" s="1178" customFormat="1" ht="11.25" customHeight="1" x14ac:dyDescent="0.2">
      <c r="A1455" s="1560"/>
      <c r="B1455" s="1186">
        <v>32663.73</v>
      </c>
      <c r="C1455" s="1186">
        <v>30072.29451</v>
      </c>
      <c r="D1455" s="1179" t="s">
        <v>11</v>
      </c>
    </row>
    <row r="1456" spans="1:4" s="1178" customFormat="1" ht="11.25" customHeight="1" x14ac:dyDescent="0.2">
      <c r="A1456" s="1561" t="s">
        <v>877</v>
      </c>
      <c r="B1456" s="1185">
        <v>350</v>
      </c>
      <c r="C1456" s="1185">
        <v>350</v>
      </c>
      <c r="D1456" s="1177" t="s">
        <v>3327</v>
      </c>
    </row>
    <row r="1457" spans="1:4" s="1178" customFormat="1" ht="11.25" customHeight="1" x14ac:dyDescent="0.2">
      <c r="A1457" s="1560"/>
      <c r="B1457" s="1186">
        <v>62.4</v>
      </c>
      <c r="C1457" s="1186">
        <v>62.4</v>
      </c>
      <c r="D1457" s="1179" t="s">
        <v>3546</v>
      </c>
    </row>
    <row r="1458" spans="1:4" s="1178" customFormat="1" ht="11.25" customHeight="1" x14ac:dyDescent="0.2">
      <c r="A1458" s="1560"/>
      <c r="B1458" s="1186">
        <v>32</v>
      </c>
      <c r="C1458" s="1186">
        <v>32</v>
      </c>
      <c r="D1458" s="1179" t="s">
        <v>3603</v>
      </c>
    </row>
    <row r="1459" spans="1:4" s="1178" customFormat="1" ht="11.25" customHeight="1" x14ac:dyDescent="0.2">
      <c r="A1459" s="1560"/>
      <c r="B1459" s="1186">
        <v>12.910000000000002</v>
      </c>
      <c r="C1459" s="1186">
        <v>12.895000000000001</v>
      </c>
      <c r="D1459" s="1179" t="s">
        <v>2987</v>
      </c>
    </row>
    <row r="1460" spans="1:4" s="1178" customFormat="1" ht="11.25" customHeight="1" x14ac:dyDescent="0.2">
      <c r="A1460" s="1560"/>
      <c r="B1460" s="1186">
        <v>195</v>
      </c>
      <c r="C1460" s="1186">
        <v>195</v>
      </c>
      <c r="D1460" s="1179" t="s">
        <v>751</v>
      </c>
    </row>
    <row r="1461" spans="1:4" s="1178" customFormat="1" ht="11.25" customHeight="1" x14ac:dyDescent="0.2">
      <c r="A1461" s="1560"/>
      <c r="B1461" s="1186">
        <v>27022.080000000002</v>
      </c>
      <c r="C1461" s="1186">
        <v>27022.082999999999</v>
      </c>
      <c r="D1461" s="1179" t="s">
        <v>619</v>
      </c>
    </row>
    <row r="1462" spans="1:4" s="1178" customFormat="1" ht="11.25" customHeight="1" x14ac:dyDescent="0.2">
      <c r="A1462" s="1560"/>
      <c r="B1462" s="1186">
        <v>61.54</v>
      </c>
      <c r="C1462" s="1186">
        <v>61.537999999999997</v>
      </c>
      <c r="D1462" s="1179" t="s">
        <v>620</v>
      </c>
    </row>
    <row r="1463" spans="1:4" s="1178" customFormat="1" ht="11.25" customHeight="1" x14ac:dyDescent="0.2">
      <c r="A1463" s="1560"/>
      <c r="B1463" s="1186">
        <v>5104</v>
      </c>
      <c r="C1463" s="1186">
        <v>4367.9278999999997</v>
      </c>
      <c r="D1463" s="1179" t="s">
        <v>745</v>
      </c>
    </row>
    <row r="1464" spans="1:4" s="1178" customFormat="1" ht="11.25" customHeight="1" x14ac:dyDescent="0.2">
      <c r="A1464" s="1560"/>
      <c r="B1464" s="1186">
        <v>450</v>
      </c>
      <c r="C1464" s="1186">
        <v>450</v>
      </c>
      <c r="D1464" s="1179" t="s">
        <v>746</v>
      </c>
    </row>
    <row r="1465" spans="1:4" s="1178" customFormat="1" ht="11.25" customHeight="1" x14ac:dyDescent="0.2">
      <c r="A1465" s="1560"/>
      <c r="B1465" s="1186">
        <v>289.3</v>
      </c>
      <c r="C1465" s="1186">
        <v>289.3</v>
      </c>
      <c r="D1465" s="1179" t="s">
        <v>747</v>
      </c>
    </row>
    <row r="1466" spans="1:4" s="1178" customFormat="1" ht="11.25" customHeight="1" x14ac:dyDescent="0.2">
      <c r="A1466" s="1562"/>
      <c r="B1466" s="1187">
        <v>33579.230000000003</v>
      </c>
      <c r="C1466" s="1187">
        <v>32843.14390000001</v>
      </c>
      <c r="D1466" s="1181" t="s">
        <v>11</v>
      </c>
    </row>
    <row r="1467" spans="1:4" s="1178" customFormat="1" ht="11.25" customHeight="1" x14ac:dyDescent="0.2">
      <c r="A1467" s="1560" t="s">
        <v>1022</v>
      </c>
      <c r="B1467" s="1186">
        <v>1618.5</v>
      </c>
      <c r="C1467" s="1186">
        <v>1609.2</v>
      </c>
      <c r="D1467" s="1179" t="s">
        <v>3586</v>
      </c>
    </row>
    <row r="1468" spans="1:4" s="1178" customFormat="1" ht="11.25" customHeight="1" x14ac:dyDescent="0.2">
      <c r="A1468" s="1560"/>
      <c r="B1468" s="1186">
        <v>3373</v>
      </c>
      <c r="C1468" s="1186">
        <v>2777.93941</v>
      </c>
      <c r="D1468" s="1179" t="s">
        <v>745</v>
      </c>
    </row>
    <row r="1469" spans="1:4" s="1178" customFormat="1" ht="11.25" customHeight="1" x14ac:dyDescent="0.2">
      <c r="A1469" s="1560"/>
      <c r="B1469" s="1186">
        <v>353</v>
      </c>
      <c r="C1469" s="1186">
        <v>353</v>
      </c>
      <c r="D1469" s="1179" t="s">
        <v>746</v>
      </c>
    </row>
    <row r="1470" spans="1:4" s="1178" customFormat="1" ht="11.25" customHeight="1" x14ac:dyDescent="0.2">
      <c r="A1470" s="1560"/>
      <c r="B1470" s="1186">
        <v>5344.5</v>
      </c>
      <c r="C1470" s="1186">
        <v>4740.1394099999998</v>
      </c>
      <c r="D1470" s="1179" t="s">
        <v>11</v>
      </c>
    </row>
    <row r="1471" spans="1:4" s="1178" customFormat="1" ht="11.25" customHeight="1" x14ac:dyDescent="0.2">
      <c r="A1471" s="1561" t="s">
        <v>856</v>
      </c>
      <c r="B1471" s="1185">
        <v>450</v>
      </c>
      <c r="C1471" s="1185">
        <v>450</v>
      </c>
      <c r="D1471" s="1177" t="s">
        <v>3327</v>
      </c>
    </row>
    <row r="1472" spans="1:4" s="1178" customFormat="1" ht="11.25" customHeight="1" x14ac:dyDescent="0.2">
      <c r="A1472" s="1560"/>
      <c r="B1472" s="1186">
        <v>96.6</v>
      </c>
      <c r="C1472" s="1186">
        <v>96.6</v>
      </c>
      <c r="D1472" s="1179" t="s">
        <v>3546</v>
      </c>
    </row>
    <row r="1473" spans="1:4" s="1178" customFormat="1" ht="11.25" customHeight="1" x14ac:dyDescent="0.2">
      <c r="A1473" s="1560"/>
      <c r="B1473" s="1186">
        <v>20</v>
      </c>
      <c r="C1473" s="1186">
        <v>20</v>
      </c>
      <c r="D1473" s="1179" t="s">
        <v>3603</v>
      </c>
    </row>
    <row r="1474" spans="1:4" s="1178" customFormat="1" ht="11.25" customHeight="1" x14ac:dyDescent="0.2">
      <c r="A1474" s="1560"/>
      <c r="B1474" s="1186">
        <v>2000</v>
      </c>
      <c r="C1474" s="1186">
        <v>2000</v>
      </c>
      <c r="D1474" s="1179" t="s">
        <v>2987</v>
      </c>
    </row>
    <row r="1475" spans="1:4" s="1178" customFormat="1" ht="11.25" customHeight="1" x14ac:dyDescent="0.2">
      <c r="A1475" s="1560"/>
      <c r="B1475" s="1186">
        <v>3075.9100000000003</v>
      </c>
      <c r="C1475" s="1186">
        <v>3075.915</v>
      </c>
      <c r="D1475" s="1179" t="s">
        <v>3534</v>
      </c>
    </row>
    <row r="1476" spans="1:4" s="1178" customFormat="1" ht="11.25" customHeight="1" x14ac:dyDescent="0.2">
      <c r="A1476" s="1560"/>
      <c r="B1476" s="1186">
        <v>195</v>
      </c>
      <c r="C1476" s="1186">
        <v>195</v>
      </c>
      <c r="D1476" s="1179" t="s">
        <v>751</v>
      </c>
    </row>
    <row r="1477" spans="1:4" s="1178" customFormat="1" ht="11.25" customHeight="1" x14ac:dyDescent="0.2">
      <c r="A1477" s="1560"/>
      <c r="B1477" s="1186">
        <v>57</v>
      </c>
      <c r="C1477" s="1186">
        <v>57</v>
      </c>
      <c r="D1477" s="1179" t="s">
        <v>750</v>
      </c>
    </row>
    <row r="1478" spans="1:4" s="1178" customFormat="1" ht="11.25" customHeight="1" x14ac:dyDescent="0.2">
      <c r="A1478" s="1560"/>
      <c r="B1478" s="1186">
        <v>47.08</v>
      </c>
      <c r="C1478" s="1186">
        <v>47.076000000000001</v>
      </c>
      <c r="D1478" s="1179" t="s">
        <v>4493</v>
      </c>
    </row>
    <row r="1479" spans="1:4" s="1178" customFormat="1" ht="11.25" customHeight="1" x14ac:dyDescent="0.2">
      <c r="A1479" s="1560"/>
      <c r="B1479" s="1186">
        <v>59458.16</v>
      </c>
      <c r="C1479" s="1186">
        <v>59458.163999999997</v>
      </c>
      <c r="D1479" s="1179" t="s">
        <v>619</v>
      </c>
    </row>
    <row r="1480" spans="1:4" s="1178" customFormat="1" ht="11.25" customHeight="1" x14ac:dyDescent="0.2">
      <c r="A1480" s="1560"/>
      <c r="B1480" s="1186">
        <v>5273</v>
      </c>
      <c r="C1480" s="1186">
        <v>4541.9564399999999</v>
      </c>
      <c r="D1480" s="1179" t="s">
        <v>745</v>
      </c>
    </row>
    <row r="1481" spans="1:4" s="1178" customFormat="1" ht="11.25" customHeight="1" x14ac:dyDescent="0.2">
      <c r="A1481" s="1560"/>
      <c r="B1481" s="1186">
        <v>211</v>
      </c>
      <c r="C1481" s="1186">
        <v>211</v>
      </c>
      <c r="D1481" s="1179" t="s">
        <v>746</v>
      </c>
    </row>
    <row r="1482" spans="1:4" s="1178" customFormat="1" ht="11.25" customHeight="1" x14ac:dyDescent="0.2">
      <c r="A1482" s="1560"/>
      <c r="B1482" s="1186">
        <v>1725.57</v>
      </c>
      <c r="C1482" s="1186">
        <v>1725.5653</v>
      </c>
      <c r="D1482" s="1179" t="s">
        <v>4634</v>
      </c>
    </row>
    <row r="1483" spans="1:4" s="1178" customFormat="1" ht="11.25" customHeight="1" x14ac:dyDescent="0.2">
      <c r="A1483" s="1560"/>
      <c r="B1483" s="1186">
        <v>25</v>
      </c>
      <c r="C1483" s="1186">
        <v>25</v>
      </c>
      <c r="D1483" s="1179" t="s">
        <v>752</v>
      </c>
    </row>
    <row r="1484" spans="1:4" s="1178" customFormat="1" ht="11.25" customHeight="1" x14ac:dyDescent="0.2">
      <c r="A1484" s="1562"/>
      <c r="B1484" s="1187">
        <v>72634.320000000007</v>
      </c>
      <c r="C1484" s="1187">
        <v>71903.276740000001</v>
      </c>
      <c r="D1484" s="1181" t="s">
        <v>11</v>
      </c>
    </row>
    <row r="1485" spans="1:4" s="1178" customFormat="1" ht="11.25" customHeight="1" x14ac:dyDescent="0.2">
      <c r="A1485" s="1560" t="s">
        <v>948</v>
      </c>
      <c r="B1485" s="1186">
        <v>220</v>
      </c>
      <c r="C1485" s="1186">
        <v>220</v>
      </c>
      <c r="D1485" s="1179" t="s">
        <v>3327</v>
      </c>
    </row>
    <row r="1486" spans="1:4" s="1178" customFormat="1" ht="11.25" customHeight="1" x14ac:dyDescent="0.2">
      <c r="A1486" s="1560"/>
      <c r="B1486" s="1186">
        <v>9.6</v>
      </c>
      <c r="C1486" s="1186">
        <v>9.6</v>
      </c>
      <c r="D1486" s="1179" t="s">
        <v>3546</v>
      </c>
    </row>
    <row r="1487" spans="1:4" s="1178" customFormat="1" ht="11.25" customHeight="1" x14ac:dyDescent="0.2">
      <c r="A1487" s="1560"/>
      <c r="B1487" s="1186">
        <v>1024.8900000000001</v>
      </c>
      <c r="C1487" s="1186">
        <v>1024.8890000000001</v>
      </c>
      <c r="D1487" s="1179" t="s">
        <v>3534</v>
      </c>
    </row>
    <row r="1488" spans="1:4" s="1178" customFormat="1" ht="11.25" customHeight="1" x14ac:dyDescent="0.2">
      <c r="A1488" s="1560"/>
      <c r="B1488" s="1186">
        <v>9.379999999999999</v>
      </c>
      <c r="C1488" s="1186">
        <v>6.3610000000000007</v>
      </c>
      <c r="D1488" s="1179" t="s">
        <v>4029</v>
      </c>
    </row>
    <row r="1489" spans="1:4" s="1178" customFormat="1" ht="11.25" customHeight="1" x14ac:dyDescent="0.2">
      <c r="A1489" s="1560"/>
      <c r="B1489" s="1186">
        <v>39699.68</v>
      </c>
      <c r="C1489" s="1186">
        <v>39699.67</v>
      </c>
      <c r="D1489" s="1179" t="s">
        <v>619</v>
      </c>
    </row>
    <row r="1490" spans="1:4" s="1178" customFormat="1" ht="11.25" customHeight="1" x14ac:dyDescent="0.2">
      <c r="A1490" s="1560"/>
      <c r="B1490" s="1186">
        <v>2607</v>
      </c>
      <c r="C1490" s="1186">
        <v>1945.0596999999998</v>
      </c>
      <c r="D1490" s="1179" t="s">
        <v>745</v>
      </c>
    </row>
    <row r="1491" spans="1:4" s="1178" customFormat="1" ht="11.25" customHeight="1" x14ac:dyDescent="0.2">
      <c r="A1491" s="1560"/>
      <c r="B1491" s="1186">
        <v>203</v>
      </c>
      <c r="C1491" s="1186">
        <v>203</v>
      </c>
      <c r="D1491" s="1179" t="s">
        <v>746</v>
      </c>
    </row>
    <row r="1492" spans="1:4" s="1178" customFormat="1" ht="11.25" customHeight="1" x14ac:dyDescent="0.2">
      <c r="A1492" s="1560"/>
      <c r="B1492" s="1186">
        <v>43773.549999999996</v>
      </c>
      <c r="C1492" s="1186">
        <v>43108.579700000002</v>
      </c>
      <c r="D1492" s="1179" t="s">
        <v>11</v>
      </c>
    </row>
    <row r="1493" spans="1:4" s="1178" customFormat="1" ht="11.25" customHeight="1" x14ac:dyDescent="0.2">
      <c r="A1493" s="1561" t="s">
        <v>3574</v>
      </c>
      <c r="B1493" s="1185">
        <v>84</v>
      </c>
      <c r="C1493" s="1185">
        <v>84</v>
      </c>
      <c r="D1493" s="1177" t="s">
        <v>3546</v>
      </c>
    </row>
    <row r="1494" spans="1:4" s="1178" customFormat="1" ht="11.25" customHeight="1" x14ac:dyDescent="0.2">
      <c r="A1494" s="1560"/>
      <c r="B1494" s="1186">
        <v>53</v>
      </c>
      <c r="C1494" s="1186">
        <v>53</v>
      </c>
      <c r="D1494" s="1179" t="s">
        <v>3603</v>
      </c>
    </row>
    <row r="1495" spans="1:4" s="1178" customFormat="1" ht="11.25" customHeight="1" x14ac:dyDescent="0.2">
      <c r="A1495" s="1560"/>
      <c r="B1495" s="1186">
        <v>1286.27</v>
      </c>
      <c r="C1495" s="1186">
        <v>1286.2660000000001</v>
      </c>
      <c r="D1495" s="1179" t="s">
        <v>3534</v>
      </c>
    </row>
    <row r="1496" spans="1:4" s="1178" customFormat="1" ht="11.25" customHeight="1" x14ac:dyDescent="0.2">
      <c r="A1496" s="1560"/>
      <c r="B1496" s="1186">
        <v>51085.880000000005</v>
      </c>
      <c r="C1496" s="1186">
        <v>51085.884999999995</v>
      </c>
      <c r="D1496" s="1179" t="s">
        <v>619</v>
      </c>
    </row>
    <row r="1497" spans="1:4" s="1178" customFormat="1" ht="11.25" customHeight="1" x14ac:dyDescent="0.2">
      <c r="A1497" s="1560"/>
      <c r="B1497" s="1186">
        <v>4299</v>
      </c>
      <c r="C1497" s="1186">
        <v>3410.0886999999998</v>
      </c>
      <c r="D1497" s="1179" t="s">
        <v>745</v>
      </c>
    </row>
    <row r="1498" spans="1:4" s="1178" customFormat="1" ht="11.25" customHeight="1" x14ac:dyDescent="0.2">
      <c r="A1498" s="1560"/>
      <c r="B1498" s="1186">
        <v>518</v>
      </c>
      <c r="C1498" s="1186">
        <v>518</v>
      </c>
      <c r="D1498" s="1179" t="s">
        <v>746</v>
      </c>
    </row>
    <row r="1499" spans="1:4" s="1178" customFormat="1" ht="21" x14ac:dyDescent="0.2">
      <c r="A1499" s="1560"/>
      <c r="B1499" s="1186">
        <v>575</v>
      </c>
      <c r="C1499" s="1186">
        <v>575</v>
      </c>
      <c r="D1499" s="1179" t="s">
        <v>2762</v>
      </c>
    </row>
    <row r="1500" spans="1:4" s="1178" customFormat="1" ht="11.25" customHeight="1" x14ac:dyDescent="0.2">
      <c r="A1500" s="1562"/>
      <c r="B1500" s="1187">
        <v>57901.15</v>
      </c>
      <c r="C1500" s="1187">
        <v>57012.239699999998</v>
      </c>
      <c r="D1500" s="1181" t="s">
        <v>11</v>
      </c>
    </row>
    <row r="1501" spans="1:4" s="1178" customFormat="1" ht="11.25" customHeight="1" x14ac:dyDescent="0.2">
      <c r="A1501" s="1560" t="s">
        <v>947</v>
      </c>
      <c r="B1501" s="1186">
        <v>714.18</v>
      </c>
      <c r="C1501" s="1186">
        <v>714.17500000000007</v>
      </c>
      <c r="D1501" s="1179" t="s">
        <v>3534</v>
      </c>
    </row>
    <row r="1502" spans="1:4" s="1178" customFormat="1" ht="11.25" customHeight="1" x14ac:dyDescent="0.2">
      <c r="A1502" s="1560"/>
      <c r="B1502" s="1186">
        <v>12026.06</v>
      </c>
      <c r="C1502" s="1186">
        <v>12026.061</v>
      </c>
      <c r="D1502" s="1179" t="s">
        <v>619</v>
      </c>
    </row>
    <row r="1503" spans="1:4" s="1178" customFormat="1" ht="11.25" customHeight="1" x14ac:dyDescent="0.2">
      <c r="A1503" s="1560"/>
      <c r="B1503" s="1186">
        <v>1536</v>
      </c>
      <c r="C1503" s="1186">
        <v>1240.7318599999999</v>
      </c>
      <c r="D1503" s="1179" t="s">
        <v>745</v>
      </c>
    </row>
    <row r="1504" spans="1:4" s="1178" customFormat="1" ht="11.25" customHeight="1" x14ac:dyDescent="0.2">
      <c r="A1504" s="1560"/>
      <c r="B1504" s="1186">
        <v>11</v>
      </c>
      <c r="C1504" s="1186">
        <v>11</v>
      </c>
      <c r="D1504" s="1179" t="s">
        <v>746</v>
      </c>
    </row>
    <row r="1505" spans="1:4" s="1178" customFormat="1" ht="11.25" customHeight="1" x14ac:dyDescent="0.2">
      <c r="A1505" s="1560"/>
      <c r="B1505" s="1186">
        <v>14287.24</v>
      </c>
      <c r="C1505" s="1186">
        <v>13991.967859999999</v>
      </c>
      <c r="D1505" s="1179" t="s">
        <v>11</v>
      </c>
    </row>
    <row r="1506" spans="1:4" s="1178" customFormat="1" ht="11.25" customHeight="1" x14ac:dyDescent="0.2">
      <c r="A1506" s="1561" t="s">
        <v>960</v>
      </c>
      <c r="B1506" s="1185">
        <v>60</v>
      </c>
      <c r="C1506" s="1185">
        <v>60</v>
      </c>
      <c r="D1506" s="1177" t="s">
        <v>3327</v>
      </c>
    </row>
    <row r="1507" spans="1:4" s="1178" customFormat="1" ht="11.25" customHeight="1" x14ac:dyDescent="0.2">
      <c r="A1507" s="1560"/>
      <c r="B1507" s="1186">
        <v>9.6</v>
      </c>
      <c r="C1507" s="1186">
        <v>9.6</v>
      </c>
      <c r="D1507" s="1179" t="s">
        <v>3546</v>
      </c>
    </row>
    <row r="1508" spans="1:4" s="1178" customFormat="1" ht="11.25" customHeight="1" x14ac:dyDescent="0.2">
      <c r="A1508" s="1560"/>
      <c r="B1508" s="1186">
        <v>31</v>
      </c>
      <c r="C1508" s="1186">
        <v>31</v>
      </c>
      <c r="D1508" s="1179" t="s">
        <v>3608</v>
      </c>
    </row>
    <row r="1509" spans="1:4" s="1178" customFormat="1" ht="11.25" customHeight="1" x14ac:dyDescent="0.2">
      <c r="A1509" s="1560"/>
      <c r="B1509" s="1186">
        <v>36</v>
      </c>
      <c r="C1509" s="1186">
        <v>36</v>
      </c>
      <c r="D1509" s="1179" t="s">
        <v>3603</v>
      </c>
    </row>
    <row r="1510" spans="1:4" s="1178" customFormat="1" ht="11.25" customHeight="1" x14ac:dyDescent="0.2">
      <c r="A1510" s="1560"/>
      <c r="B1510" s="1186">
        <v>518.67999999999995</v>
      </c>
      <c r="C1510" s="1186">
        <v>518.67499999999995</v>
      </c>
      <c r="D1510" s="1179" t="s">
        <v>3534</v>
      </c>
    </row>
    <row r="1511" spans="1:4" s="1178" customFormat="1" ht="11.25" customHeight="1" x14ac:dyDescent="0.2">
      <c r="A1511" s="1560"/>
      <c r="B1511" s="1186">
        <v>14349.740000000002</v>
      </c>
      <c r="C1511" s="1186">
        <v>14349.73</v>
      </c>
      <c r="D1511" s="1179" t="s">
        <v>619</v>
      </c>
    </row>
    <row r="1512" spans="1:4" s="1178" customFormat="1" ht="11.25" customHeight="1" x14ac:dyDescent="0.2">
      <c r="A1512" s="1560"/>
      <c r="B1512" s="1186">
        <v>1176</v>
      </c>
      <c r="C1512" s="1186">
        <v>898.27251000000001</v>
      </c>
      <c r="D1512" s="1179" t="s">
        <v>745</v>
      </c>
    </row>
    <row r="1513" spans="1:4" s="1178" customFormat="1" ht="11.25" customHeight="1" x14ac:dyDescent="0.2">
      <c r="A1513" s="1560"/>
      <c r="B1513" s="1186">
        <v>140</v>
      </c>
      <c r="C1513" s="1186">
        <v>140</v>
      </c>
      <c r="D1513" s="1179" t="s">
        <v>746</v>
      </c>
    </row>
    <row r="1514" spans="1:4" s="1178" customFormat="1" ht="11.25" customHeight="1" x14ac:dyDescent="0.2">
      <c r="A1514" s="1562"/>
      <c r="B1514" s="1187">
        <v>16321.020000000002</v>
      </c>
      <c r="C1514" s="1187">
        <v>16043.27751</v>
      </c>
      <c r="D1514" s="1181" t="s">
        <v>11</v>
      </c>
    </row>
    <row r="1515" spans="1:4" s="1178" customFormat="1" ht="11.25" customHeight="1" x14ac:dyDescent="0.2">
      <c r="A1515" s="1560" t="s">
        <v>946</v>
      </c>
      <c r="B1515" s="1186">
        <v>150</v>
      </c>
      <c r="C1515" s="1186">
        <v>150</v>
      </c>
      <c r="D1515" s="1179" t="s">
        <v>3327</v>
      </c>
    </row>
    <row r="1516" spans="1:4" s="1178" customFormat="1" ht="11.25" customHeight="1" x14ac:dyDescent="0.2">
      <c r="A1516" s="1560"/>
      <c r="B1516" s="1186">
        <v>75</v>
      </c>
      <c r="C1516" s="1186">
        <v>75</v>
      </c>
      <c r="D1516" s="1179" t="s">
        <v>3608</v>
      </c>
    </row>
    <row r="1517" spans="1:4" s="1178" customFormat="1" ht="11.25" customHeight="1" x14ac:dyDescent="0.2">
      <c r="A1517" s="1560"/>
      <c r="B1517" s="1186">
        <v>20</v>
      </c>
      <c r="C1517" s="1186">
        <v>20</v>
      </c>
      <c r="D1517" s="1179" t="s">
        <v>3603</v>
      </c>
    </row>
    <row r="1518" spans="1:4" s="1178" customFormat="1" ht="11.25" customHeight="1" x14ac:dyDescent="0.2">
      <c r="A1518" s="1560"/>
      <c r="B1518" s="1186">
        <v>746.91</v>
      </c>
      <c r="C1518" s="1186">
        <v>746.90300000000002</v>
      </c>
      <c r="D1518" s="1179" t="s">
        <v>3534</v>
      </c>
    </row>
    <row r="1519" spans="1:4" s="1178" customFormat="1" ht="11.25" customHeight="1" x14ac:dyDescent="0.2">
      <c r="A1519" s="1560"/>
      <c r="B1519" s="1186">
        <v>22308.959999999999</v>
      </c>
      <c r="C1519" s="1186">
        <v>22308.951999999997</v>
      </c>
      <c r="D1519" s="1179" t="s">
        <v>619</v>
      </c>
    </row>
    <row r="1520" spans="1:4" s="1178" customFormat="1" ht="11.25" customHeight="1" x14ac:dyDescent="0.2">
      <c r="A1520" s="1560"/>
      <c r="B1520" s="1186">
        <v>3165</v>
      </c>
      <c r="C1520" s="1186">
        <v>2057.3990100000001</v>
      </c>
      <c r="D1520" s="1179" t="s">
        <v>745</v>
      </c>
    </row>
    <row r="1521" spans="1:4" s="1178" customFormat="1" ht="11.25" customHeight="1" x14ac:dyDescent="0.2">
      <c r="A1521" s="1560"/>
      <c r="B1521" s="1186">
        <v>461</v>
      </c>
      <c r="C1521" s="1186">
        <v>450.68400000000003</v>
      </c>
      <c r="D1521" s="1179" t="s">
        <v>746</v>
      </c>
    </row>
    <row r="1522" spans="1:4" s="1178" customFormat="1" ht="11.25" customHeight="1" x14ac:dyDescent="0.2">
      <c r="A1522" s="1560"/>
      <c r="B1522" s="1186">
        <v>26926.87</v>
      </c>
      <c r="C1522" s="1186">
        <v>25808.938009999994</v>
      </c>
      <c r="D1522" s="1179" t="s">
        <v>11</v>
      </c>
    </row>
    <row r="1523" spans="1:4" s="1178" customFormat="1" ht="11.25" customHeight="1" x14ac:dyDescent="0.2">
      <c r="A1523" s="1561" t="s">
        <v>940</v>
      </c>
      <c r="B1523" s="1185">
        <v>300</v>
      </c>
      <c r="C1523" s="1185">
        <v>254.1</v>
      </c>
      <c r="D1523" s="1177" t="s">
        <v>4635</v>
      </c>
    </row>
    <row r="1524" spans="1:4" s="1178" customFormat="1" ht="11.25" customHeight="1" x14ac:dyDescent="0.2">
      <c r="A1524" s="1560"/>
      <c r="B1524" s="1186">
        <v>76.319999999999993</v>
      </c>
      <c r="C1524" s="1186">
        <v>76.319999999999993</v>
      </c>
      <c r="D1524" s="1179" t="s">
        <v>3546</v>
      </c>
    </row>
    <row r="1525" spans="1:4" s="1178" customFormat="1" ht="11.25" customHeight="1" x14ac:dyDescent="0.2">
      <c r="A1525" s="1560"/>
      <c r="B1525" s="1186">
        <v>57</v>
      </c>
      <c r="C1525" s="1186">
        <v>57</v>
      </c>
      <c r="D1525" s="1179" t="s">
        <v>3603</v>
      </c>
    </row>
    <row r="1526" spans="1:4" s="1178" customFormat="1" ht="11.25" customHeight="1" x14ac:dyDescent="0.2">
      <c r="A1526" s="1560"/>
      <c r="B1526" s="1186">
        <v>1056.55</v>
      </c>
      <c r="C1526" s="1186">
        <v>1056.5440000000001</v>
      </c>
      <c r="D1526" s="1179" t="s">
        <v>3534</v>
      </c>
    </row>
    <row r="1527" spans="1:4" s="1178" customFormat="1" ht="11.25" customHeight="1" x14ac:dyDescent="0.2">
      <c r="A1527" s="1560"/>
      <c r="B1527" s="1186">
        <v>52044.51</v>
      </c>
      <c r="C1527" s="1186">
        <v>52044.510999999999</v>
      </c>
      <c r="D1527" s="1179" t="s">
        <v>619</v>
      </c>
    </row>
    <row r="1528" spans="1:4" s="1178" customFormat="1" ht="11.25" customHeight="1" x14ac:dyDescent="0.2">
      <c r="A1528" s="1560"/>
      <c r="B1528" s="1186">
        <v>3592</v>
      </c>
      <c r="C1528" s="1186">
        <v>2773.1773899999998</v>
      </c>
      <c r="D1528" s="1179" t="s">
        <v>745</v>
      </c>
    </row>
    <row r="1529" spans="1:4" s="1178" customFormat="1" ht="11.25" customHeight="1" x14ac:dyDescent="0.2">
      <c r="A1529" s="1560"/>
      <c r="B1529" s="1186">
        <v>368</v>
      </c>
      <c r="C1529" s="1186">
        <v>368</v>
      </c>
      <c r="D1529" s="1179" t="s">
        <v>746</v>
      </c>
    </row>
    <row r="1530" spans="1:4" s="1178" customFormat="1" ht="11.25" customHeight="1" x14ac:dyDescent="0.2">
      <c r="A1530" s="1560"/>
      <c r="B1530" s="1186">
        <v>500</v>
      </c>
      <c r="C1530" s="1186">
        <v>0</v>
      </c>
      <c r="D1530" s="1179" t="s">
        <v>4636</v>
      </c>
    </row>
    <row r="1531" spans="1:4" s="1178" customFormat="1" ht="11.25" customHeight="1" x14ac:dyDescent="0.2">
      <c r="A1531" s="1560"/>
      <c r="B1531" s="1186">
        <v>86.23</v>
      </c>
      <c r="C1531" s="1186">
        <v>0</v>
      </c>
      <c r="D1531" s="1179" t="s">
        <v>595</v>
      </c>
    </row>
    <row r="1532" spans="1:4" s="1178" customFormat="1" ht="11.25" customHeight="1" x14ac:dyDescent="0.2">
      <c r="A1532" s="1562"/>
      <c r="B1532" s="1187">
        <v>58080.610000000008</v>
      </c>
      <c r="C1532" s="1187">
        <v>56629.652389999996</v>
      </c>
      <c r="D1532" s="1181" t="s">
        <v>11</v>
      </c>
    </row>
    <row r="1533" spans="1:4" s="1178" customFormat="1" ht="11.25" customHeight="1" x14ac:dyDescent="0.2">
      <c r="A1533" s="1561" t="s">
        <v>955</v>
      </c>
      <c r="B1533" s="1185">
        <v>110.4</v>
      </c>
      <c r="C1533" s="1185">
        <v>110.4</v>
      </c>
      <c r="D1533" s="1177" t="s">
        <v>3546</v>
      </c>
    </row>
    <row r="1534" spans="1:4" s="1178" customFormat="1" ht="11.25" customHeight="1" x14ac:dyDescent="0.2">
      <c r="A1534" s="1560"/>
      <c r="B1534" s="1186">
        <v>10</v>
      </c>
      <c r="C1534" s="1186">
        <v>10</v>
      </c>
      <c r="D1534" s="1179" t="s">
        <v>3608</v>
      </c>
    </row>
    <row r="1535" spans="1:4" s="1178" customFormat="1" ht="11.25" customHeight="1" x14ac:dyDescent="0.2">
      <c r="A1535" s="1560"/>
      <c r="B1535" s="1186">
        <v>49</v>
      </c>
      <c r="C1535" s="1186">
        <v>49</v>
      </c>
      <c r="D1535" s="1179" t="s">
        <v>3603</v>
      </c>
    </row>
    <row r="1536" spans="1:4" s="1178" customFormat="1" ht="11.25" customHeight="1" x14ac:dyDescent="0.2">
      <c r="A1536" s="1560"/>
      <c r="B1536" s="1186">
        <v>140</v>
      </c>
      <c r="C1536" s="1186">
        <v>140</v>
      </c>
      <c r="D1536" s="1179" t="s">
        <v>3010</v>
      </c>
    </row>
    <row r="1537" spans="1:4" s="1178" customFormat="1" ht="11.25" customHeight="1" x14ac:dyDescent="0.2">
      <c r="A1537" s="1560"/>
      <c r="B1537" s="1186">
        <v>1277.7600000000002</v>
      </c>
      <c r="C1537" s="1186">
        <v>1277.75</v>
      </c>
      <c r="D1537" s="1179" t="s">
        <v>3534</v>
      </c>
    </row>
    <row r="1538" spans="1:4" s="1178" customFormat="1" ht="11.25" customHeight="1" x14ac:dyDescent="0.2">
      <c r="A1538" s="1560"/>
      <c r="B1538" s="1186">
        <v>0.46</v>
      </c>
      <c r="C1538" s="1186">
        <v>0.44887000000000005</v>
      </c>
      <c r="D1538" s="1179" t="s">
        <v>2988</v>
      </c>
    </row>
    <row r="1539" spans="1:4" s="1178" customFormat="1" ht="11.25" customHeight="1" x14ac:dyDescent="0.2">
      <c r="A1539" s="1560"/>
      <c r="B1539" s="1186">
        <v>43773.93</v>
      </c>
      <c r="C1539" s="1186">
        <v>43773.925000000003</v>
      </c>
      <c r="D1539" s="1179" t="s">
        <v>619</v>
      </c>
    </row>
    <row r="1540" spans="1:4" s="1178" customFormat="1" ht="11.25" customHeight="1" x14ac:dyDescent="0.2">
      <c r="A1540" s="1560"/>
      <c r="B1540" s="1186">
        <v>2696</v>
      </c>
      <c r="C1540" s="1186">
        <v>2096.1907499999998</v>
      </c>
      <c r="D1540" s="1179" t="s">
        <v>745</v>
      </c>
    </row>
    <row r="1541" spans="1:4" s="1178" customFormat="1" ht="11.25" customHeight="1" x14ac:dyDescent="0.2">
      <c r="A1541" s="1560"/>
      <c r="B1541" s="1186">
        <v>116</v>
      </c>
      <c r="C1541" s="1186">
        <v>116</v>
      </c>
      <c r="D1541" s="1179" t="s">
        <v>746</v>
      </c>
    </row>
    <row r="1542" spans="1:4" s="1178" customFormat="1" ht="11.25" customHeight="1" x14ac:dyDescent="0.2">
      <c r="A1542" s="1560"/>
      <c r="B1542" s="1186">
        <v>823.82</v>
      </c>
      <c r="C1542" s="1186">
        <v>823.81931000000009</v>
      </c>
      <c r="D1542" s="1179" t="s">
        <v>3640</v>
      </c>
    </row>
    <row r="1543" spans="1:4" s="1178" customFormat="1" ht="11.25" customHeight="1" x14ac:dyDescent="0.2">
      <c r="A1543" s="1560"/>
      <c r="B1543" s="1186">
        <v>150</v>
      </c>
      <c r="C1543" s="1186">
        <v>150</v>
      </c>
      <c r="D1543" s="1179" t="s">
        <v>3065</v>
      </c>
    </row>
    <row r="1544" spans="1:4" s="1178" customFormat="1" ht="11.25" customHeight="1" x14ac:dyDescent="0.2">
      <c r="A1544" s="1562"/>
      <c r="B1544" s="1187">
        <v>49147.37</v>
      </c>
      <c r="C1544" s="1187">
        <v>48547.533930000005</v>
      </c>
      <c r="D1544" s="1181" t="s">
        <v>11</v>
      </c>
    </row>
    <row r="1545" spans="1:4" s="1178" customFormat="1" ht="11.25" customHeight="1" x14ac:dyDescent="0.2">
      <c r="A1545" s="1561" t="s">
        <v>951</v>
      </c>
      <c r="B1545" s="1185">
        <v>62.5</v>
      </c>
      <c r="C1545" s="1185">
        <v>62.5</v>
      </c>
      <c r="D1545" s="1177" t="s">
        <v>3546</v>
      </c>
    </row>
    <row r="1546" spans="1:4" s="1178" customFormat="1" ht="11.25" customHeight="1" x14ac:dyDescent="0.2">
      <c r="A1546" s="1560"/>
      <c r="B1546" s="1186">
        <v>97</v>
      </c>
      <c r="C1546" s="1186">
        <v>97</v>
      </c>
      <c r="D1546" s="1179" t="s">
        <v>3608</v>
      </c>
    </row>
    <row r="1547" spans="1:4" s="1178" customFormat="1" ht="11.25" customHeight="1" x14ac:dyDescent="0.2">
      <c r="A1547" s="1560"/>
      <c r="B1547" s="1186">
        <v>123</v>
      </c>
      <c r="C1547" s="1186">
        <v>123</v>
      </c>
      <c r="D1547" s="1179" t="s">
        <v>3603</v>
      </c>
    </row>
    <row r="1548" spans="1:4" s="1178" customFormat="1" ht="11.25" customHeight="1" x14ac:dyDescent="0.2">
      <c r="A1548" s="1560"/>
      <c r="B1548" s="1186">
        <v>90</v>
      </c>
      <c r="C1548" s="1186">
        <v>90</v>
      </c>
      <c r="D1548" s="1179" t="s">
        <v>3010</v>
      </c>
    </row>
    <row r="1549" spans="1:4" s="1178" customFormat="1" ht="11.25" customHeight="1" x14ac:dyDescent="0.2">
      <c r="A1549" s="1560"/>
      <c r="B1549" s="1186">
        <v>22.569999999999997</v>
      </c>
      <c r="C1549" s="1186">
        <v>22.553000000000001</v>
      </c>
      <c r="D1549" s="1179" t="s">
        <v>2987</v>
      </c>
    </row>
    <row r="1550" spans="1:4" s="1178" customFormat="1" ht="11.25" customHeight="1" x14ac:dyDescent="0.2">
      <c r="A1550" s="1560"/>
      <c r="B1550" s="1186">
        <v>716.65</v>
      </c>
      <c r="C1550" s="1186">
        <v>716.64499999999998</v>
      </c>
      <c r="D1550" s="1179" t="s">
        <v>3534</v>
      </c>
    </row>
    <row r="1551" spans="1:4" s="1178" customFormat="1" ht="11.25" customHeight="1" x14ac:dyDescent="0.2">
      <c r="A1551" s="1560"/>
      <c r="B1551" s="1186">
        <v>20644.16</v>
      </c>
      <c r="C1551" s="1186">
        <v>20644.152000000002</v>
      </c>
      <c r="D1551" s="1179" t="s">
        <v>619</v>
      </c>
    </row>
    <row r="1552" spans="1:4" s="1178" customFormat="1" ht="11.25" customHeight="1" x14ac:dyDescent="0.2">
      <c r="A1552" s="1560"/>
      <c r="B1552" s="1186">
        <v>1842</v>
      </c>
      <c r="C1552" s="1186">
        <v>1658.71828</v>
      </c>
      <c r="D1552" s="1179" t="s">
        <v>745</v>
      </c>
    </row>
    <row r="1553" spans="1:4" s="1178" customFormat="1" ht="11.25" customHeight="1" x14ac:dyDescent="0.2">
      <c r="A1553" s="1560"/>
      <c r="B1553" s="1186">
        <v>209</v>
      </c>
      <c r="C1553" s="1186">
        <v>209</v>
      </c>
      <c r="D1553" s="1179" t="s">
        <v>746</v>
      </c>
    </row>
    <row r="1554" spans="1:4" s="1178" customFormat="1" ht="11.25" customHeight="1" x14ac:dyDescent="0.2">
      <c r="A1554" s="1562"/>
      <c r="B1554" s="1187">
        <v>23806.880000000001</v>
      </c>
      <c r="C1554" s="1187">
        <v>23623.568280000003</v>
      </c>
      <c r="D1554" s="1181" t="s">
        <v>11</v>
      </c>
    </row>
    <row r="1555" spans="1:4" s="1178" customFormat="1" ht="11.25" customHeight="1" x14ac:dyDescent="0.2">
      <c r="A1555" s="1560" t="s">
        <v>953</v>
      </c>
      <c r="B1555" s="1186">
        <v>926.36</v>
      </c>
      <c r="C1555" s="1186">
        <v>926.35</v>
      </c>
      <c r="D1555" s="1179" t="s">
        <v>3534</v>
      </c>
    </row>
    <row r="1556" spans="1:4" s="1178" customFormat="1" ht="11.25" customHeight="1" x14ac:dyDescent="0.2">
      <c r="A1556" s="1560"/>
      <c r="B1556" s="1186">
        <v>17788.099999999999</v>
      </c>
      <c r="C1556" s="1186">
        <v>17653.969000000001</v>
      </c>
      <c r="D1556" s="1179" t="s">
        <v>619</v>
      </c>
    </row>
    <row r="1557" spans="1:4" s="1178" customFormat="1" ht="11.25" customHeight="1" x14ac:dyDescent="0.2">
      <c r="A1557" s="1560"/>
      <c r="B1557" s="1186">
        <v>1613</v>
      </c>
      <c r="C1557" s="1186">
        <v>1304.838</v>
      </c>
      <c r="D1557" s="1179" t="s">
        <v>745</v>
      </c>
    </row>
    <row r="1558" spans="1:4" s="1178" customFormat="1" ht="11.25" customHeight="1" x14ac:dyDescent="0.2">
      <c r="A1558" s="1560"/>
      <c r="B1558" s="1186">
        <v>44</v>
      </c>
      <c r="C1558" s="1186">
        <v>44</v>
      </c>
      <c r="D1558" s="1179" t="s">
        <v>746</v>
      </c>
    </row>
    <row r="1559" spans="1:4" s="1178" customFormat="1" ht="11.25" customHeight="1" x14ac:dyDescent="0.2">
      <c r="A1559" s="1560"/>
      <c r="B1559" s="1186">
        <v>434.8</v>
      </c>
      <c r="C1559" s="1186">
        <v>434.8</v>
      </c>
      <c r="D1559" s="1179" t="s">
        <v>747</v>
      </c>
    </row>
    <row r="1560" spans="1:4" s="1178" customFormat="1" ht="11.25" customHeight="1" x14ac:dyDescent="0.2">
      <c r="A1560" s="1560"/>
      <c r="B1560" s="1186">
        <v>20806.259999999998</v>
      </c>
      <c r="C1560" s="1186">
        <v>20363.956999999999</v>
      </c>
      <c r="D1560" s="1179" t="s">
        <v>11</v>
      </c>
    </row>
    <row r="1561" spans="1:4" s="1178" customFormat="1" ht="11.25" customHeight="1" x14ac:dyDescent="0.2">
      <c r="A1561" s="1561" t="s">
        <v>938</v>
      </c>
      <c r="B1561" s="1185">
        <v>45</v>
      </c>
      <c r="C1561" s="1185">
        <v>45</v>
      </c>
      <c r="D1561" s="1177" t="s">
        <v>3608</v>
      </c>
    </row>
    <row r="1562" spans="1:4" s="1178" customFormat="1" ht="11.25" customHeight="1" x14ac:dyDescent="0.2">
      <c r="A1562" s="1560"/>
      <c r="B1562" s="1186">
        <v>20</v>
      </c>
      <c r="C1562" s="1186">
        <v>20</v>
      </c>
      <c r="D1562" s="1179" t="s">
        <v>3603</v>
      </c>
    </row>
    <row r="1563" spans="1:4" s="1178" customFormat="1" ht="11.25" customHeight="1" x14ac:dyDescent="0.2">
      <c r="A1563" s="1560"/>
      <c r="B1563" s="1186">
        <v>883.45999999999992</v>
      </c>
      <c r="C1563" s="1186">
        <v>883.45300000000009</v>
      </c>
      <c r="D1563" s="1179" t="s">
        <v>3534</v>
      </c>
    </row>
    <row r="1564" spans="1:4" s="1178" customFormat="1" ht="11.25" customHeight="1" x14ac:dyDescent="0.2">
      <c r="A1564" s="1560"/>
      <c r="B1564" s="1186">
        <v>35797.17</v>
      </c>
      <c r="C1564" s="1186">
        <v>35797.173000000003</v>
      </c>
      <c r="D1564" s="1179" t="s">
        <v>619</v>
      </c>
    </row>
    <row r="1565" spans="1:4" s="1178" customFormat="1" ht="11.25" customHeight="1" x14ac:dyDescent="0.2">
      <c r="A1565" s="1560"/>
      <c r="B1565" s="1186">
        <v>2240</v>
      </c>
      <c r="C1565" s="1186">
        <v>1907.67084</v>
      </c>
      <c r="D1565" s="1179" t="s">
        <v>745</v>
      </c>
    </row>
    <row r="1566" spans="1:4" s="1178" customFormat="1" ht="11.25" customHeight="1" x14ac:dyDescent="0.2">
      <c r="A1566" s="1560"/>
      <c r="B1566" s="1186">
        <v>1005</v>
      </c>
      <c r="C1566" s="1186">
        <v>1005</v>
      </c>
      <c r="D1566" s="1179" t="s">
        <v>746</v>
      </c>
    </row>
    <row r="1567" spans="1:4" s="1178" customFormat="1" ht="11.25" customHeight="1" x14ac:dyDescent="0.2">
      <c r="A1567" s="1562"/>
      <c r="B1567" s="1187">
        <v>39990.629999999997</v>
      </c>
      <c r="C1567" s="1187">
        <v>39658.296840000003</v>
      </c>
      <c r="D1567" s="1181" t="s">
        <v>11</v>
      </c>
    </row>
    <row r="1568" spans="1:4" s="1178" customFormat="1" ht="11.25" customHeight="1" x14ac:dyDescent="0.2">
      <c r="A1568" s="1560" t="s">
        <v>933</v>
      </c>
      <c r="B1568" s="1186">
        <v>44.77</v>
      </c>
      <c r="C1568" s="1186">
        <v>44.77</v>
      </c>
      <c r="D1568" s="1179" t="s">
        <v>761</v>
      </c>
    </row>
    <row r="1569" spans="1:4" s="1178" customFormat="1" ht="11.25" customHeight="1" x14ac:dyDescent="0.2">
      <c r="A1569" s="1560"/>
      <c r="B1569" s="1186">
        <v>80</v>
      </c>
      <c r="C1569" s="1186">
        <v>80</v>
      </c>
      <c r="D1569" s="1179" t="s">
        <v>3327</v>
      </c>
    </row>
    <row r="1570" spans="1:4" s="1178" customFormat="1" ht="11.25" customHeight="1" x14ac:dyDescent="0.2">
      <c r="A1570" s="1560"/>
      <c r="B1570" s="1186">
        <v>14.1</v>
      </c>
      <c r="C1570" s="1186">
        <v>14.1</v>
      </c>
      <c r="D1570" s="1179" t="s">
        <v>3546</v>
      </c>
    </row>
    <row r="1571" spans="1:4" s="1178" customFormat="1" ht="11.25" customHeight="1" x14ac:dyDescent="0.2">
      <c r="A1571" s="1560"/>
      <c r="B1571" s="1186">
        <v>70</v>
      </c>
      <c r="C1571" s="1186">
        <v>70</v>
      </c>
      <c r="D1571" s="1179" t="s">
        <v>3608</v>
      </c>
    </row>
    <row r="1572" spans="1:4" s="1178" customFormat="1" ht="11.25" customHeight="1" x14ac:dyDescent="0.2">
      <c r="A1572" s="1560"/>
      <c r="B1572" s="1186">
        <v>45</v>
      </c>
      <c r="C1572" s="1186">
        <v>45</v>
      </c>
      <c r="D1572" s="1179" t="s">
        <v>3603</v>
      </c>
    </row>
    <row r="1573" spans="1:4" s="1178" customFormat="1" ht="11.25" customHeight="1" x14ac:dyDescent="0.2">
      <c r="A1573" s="1560"/>
      <c r="B1573" s="1186">
        <v>299.10000000000002</v>
      </c>
      <c r="C1573" s="1186">
        <v>299.10000000000002</v>
      </c>
      <c r="D1573" s="1179" t="s">
        <v>3625</v>
      </c>
    </row>
    <row r="1574" spans="1:4" s="1178" customFormat="1" ht="11.25" customHeight="1" x14ac:dyDescent="0.2">
      <c r="A1574" s="1560"/>
      <c r="B1574" s="1186">
        <v>100</v>
      </c>
      <c r="C1574" s="1186">
        <v>100</v>
      </c>
      <c r="D1574" s="1179" t="s">
        <v>3010</v>
      </c>
    </row>
    <row r="1575" spans="1:4" s="1178" customFormat="1" ht="11.25" customHeight="1" x14ac:dyDescent="0.2">
      <c r="A1575" s="1560"/>
      <c r="B1575" s="1186">
        <v>602.89</v>
      </c>
      <c r="C1575" s="1186">
        <v>602.88900000000001</v>
      </c>
      <c r="D1575" s="1179" t="s">
        <v>3534</v>
      </c>
    </row>
    <row r="1576" spans="1:4" s="1178" customFormat="1" ht="11.25" customHeight="1" x14ac:dyDescent="0.2">
      <c r="A1576" s="1560"/>
      <c r="B1576" s="1186">
        <v>500</v>
      </c>
      <c r="C1576" s="1186">
        <v>0</v>
      </c>
      <c r="D1576" s="1179" t="s">
        <v>4637</v>
      </c>
    </row>
    <row r="1577" spans="1:4" s="1178" customFormat="1" ht="11.25" customHeight="1" x14ac:dyDescent="0.2">
      <c r="A1577" s="1560"/>
      <c r="B1577" s="1186">
        <v>49237.81</v>
      </c>
      <c r="C1577" s="1186">
        <v>49237.808999999994</v>
      </c>
      <c r="D1577" s="1179" t="s">
        <v>619</v>
      </c>
    </row>
    <row r="1578" spans="1:4" s="1178" customFormat="1" ht="11.25" customHeight="1" x14ac:dyDescent="0.2">
      <c r="A1578" s="1560"/>
      <c r="B1578" s="1186">
        <v>3892</v>
      </c>
      <c r="C1578" s="1186">
        <v>2848.9267399999999</v>
      </c>
      <c r="D1578" s="1179" t="s">
        <v>745</v>
      </c>
    </row>
    <row r="1579" spans="1:4" s="1178" customFormat="1" ht="11.25" customHeight="1" x14ac:dyDescent="0.2">
      <c r="A1579" s="1560"/>
      <c r="B1579" s="1186">
        <v>1018</v>
      </c>
      <c r="C1579" s="1186">
        <v>1018</v>
      </c>
      <c r="D1579" s="1179" t="s">
        <v>746</v>
      </c>
    </row>
    <row r="1580" spans="1:4" s="1178" customFormat="1" ht="11.25" customHeight="1" x14ac:dyDescent="0.2">
      <c r="A1580" s="1560"/>
      <c r="B1580" s="1186">
        <v>7651.89</v>
      </c>
      <c r="C1580" s="1186">
        <v>7651.8827000000001</v>
      </c>
      <c r="D1580" s="1179" t="s">
        <v>3641</v>
      </c>
    </row>
    <row r="1581" spans="1:4" s="1178" customFormat="1" ht="11.25" customHeight="1" x14ac:dyDescent="0.2">
      <c r="A1581" s="1560"/>
      <c r="B1581" s="1186">
        <v>250</v>
      </c>
      <c r="C1581" s="1186">
        <v>250</v>
      </c>
      <c r="D1581" s="1179" t="s">
        <v>567</v>
      </c>
    </row>
    <row r="1582" spans="1:4" s="1178" customFormat="1" ht="11.25" customHeight="1" x14ac:dyDescent="0.2">
      <c r="A1582" s="1560"/>
      <c r="B1582" s="1186">
        <v>63805.56</v>
      </c>
      <c r="C1582" s="1186">
        <v>62262.477439999995</v>
      </c>
      <c r="D1582" s="1179" t="s">
        <v>11</v>
      </c>
    </row>
    <row r="1583" spans="1:4" s="1178" customFormat="1" ht="11.25" customHeight="1" x14ac:dyDescent="0.2">
      <c r="A1583" s="1561" t="s">
        <v>963</v>
      </c>
      <c r="B1583" s="1185">
        <v>69.12</v>
      </c>
      <c r="C1583" s="1185">
        <v>69.12</v>
      </c>
      <c r="D1583" s="1177" t="s">
        <v>3546</v>
      </c>
    </row>
    <row r="1584" spans="1:4" s="1178" customFormat="1" ht="11.25" customHeight="1" x14ac:dyDescent="0.2">
      <c r="A1584" s="1560"/>
      <c r="B1584" s="1186">
        <v>151</v>
      </c>
      <c r="C1584" s="1186">
        <v>151</v>
      </c>
      <c r="D1584" s="1179" t="s">
        <v>3603</v>
      </c>
    </row>
    <row r="1585" spans="1:4" s="1178" customFormat="1" ht="11.25" customHeight="1" x14ac:dyDescent="0.2">
      <c r="A1585" s="1560"/>
      <c r="B1585" s="1186">
        <v>400</v>
      </c>
      <c r="C1585" s="1186">
        <v>400</v>
      </c>
      <c r="D1585" s="1179" t="s">
        <v>3625</v>
      </c>
    </row>
    <row r="1586" spans="1:4" s="1178" customFormat="1" ht="11.25" customHeight="1" x14ac:dyDescent="0.2">
      <c r="A1586" s="1560"/>
      <c r="B1586" s="1186">
        <v>24988.48</v>
      </c>
      <c r="C1586" s="1186">
        <v>24988.482</v>
      </c>
      <c r="D1586" s="1179" t="s">
        <v>619</v>
      </c>
    </row>
    <row r="1587" spans="1:4" s="1178" customFormat="1" ht="11.25" customHeight="1" x14ac:dyDescent="0.2">
      <c r="A1587" s="1560"/>
      <c r="B1587" s="1186">
        <v>2922</v>
      </c>
      <c r="C1587" s="1186">
        <v>2221.7777900000001</v>
      </c>
      <c r="D1587" s="1179" t="s">
        <v>745</v>
      </c>
    </row>
    <row r="1588" spans="1:4" s="1178" customFormat="1" ht="11.25" customHeight="1" x14ac:dyDescent="0.2">
      <c r="A1588" s="1560"/>
      <c r="B1588" s="1186">
        <v>293</v>
      </c>
      <c r="C1588" s="1186">
        <v>293</v>
      </c>
      <c r="D1588" s="1179" t="s">
        <v>746</v>
      </c>
    </row>
    <row r="1589" spans="1:4" s="1178" customFormat="1" ht="11.25" customHeight="1" x14ac:dyDescent="0.2">
      <c r="A1589" s="1560"/>
      <c r="B1589" s="1186">
        <v>800</v>
      </c>
      <c r="C1589" s="1186">
        <v>800</v>
      </c>
      <c r="D1589" s="1179" t="s">
        <v>4638</v>
      </c>
    </row>
    <row r="1590" spans="1:4" s="1178" customFormat="1" ht="11.25" customHeight="1" x14ac:dyDescent="0.2">
      <c r="A1590" s="1562"/>
      <c r="B1590" s="1187">
        <v>29623.599999999999</v>
      </c>
      <c r="C1590" s="1187">
        <v>28923.379789999999</v>
      </c>
      <c r="D1590" s="1181" t="s">
        <v>11</v>
      </c>
    </row>
    <row r="1591" spans="1:4" s="1178" customFormat="1" ht="11.25" customHeight="1" x14ac:dyDescent="0.2">
      <c r="A1591" s="1560" t="s">
        <v>962</v>
      </c>
      <c r="B1591" s="1186">
        <v>33.6</v>
      </c>
      <c r="C1591" s="1186">
        <v>33.6</v>
      </c>
      <c r="D1591" s="1179" t="s">
        <v>3546</v>
      </c>
    </row>
    <row r="1592" spans="1:4" s="1178" customFormat="1" ht="11.25" customHeight="1" x14ac:dyDescent="0.2">
      <c r="A1592" s="1560"/>
      <c r="B1592" s="1186">
        <v>29</v>
      </c>
      <c r="C1592" s="1186">
        <v>29</v>
      </c>
      <c r="D1592" s="1179" t="s">
        <v>3608</v>
      </c>
    </row>
    <row r="1593" spans="1:4" s="1178" customFormat="1" ht="11.25" customHeight="1" x14ac:dyDescent="0.2">
      <c r="A1593" s="1560"/>
      <c r="B1593" s="1186">
        <v>61</v>
      </c>
      <c r="C1593" s="1186">
        <v>61</v>
      </c>
      <c r="D1593" s="1179" t="s">
        <v>3603</v>
      </c>
    </row>
    <row r="1594" spans="1:4" s="1178" customFormat="1" ht="11.25" customHeight="1" x14ac:dyDescent="0.2">
      <c r="A1594" s="1560"/>
      <c r="B1594" s="1186">
        <v>42.19</v>
      </c>
      <c r="C1594" s="1186">
        <v>42.19</v>
      </c>
      <c r="D1594" s="1179" t="s">
        <v>3625</v>
      </c>
    </row>
    <row r="1595" spans="1:4" s="1178" customFormat="1" ht="11.25" customHeight="1" x14ac:dyDescent="0.2">
      <c r="A1595" s="1560"/>
      <c r="B1595" s="1186">
        <v>950</v>
      </c>
      <c r="C1595" s="1186">
        <v>950</v>
      </c>
      <c r="D1595" s="1179" t="s">
        <v>568</v>
      </c>
    </row>
    <row r="1596" spans="1:4" s="1178" customFormat="1" ht="11.25" customHeight="1" x14ac:dyDescent="0.2">
      <c r="A1596" s="1560"/>
      <c r="B1596" s="1186">
        <v>1000</v>
      </c>
      <c r="C1596" s="1186">
        <v>930.55754000000002</v>
      </c>
      <c r="D1596" s="1179" t="s">
        <v>3010</v>
      </c>
    </row>
    <row r="1597" spans="1:4" s="1178" customFormat="1" ht="11.25" customHeight="1" x14ac:dyDescent="0.2">
      <c r="A1597" s="1560"/>
      <c r="B1597" s="1186">
        <v>28515.919999999998</v>
      </c>
      <c r="C1597" s="1186">
        <v>28515.918000000001</v>
      </c>
      <c r="D1597" s="1179" t="s">
        <v>619</v>
      </c>
    </row>
    <row r="1598" spans="1:4" s="1178" customFormat="1" ht="11.25" customHeight="1" x14ac:dyDescent="0.2">
      <c r="A1598" s="1560"/>
      <c r="B1598" s="1186">
        <v>6478</v>
      </c>
      <c r="C1598" s="1186">
        <v>5337.7944200000002</v>
      </c>
      <c r="D1598" s="1179" t="s">
        <v>745</v>
      </c>
    </row>
    <row r="1599" spans="1:4" s="1178" customFormat="1" ht="11.25" customHeight="1" x14ac:dyDescent="0.2">
      <c r="A1599" s="1560"/>
      <c r="B1599" s="1186">
        <v>313</v>
      </c>
      <c r="C1599" s="1186">
        <v>313</v>
      </c>
      <c r="D1599" s="1179" t="s">
        <v>746</v>
      </c>
    </row>
    <row r="1600" spans="1:4" s="1178" customFormat="1" ht="11.25" customHeight="1" x14ac:dyDescent="0.2">
      <c r="A1600" s="1560"/>
      <c r="B1600" s="1186">
        <v>37422.71</v>
      </c>
      <c r="C1600" s="1186">
        <v>36213.059960000006</v>
      </c>
      <c r="D1600" s="1179" t="s">
        <v>11</v>
      </c>
    </row>
    <row r="1601" spans="1:4" s="1178" customFormat="1" ht="11.25" customHeight="1" x14ac:dyDescent="0.2">
      <c r="A1601" s="1561" t="s">
        <v>949</v>
      </c>
      <c r="B1601" s="1185">
        <v>10.08</v>
      </c>
      <c r="C1601" s="1185">
        <v>10.08</v>
      </c>
      <c r="D1601" s="1177" t="s">
        <v>3546</v>
      </c>
    </row>
    <row r="1602" spans="1:4" s="1178" customFormat="1" ht="11.25" customHeight="1" x14ac:dyDescent="0.2">
      <c r="A1602" s="1560"/>
      <c r="B1602" s="1186">
        <v>20</v>
      </c>
      <c r="C1602" s="1186">
        <v>20</v>
      </c>
      <c r="D1602" s="1179" t="s">
        <v>3603</v>
      </c>
    </row>
    <row r="1603" spans="1:4" s="1178" customFormat="1" ht="11.25" customHeight="1" x14ac:dyDescent="0.2">
      <c r="A1603" s="1560"/>
      <c r="B1603" s="1186">
        <v>411.88</v>
      </c>
      <c r="C1603" s="1186">
        <v>411.87900000000002</v>
      </c>
      <c r="D1603" s="1179" t="s">
        <v>3534</v>
      </c>
    </row>
    <row r="1604" spans="1:4" s="1178" customFormat="1" ht="11.25" customHeight="1" x14ac:dyDescent="0.2">
      <c r="A1604" s="1560"/>
      <c r="B1604" s="1186">
        <v>11029.300000000001</v>
      </c>
      <c r="C1604" s="1186">
        <v>11029.297</v>
      </c>
      <c r="D1604" s="1179" t="s">
        <v>619</v>
      </c>
    </row>
    <row r="1605" spans="1:4" s="1178" customFormat="1" ht="11.25" customHeight="1" x14ac:dyDescent="0.2">
      <c r="A1605" s="1560"/>
      <c r="B1605" s="1186">
        <v>1600</v>
      </c>
      <c r="C1605" s="1186">
        <v>1343.1697100000001</v>
      </c>
      <c r="D1605" s="1179" t="s">
        <v>745</v>
      </c>
    </row>
    <row r="1606" spans="1:4" s="1178" customFormat="1" ht="11.25" customHeight="1" x14ac:dyDescent="0.2">
      <c r="A1606" s="1560"/>
      <c r="B1606" s="1186">
        <v>10</v>
      </c>
      <c r="C1606" s="1186">
        <v>10</v>
      </c>
      <c r="D1606" s="1179" t="s">
        <v>746</v>
      </c>
    </row>
    <row r="1607" spans="1:4" s="1178" customFormat="1" ht="11.25" customHeight="1" x14ac:dyDescent="0.2">
      <c r="A1607" s="1562"/>
      <c r="B1607" s="1187">
        <v>13081.26</v>
      </c>
      <c r="C1607" s="1187">
        <v>12824.425710000001</v>
      </c>
      <c r="D1607" s="1181" t="s">
        <v>11</v>
      </c>
    </row>
    <row r="1608" spans="1:4" s="1178" customFormat="1" ht="11.25" customHeight="1" x14ac:dyDescent="0.2">
      <c r="A1608" s="1560" t="s">
        <v>954</v>
      </c>
      <c r="B1608" s="1186">
        <v>85</v>
      </c>
      <c r="C1608" s="1186">
        <v>85</v>
      </c>
      <c r="D1608" s="1179" t="s">
        <v>4603</v>
      </c>
    </row>
    <row r="1609" spans="1:4" s="1178" customFormat="1" ht="11.25" customHeight="1" x14ac:dyDescent="0.2">
      <c r="A1609" s="1560"/>
      <c r="B1609" s="1186">
        <v>60</v>
      </c>
      <c r="C1609" s="1186">
        <v>60</v>
      </c>
      <c r="D1609" s="1179" t="s">
        <v>3327</v>
      </c>
    </row>
    <row r="1610" spans="1:4" s="1178" customFormat="1" ht="11.25" customHeight="1" x14ac:dyDescent="0.2">
      <c r="A1610" s="1560"/>
      <c r="B1610" s="1186">
        <v>32.56</v>
      </c>
      <c r="C1610" s="1186">
        <v>32.56</v>
      </c>
      <c r="D1610" s="1179" t="s">
        <v>3546</v>
      </c>
    </row>
    <row r="1611" spans="1:4" s="1178" customFormat="1" ht="11.25" customHeight="1" x14ac:dyDescent="0.2">
      <c r="A1611" s="1560"/>
      <c r="B1611" s="1186">
        <v>20</v>
      </c>
      <c r="C1611" s="1186">
        <v>20</v>
      </c>
      <c r="D1611" s="1179" t="s">
        <v>3603</v>
      </c>
    </row>
    <row r="1612" spans="1:4" s="1178" customFormat="1" ht="11.25" customHeight="1" x14ac:dyDescent="0.2">
      <c r="A1612" s="1560"/>
      <c r="B1612" s="1186">
        <v>100</v>
      </c>
      <c r="C1612" s="1186">
        <v>100</v>
      </c>
      <c r="D1612" s="1179" t="s">
        <v>3010</v>
      </c>
    </row>
    <row r="1613" spans="1:4" s="1178" customFormat="1" ht="11.25" customHeight="1" x14ac:dyDescent="0.2">
      <c r="A1613" s="1560"/>
      <c r="B1613" s="1186">
        <v>435.76</v>
      </c>
      <c r="C1613" s="1186">
        <v>435.75199999999995</v>
      </c>
      <c r="D1613" s="1179" t="s">
        <v>3534</v>
      </c>
    </row>
    <row r="1614" spans="1:4" s="1178" customFormat="1" ht="11.25" customHeight="1" x14ac:dyDescent="0.2">
      <c r="A1614" s="1560"/>
      <c r="B1614" s="1186">
        <v>12143.470000000001</v>
      </c>
      <c r="C1614" s="1186">
        <v>12143.468999999999</v>
      </c>
      <c r="D1614" s="1179" t="s">
        <v>619</v>
      </c>
    </row>
    <row r="1615" spans="1:4" s="1178" customFormat="1" ht="11.25" customHeight="1" x14ac:dyDescent="0.2">
      <c r="A1615" s="1560"/>
      <c r="B1615" s="1186">
        <v>1565</v>
      </c>
      <c r="C1615" s="1186">
        <v>1069.33575</v>
      </c>
      <c r="D1615" s="1179" t="s">
        <v>745</v>
      </c>
    </row>
    <row r="1616" spans="1:4" s="1178" customFormat="1" ht="11.25" customHeight="1" x14ac:dyDescent="0.2">
      <c r="A1616" s="1560"/>
      <c r="B1616" s="1186">
        <v>166</v>
      </c>
      <c r="C1616" s="1186">
        <v>166</v>
      </c>
      <c r="D1616" s="1179" t="s">
        <v>746</v>
      </c>
    </row>
    <row r="1617" spans="1:4" s="1178" customFormat="1" ht="11.25" customHeight="1" x14ac:dyDescent="0.2">
      <c r="A1617" s="1560"/>
      <c r="B1617" s="1186">
        <v>439.07</v>
      </c>
      <c r="C1617" s="1186">
        <v>0</v>
      </c>
      <c r="D1617" s="1179" t="s">
        <v>3642</v>
      </c>
    </row>
    <row r="1618" spans="1:4" s="1178" customFormat="1" ht="11.25" customHeight="1" x14ac:dyDescent="0.2">
      <c r="A1618" s="1560"/>
      <c r="B1618" s="1186">
        <v>15046.86</v>
      </c>
      <c r="C1618" s="1186">
        <v>14112.116749999999</v>
      </c>
      <c r="D1618" s="1179" t="s">
        <v>11</v>
      </c>
    </row>
    <row r="1619" spans="1:4" s="1178" customFormat="1" ht="11.25" customHeight="1" x14ac:dyDescent="0.2">
      <c r="A1619" s="1561" t="s">
        <v>952</v>
      </c>
      <c r="B1619" s="1185">
        <v>14.7</v>
      </c>
      <c r="C1619" s="1185">
        <v>14.7</v>
      </c>
      <c r="D1619" s="1177" t="s">
        <v>3546</v>
      </c>
    </row>
    <row r="1620" spans="1:4" s="1178" customFormat="1" ht="11.25" customHeight="1" x14ac:dyDescent="0.2">
      <c r="A1620" s="1560"/>
      <c r="B1620" s="1186">
        <v>130</v>
      </c>
      <c r="C1620" s="1186">
        <v>130</v>
      </c>
      <c r="D1620" s="1179" t="s">
        <v>3608</v>
      </c>
    </row>
    <row r="1621" spans="1:4" s="1178" customFormat="1" ht="11.25" customHeight="1" x14ac:dyDescent="0.2">
      <c r="A1621" s="1560"/>
      <c r="B1621" s="1186">
        <v>872.81</v>
      </c>
      <c r="C1621" s="1186">
        <v>872.81299999999999</v>
      </c>
      <c r="D1621" s="1179" t="s">
        <v>3534</v>
      </c>
    </row>
    <row r="1622" spans="1:4" s="1178" customFormat="1" ht="11.25" customHeight="1" x14ac:dyDescent="0.2">
      <c r="A1622" s="1560"/>
      <c r="B1622" s="1186">
        <v>200</v>
      </c>
      <c r="C1622" s="1186">
        <v>200</v>
      </c>
      <c r="D1622" s="1179" t="s">
        <v>753</v>
      </c>
    </row>
    <row r="1623" spans="1:4" s="1178" customFormat="1" ht="11.25" customHeight="1" x14ac:dyDescent="0.2">
      <c r="A1623" s="1560"/>
      <c r="B1623" s="1186">
        <v>613.20000000000005</v>
      </c>
      <c r="C1623" s="1186">
        <v>613.20000000000005</v>
      </c>
      <c r="D1623" s="1179" t="s">
        <v>3586</v>
      </c>
    </row>
    <row r="1624" spans="1:4" s="1178" customFormat="1" ht="11.25" customHeight="1" x14ac:dyDescent="0.2">
      <c r="A1624" s="1560"/>
      <c r="B1624" s="1186">
        <v>36280.770000000004</v>
      </c>
      <c r="C1624" s="1186">
        <v>36280.771000000001</v>
      </c>
      <c r="D1624" s="1179" t="s">
        <v>619</v>
      </c>
    </row>
    <row r="1625" spans="1:4" s="1178" customFormat="1" ht="11.25" customHeight="1" x14ac:dyDescent="0.2">
      <c r="A1625" s="1560"/>
      <c r="B1625" s="1186">
        <v>6042</v>
      </c>
      <c r="C1625" s="1186">
        <v>3872.25216</v>
      </c>
      <c r="D1625" s="1179" t="s">
        <v>745</v>
      </c>
    </row>
    <row r="1626" spans="1:4" s="1178" customFormat="1" ht="11.25" customHeight="1" x14ac:dyDescent="0.2">
      <c r="A1626" s="1560"/>
      <c r="B1626" s="1186">
        <v>579</v>
      </c>
      <c r="C1626" s="1186">
        <v>579</v>
      </c>
      <c r="D1626" s="1179" t="s">
        <v>746</v>
      </c>
    </row>
    <row r="1627" spans="1:4" s="1178" customFormat="1" ht="11.25" customHeight="1" x14ac:dyDescent="0.2">
      <c r="A1627" s="1560"/>
      <c r="B1627" s="1186">
        <v>33986</v>
      </c>
      <c r="C1627" s="1186">
        <v>20924.743340000001</v>
      </c>
      <c r="D1627" s="1179" t="s">
        <v>3643</v>
      </c>
    </row>
    <row r="1628" spans="1:4" s="1178" customFormat="1" ht="21" x14ac:dyDescent="0.2">
      <c r="A1628" s="1560"/>
      <c r="B1628" s="1186">
        <v>385</v>
      </c>
      <c r="C1628" s="1186">
        <v>385</v>
      </c>
      <c r="D1628" s="1179" t="s">
        <v>2762</v>
      </c>
    </row>
    <row r="1629" spans="1:4" s="1178" customFormat="1" ht="11.25" customHeight="1" x14ac:dyDescent="0.2">
      <c r="A1629" s="1562"/>
      <c r="B1629" s="1187">
        <v>79103.48</v>
      </c>
      <c r="C1629" s="1187">
        <v>63872.479500000001</v>
      </c>
      <c r="D1629" s="1181" t="s">
        <v>11</v>
      </c>
    </row>
    <row r="1630" spans="1:4" s="1178" customFormat="1" ht="11.25" customHeight="1" x14ac:dyDescent="0.2">
      <c r="A1630" s="1560" t="s">
        <v>942</v>
      </c>
      <c r="B1630" s="1186">
        <v>160</v>
      </c>
      <c r="C1630" s="1186">
        <v>160</v>
      </c>
      <c r="D1630" s="1179" t="s">
        <v>3327</v>
      </c>
    </row>
    <row r="1631" spans="1:4" s="1178" customFormat="1" ht="11.25" customHeight="1" x14ac:dyDescent="0.2">
      <c r="A1631" s="1560"/>
      <c r="B1631" s="1186">
        <v>36</v>
      </c>
      <c r="C1631" s="1186">
        <v>36</v>
      </c>
      <c r="D1631" s="1179" t="s">
        <v>3546</v>
      </c>
    </row>
    <row r="1632" spans="1:4" s="1178" customFormat="1" ht="11.25" customHeight="1" x14ac:dyDescent="0.2">
      <c r="A1632" s="1560"/>
      <c r="B1632" s="1186">
        <v>168</v>
      </c>
      <c r="C1632" s="1186">
        <v>168</v>
      </c>
      <c r="D1632" s="1179" t="s">
        <v>3608</v>
      </c>
    </row>
    <row r="1633" spans="1:4" s="1178" customFormat="1" ht="11.25" customHeight="1" x14ac:dyDescent="0.2">
      <c r="A1633" s="1560"/>
      <c r="B1633" s="1186">
        <v>82</v>
      </c>
      <c r="C1633" s="1186">
        <v>82</v>
      </c>
      <c r="D1633" s="1179" t="s">
        <v>3603</v>
      </c>
    </row>
    <row r="1634" spans="1:4" s="1178" customFormat="1" ht="11.25" customHeight="1" x14ac:dyDescent="0.2">
      <c r="A1634" s="1560"/>
      <c r="B1634" s="1186">
        <v>568</v>
      </c>
      <c r="C1634" s="1186">
        <v>568</v>
      </c>
      <c r="D1634" s="1179" t="s">
        <v>3010</v>
      </c>
    </row>
    <row r="1635" spans="1:4" s="1178" customFormat="1" ht="11.25" customHeight="1" x14ac:dyDescent="0.2">
      <c r="A1635" s="1560"/>
      <c r="B1635" s="1186">
        <v>941.83</v>
      </c>
      <c r="C1635" s="1186">
        <v>941.82500000000005</v>
      </c>
      <c r="D1635" s="1179" t="s">
        <v>3534</v>
      </c>
    </row>
    <row r="1636" spans="1:4" s="1178" customFormat="1" ht="11.25" customHeight="1" x14ac:dyDescent="0.2">
      <c r="A1636" s="1560"/>
      <c r="B1636" s="1186">
        <v>45433.7</v>
      </c>
      <c r="C1636" s="1186">
        <v>45433.699000000001</v>
      </c>
      <c r="D1636" s="1179" t="s">
        <v>619</v>
      </c>
    </row>
    <row r="1637" spans="1:4" s="1178" customFormat="1" ht="11.25" customHeight="1" x14ac:dyDescent="0.2">
      <c r="A1637" s="1560"/>
      <c r="B1637" s="1186">
        <v>4141</v>
      </c>
      <c r="C1637" s="1186">
        <v>3073.2109099999998</v>
      </c>
      <c r="D1637" s="1179" t="s">
        <v>745</v>
      </c>
    </row>
    <row r="1638" spans="1:4" s="1178" customFormat="1" ht="11.25" customHeight="1" x14ac:dyDescent="0.2">
      <c r="A1638" s="1560"/>
      <c r="B1638" s="1186">
        <v>990</v>
      </c>
      <c r="C1638" s="1186">
        <v>990</v>
      </c>
      <c r="D1638" s="1179" t="s">
        <v>746</v>
      </c>
    </row>
    <row r="1639" spans="1:4" s="1178" customFormat="1" ht="11.25" customHeight="1" x14ac:dyDescent="0.2">
      <c r="A1639" s="1560"/>
      <c r="B1639" s="1186">
        <v>426.6</v>
      </c>
      <c r="C1639" s="1186">
        <v>426.6</v>
      </c>
      <c r="D1639" s="1179" t="s">
        <v>747</v>
      </c>
    </row>
    <row r="1640" spans="1:4" s="1178" customFormat="1" ht="11.25" customHeight="1" x14ac:dyDescent="0.2">
      <c r="A1640" s="1560"/>
      <c r="B1640" s="1186">
        <v>52947.13</v>
      </c>
      <c r="C1640" s="1186">
        <v>51879.334909999998</v>
      </c>
      <c r="D1640" s="1179" t="s">
        <v>11</v>
      </c>
    </row>
    <row r="1641" spans="1:4" s="1178" customFormat="1" ht="11.25" customHeight="1" x14ac:dyDescent="0.2">
      <c r="A1641" s="1561" t="s">
        <v>943</v>
      </c>
      <c r="B1641" s="1185">
        <v>220</v>
      </c>
      <c r="C1641" s="1185">
        <v>220</v>
      </c>
      <c r="D1641" s="1177" t="s">
        <v>3327</v>
      </c>
    </row>
    <row r="1642" spans="1:4" s="1178" customFormat="1" ht="11.25" customHeight="1" x14ac:dyDescent="0.2">
      <c r="A1642" s="1560"/>
      <c r="B1642" s="1186">
        <v>74.5</v>
      </c>
      <c r="C1642" s="1186">
        <v>74.5</v>
      </c>
      <c r="D1642" s="1179" t="s">
        <v>3546</v>
      </c>
    </row>
    <row r="1643" spans="1:4" s="1178" customFormat="1" ht="11.25" customHeight="1" x14ac:dyDescent="0.2">
      <c r="A1643" s="1560"/>
      <c r="B1643" s="1186">
        <v>152</v>
      </c>
      <c r="C1643" s="1186">
        <v>152</v>
      </c>
      <c r="D1643" s="1179" t="s">
        <v>3608</v>
      </c>
    </row>
    <row r="1644" spans="1:4" s="1178" customFormat="1" ht="11.25" customHeight="1" x14ac:dyDescent="0.2">
      <c r="A1644" s="1560"/>
      <c r="B1644" s="1186">
        <v>504</v>
      </c>
      <c r="C1644" s="1186">
        <v>504</v>
      </c>
      <c r="D1644" s="1179" t="s">
        <v>3603</v>
      </c>
    </row>
    <row r="1645" spans="1:4" s="1178" customFormat="1" ht="11.25" customHeight="1" x14ac:dyDescent="0.2">
      <c r="A1645" s="1560"/>
      <c r="B1645" s="1186">
        <v>1505.78</v>
      </c>
      <c r="C1645" s="1186">
        <v>1505.78</v>
      </c>
      <c r="D1645" s="1179" t="s">
        <v>3625</v>
      </c>
    </row>
    <row r="1646" spans="1:4" s="1178" customFormat="1" ht="11.25" customHeight="1" x14ac:dyDescent="0.2">
      <c r="A1646" s="1560"/>
      <c r="B1646" s="1186">
        <v>200</v>
      </c>
      <c r="C1646" s="1186">
        <v>200</v>
      </c>
      <c r="D1646" s="1179" t="s">
        <v>3010</v>
      </c>
    </row>
    <row r="1647" spans="1:4" s="1178" customFormat="1" ht="11.25" customHeight="1" x14ac:dyDescent="0.2">
      <c r="A1647" s="1560"/>
      <c r="B1647" s="1186">
        <v>19880.009999999998</v>
      </c>
      <c r="C1647" s="1186">
        <v>18859.271920000003</v>
      </c>
      <c r="D1647" s="1179" t="s">
        <v>3644</v>
      </c>
    </row>
    <row r="1648" spans="1:4" s="1178" customFormat="1" ht="11.25" customHeight="1" x14ac:dyDescent="0.2">
      <c r="A1648" s="1560"/>
      <c r="B1648" s="1186">
        <v>176</v>
      </c>
      <c r="C1648" s="1186">
        <v>63.596000000000004</v>
      </c>
      <c r="D1648" s="1179" t="s">
        <v>4029</v>
      </c>
    </row>
    <row r="1649" spans="1:4" s="1178" customFormat="1" ht="11.25" customHeight="1" x14ac:dyDescent="0.2">
      <c r="A1649" s="1560"/>
      <c r="B1649" s="1186">
        <v>22837.119999999999</v>
      </c>
      <c r="C1649" s="1186">
        <v>22837.121999999999</v>
      </c>
      <c r="D1649" s="1179" t="s">
        <v>619</v>
      </c>
    </row>
    <row r="1650" spans="1:4" s="1178" customFormat="1" ht="11.25" customHeight="1" x14ac:dyDescent="0.2">
      <c r="A1650" s="1560"/>
      <c r="B1650" s="1186">
        <v>2140</v>
      </c>
      <c r="C1650" s="1186">
        <v>1657.06681</v>
      </c>
      <c r="D1650" s="1179" t="s">
        <v>745</v>
      </c>
    </row>
    <row r="1651" spans="1:4" s="1178" customFormat="1" ht="11.25" customHeight="1" x14ac:dyDescent="0.2">
      <c r="A1651" s="1560"/>
      <c r="B1651" s="1186">
        <v>213</v>
      </c>
      <c r="C1651" s="1186">
        <v>183.1884</v>
      </c>
      <c r="D1651" s="1179" t="s">
        <v>746</v>
      </c>
    </row>
    <row r="1652" spans="1:4" s="1178" customFormat="1" ht="11.25" customHeight="1" x14ac:dyDescent="0.2">
      <c r="A1652" s="1560"/>
      <c r="B1652" s="1186">
        <v>3000</v>
      </c>
      <c r="C1652" s="1186">
        <v>0</v>
      </c>
      <c r="D1652" s="1179" t="s">
        <v>4622</v>
      </c>
    </row>
    <row r="1653" spans="1:4" s="1178" customFormat="1" ht="11.25" customHeight="1" x14ac:dyDescent="0.2">
      <c r="A1653" s="1560"/>
      <c r="B1653" s="1186">
        <v>174.9</v>
      </c>
      <c r="C1653" s="1186">
        <v>174.9</v>
      </c>
      <c r="D1653" s="1179" t="s">
        <v>747</v>
      </c>
    </row>
    <row r="1654" spans="1:4" s="1178" customFormat="1" ht="11.25" customHeight="1" x14ac:dyDescent="0.2">
      <c r="A1654" s="1562"/>
      <c r="B1654" s="1187">
        <v>51077.31</v>
      </c>
      <c r="C1654" s="1187">
        <v>46431.425130000003</v>
      </c>
      <c r="D1654" s="1181" t="s">
        <v>11</v>
      </c>
    </row>
    <row r="1655" spans="1:4" s="1178" customFormat="1" ht="11.25" customHeight="1" x14ac:dyDescent="0.2">
      <c r="A1655" s="1560" t="s">
        <v>944</v>
      </c>
      <c r="B1655" s="1186">
        <v>115.22</v>
      </c>
      <c r="C1655" s="1186">
        <v>115.21844</v>
      </c>
      <c r="D1655" s="1179" t="s">
        <v>3064</v>
      </c>
    </row>
    <row r="1656" spans="1:4" s="1178" customFormat="1" ht="11.25" customHeight="1" x14ac:dyDescent="0.2">
      <c r="A1656" s="1560"/>
      <c r="B1656" s="1186">
        <v>33.6</v>
      </c>
      <c r="C1656" s="1186">
        <v>33.6</v>
      </c>
      <c r="D1656" s="1179" t="s">
        <v>3546</v>
      </c>
    </row>
    <row r="1657" spans="1:4" s="1178" customFormat="1" ht="11.25" customHeight="1" x14ac:dyDescent="0.2">
      <c r="A1657" s="1560"/>
      <c r="B1657" s="1186">
        <v>108</v>
      </c>
      <c r="C1657" s="1186">
        <v>108</v>
      </c>
      <c r="D1657" s="1179" t="s">
        <v>3608</v>
      </c>
    </row>
    <row r="1658" spans="1:4" s="1178" customFormat="1" ht="11.25" customHeight="1" x14ac:dyDescent="0.2">
      <c r="A1658" s="1560"/>
      <c r="B1658" s="1186">
        <v>20</v>
      </c>
      <c r="C1658" s="1186">
        <v>20</v>
      </c>
      <c r="D1658" s="1179" t="s">
        <v>3603</v>
      </c>
    </row>
    <row r="1659" spans="1:4" s="1178" customFormat="1" ht="11.25" customHeight="1" x14ac:dyDescent="0.2">
      <c r="A1659" s="1560"/>
      <c r="B1659" s="1186">
        <v>207.3</v>
      </c>
      <c r="C1659" s="1186">
        <v>207.3</v>
      </c>
      <c r="D1659" s="1179" t="s">
        <v>3625</v>
      </c>
    </row>
    <row r="1660" spans="1:4" s="1178" customFormat="1" ht="11.25" customHeight="1" x14ac:dyDescent="0.2">
      <c r="A1660" s="1560"/>
      <c r="B1660" s="1186">
        <v>1048.43</v>
      </c>
      <c r="C1660" s="1186">
        <v>1048.42436</v>
      </c>
      <c r="D1660" s="1179" t="s">
        <v>3010</v>
      </c>
    </row>
    <row r="1661" spans="1:4" s="1178" customFormat="1" ht="11.25" customHeight="1" x14ac:dyDescent="0.2">
      <c r="A1661" s="1560"/>
      <c r="B1661" s="1186">
        <v>9633.18</v>
      </c>
      <c r="C1661" s="1186">
        <v>9633.1746600000006</v>
      </c>
      <c r="D1661" s="1179" t="s">
        <v>2805</v>
      </c>
    </row>
    <row r="1662" spans="1:4" s="1178" customFormat="1" ht="11.25" customHeight="1" x14ac:dyDescent="0.2">
      <c r="A1662" s="1560"/>
      <c r="B1662" s="1186">
        <v>26415.260000000002</v>
      </c>
      <c r="C1662" s="1186">
        <v>26415.251</v>
      </c>
      <c r="D1662" s="1179" t="s">
        <v>619</v>
      </c>
    </row>
    <row r="1663" spans="1:4" s="1178" customFormat="1" ht="11.25" customHeight="1" x14ac:dyDescent="0.2">
      <c r="A1663" s="1560"/>
      <c r="B1663" s="1186">
        <v>4637</v>
      </c>
      <c r="C1663" s="1186">
        <v>3404.2069299999998</v>
      </c>
      <c r="D1663" s="1179" t="s">
        <v>745</v>
      </c>
    </row>
    <row r="1664" spans="1:4" s="1178" customFormat="1" ht="11.25" customHeight="1" x14ac:dyDescent="0.2">
      <c r="A1664" s="1560"/>
      <c r="B1664" s="1186">
        <v>1808</v>
      </c>
      <c r="C1664" s="1186">
        <v>1808</v>
      </c>
      <c r="D1664" s="1179" t="s">
        <v>746</v>
      </c>
    </row>
    <row r="1665" spans="1:4" s="1178" customFormat="1" ht="11.25" customHeight="1" x14ac:dyDescent="0.2">
      <c r="A1665" s="1560"/>
      <c r="B1665" s="1186">
        <v>1457.1399999999999</v>
      </c>
      <c r="C1665" s="1186">
        <v>1205.35221</v>
      </c>
      <c r="D1665" s="1179" t="s">
        <v>2806</v>
      </c>
    </row>
    <row r="1666" spans="1:4" s="1178" customFormat="1" ht="11.25" customHeight="1" x14ac:dyDescent="0.2">
      <c r="A1666" s="1560"/>
      <c r="B1666" s="1186">
        <v>45483.130000000005</v>
      </c>
      <c r="C1666" s="1186">
        <v>43998.527600000001</v>
      </c>
      <c r="D1666" s="1179" t="s">
        <v>11</v>
      </c>
    </row>
    <row r="1667" spans="1:4" s="1178" customFormat="1" ht="11.25" customHeight="1" x14ac:dyDescent="0.2">
      <c r="A1667" s="1561" t="s">
        <v>965</v>
      </c>
      <c r="B1667" s="1185">
        <v>44.64</v>
      </c>
      <c r="C1667" s="1185">
        <v>44.64</v>
      </c>
      <c r="D1667" s="1177" t="s">
        <v>3546</v>
      </c>
    </row>
    <row r="1668" spans="1:4" s="1178" customFormat="1" ht="11.25" customHeight="1" x14ac:dyDescent="0.2">
      <c r="A1668" s="1560"/>
      <c r="B1668" s="1186">
        <v>487</v>
      </c>
      <c r="C1668" s="1186">
        <v>487</v>
      </c>
      <c r="D1668" s="1179" t="s">
        <v>3603</v>
      </c>
    </row>
    <row r="1669" spans="1:4" s="1178" customFormat="1" ht="11.25" customHeight="1" x14ac:dyDescent="0.2">
      <c r="A1669" s="1560"/>
      <c r="B1669" s="1186">
        <v>2723.8</v>
      </c>
      <c r="C1669" s="1186">
        <v>2723.8040000000001</v>
      </c>
      <c r="D1669" s="1179" t="s">
        <v>3625</v>
      </c>
    </row>
    <row r="1670" spans="1:4" s="1178" customFormat="1" ht="11.25" customHeight="1" x14ac:dyDescent="0.2">
      <c r="A1670" s="1560"/>
      <c r="B1670" s="1186">
        <v>18343.280000000002</v>
      </c>
      <c r="C1670" s="1186">
        <v>18343.282000000003</v>
      </c>
      <c r="D1670" s="1179" t="s">
        <v>619</v>
      </c>
    </row>
    <row r="1671" spans="1:4" s="1178" customFormat="1" ht="11.25" customHeight="1" x14ac:dyDescent="0.2">
      <c r="A1671" s="1560"/>
      <c r="B1671" s="1186">
        <v>3256</v>
      </c>
      <c r="C1671" s="1186">
        <v>2543.68316</v>
      </c>
      <c r="D1671" s="1179" t="s">
        <v>745</v>
      </c>
    </row>
    <row r="1672" spans="1:4" s="1178" customFormat="1" ht="11.25" customHeight="1" x14ac:dyDescent="0.2">
      <c r="A1672" s="1562"/>
      <c r="B1672" s="1187">
        <v>24854.720000000001</v>
      </c>
      <c r="C1672" s="1187">
        <v>24142.409160000003</v>
      </c>
      <c r="D1672" s="1181" t="s">
        <v>11</v>
      </c>
    </row>
    <row r="1673" spans="1:4" s="1178" customFormat="1" ht="11.25" customHeight="1" x14ac:dyDescent="0.2">
      <c r="A1673" s="1560" t="s">
        <v>941</v>
      </c>
      <c r="B1673" s="1186">
        <v>117.9</v>
      </c>
      <c r="C1673" s="1186">
        <v>117.9</v>
      </c>
      <c r="D1673" s="1179" t="s">
        <v>3546</v>
      </c>
    </row>
    <row r="1674" spans="1:4" s="1178" customFormat="1" ht="11.25" customHeight="1" x14ac:dyDescent="0.2">
      <c r="A1674" s="1560"/>
      <c r="B1674" s="1186">
        <v>154</v>
      </c>
      <c r="C1674" s="1186">
        <v>154</v>
      </c>
      <c r="D1674" s="1179" t="s">
        <v>3608</v>
      </c>
    </row>
    <row r="1675" spans="1:4" s="1178" customFormat="1" ht="11.25" customHeight="1" x14ac:dyDescent="0.2">
      <c r="A1675" s="1560"/>
      <c r="B1675" s="1186">
        <v>377</v>
      </c>
      <c r="C1675" s="1186">
        <v>377</v>
      </c>
      <c r="D1675" s="1179" t="s">
        <v>3603</v>
      </c>
    </row>
    <row r="1676" spans="1:4" s="1178" customFormat="1" ht="11.25" customHeight="1" x14ac:dyDescent="0.2">
      <c r="A1676" s="1560"/>
      <c r="B1676" s="1186">
        <v>1200</v>
      </c>
      <c r="C1676" s="1186">
        <v>1200</v>
      </c>
      <c r="D1676" s="1179" t="s">
        <v>3625</v>
      </c>
    </row>
    <row r="1677" spans="1:4" s="1178" customFormat="1" ht="11.25" customHeight="1" x14ac:dyDescent="0.2">
      <c r="A1677" s="1560"/>
      <c r="B1677" s="1186">
        <v>816.23</v>
      </c>
      <c r="C1677" s="1186">
        <v>816.22499999999991</v>
      </c>
      <c r="D1677" s="1179" t="s">
        <v>3534</v>
      </c>
    </row>
    <row r="1678" spans="1:4" s="1178" customFormat="1" ht="11.25" customHeight="1" x14ac:dyDescent="0.2">
      <c r="A1678" s="1560"/>
      <c r="B1678" s="1186">
        <v>800</v>
      </c>
      <c r="C1678" s="1186">
        <v>800</v>
      </c>
      <c r="D1678" s="1179" t="s">
        <v>3645</v>
      </c>
    </row>
    <row r="1679" spans="1:4" s="1178" customFormat="1" ht="11.25" customHeight="1" x14ac:dyDescent="0.2">
      <c r="A1679" s="1560"/>
      <c r="B1679" s="1186">
        <v>375.96</v>
      </c>
      <c r="C1679" s="1186">
        <v>375.96</v>
      </c>
      <c r="D1679" s="1179" t="s">
        <v>4639</v>
      </c>
    </row>
    <row r="1680" spans="1:4" s="1178" customFormat="1" ht="11.25" customHeight="1" x14ac:dyDescent="0.2">
      <c r="A1680" s="1560"/>
      <c r="B1680" s="1186">
        <v>70813.98000000001</v>
      </c>
      <c r="C1680" s="1186">
        <v>70813.981</v>
      </c>
      <c r="D1680" s="1179" t="s">
        <v>619</v>
      </c>
    </row>
    <row r="1681" spans="1:4" s="1178" customFormat="1" ht="11.25" customHeight="1" x14ac:dyDescent="0.2">
      <c r="A1681" s="1560"/>
      <c r="B1681" s="1186">
        <v>6196</v>
      </c>
      <c r="C1681" s="1186">
        <v>4555.0443500000001</v>
      </c>
      <c r="D1681" s="1179" t="s">
        <v>745</v>
      </c>
    </row>
    <row r="1682" spans="1:4" s="1178" customFormat="1" ht="11.25" customHeight="1" x14ac:dyDescent="0.2">
      <c r="A1682" s="1560"/>
      <c r="B1682" s="1186">
        <v>853</v>
      </c>
      <c r="C1682" s="1186">
        <v>853</v>
      </c>
      <c r="D1682" s="1179" t="s">
        <v>746</v>
      </c>
    </row>
    <row r="1683" spans="1:4" s="1178" customFormat="1" ht="11.25" customHeight="1" x14ac:dyDescent="0.2">
      <c r="A1683" s="1560"/>
      <c r="B1683" s="1186">
        <v>500</v>
      </c>
      <c r="C1683" s="1186">
        <v>277.92599999999999</v>
      </c>
      <c r="D1683" s="1179" t="s">
        <v>4640</v>
      </c>
    </row>
    <row r="1684" spans="1:4" s="1178" customFormat="1" ht="11.25" customHeight="1" x14ac:dyDescent="0.2">
      <c r="A1684" s="1560"/>
      <c r="B1684" s="1186">
        <v>46.84</v>
      </c>
      <c r="C1684" s="1186">
        <v>46.84</v>
      </c>
      <c r="D1684" s="1179" t="s">
        <v>4641</v>
      </c>
    </row>
    <row r="1685" spans="1:4" s="1178" customFormat="1" ht="11.25" customHeight="1" x14ac:dyDescent="0.2">
      <c r="A1685" s="1560"/>
      <c r="B1685" s="1186">
        <v>82250.91</v>
      </c>
      <c r="C1685" s="1186">
        <v>80387.876349999991</v>
      </c>
      <c r="D1685" s="1179" t="s">
        <v>11</v>
      </c>
    </row>
    <row r="1686" spans="1:4" s="1178" customFormat="1" ht="11.25" customHeight="1" x14ac:dyDescent="0.2">
      <c r="A1686" s="1561" t="s">
        <v>964</v>
      </c>
      <c r="B1686" s="1185">
        <v>23.52</v>
      </c>
      <c r="C1686" s="1185">
        <v>23.52</v>
      </c>
      <c r="D1686" s="1177" t="s">
        <v>3546</v>
      </c>
    </row>
    <row r="1687" spans="1:4" s="1178" customFormat="1" ht="11.25" customHeight="1" x14ac:dyDescent="0.2">
      <c r="A1687" s="1560"/>
      <c r="B1687" s="1186">
        <v>20</v>
      </c>
      <c r="C1687" s="1186">
        <v>20</v>
      </c>
      <c r="D1687" s="1179" t="s">
        <v>3603</v>
      </c>
    </row>
    <row r="1688" spans="1:4" s="1178" customFormat="1" ht="11.25" customHeight="1" x14ac:dyDescent="0.2">
      <c r="A1688" s="1560"/>
      <c r="B1688" s="1186">
        <v>62</v>
      </c>
      <c r="C1688" s="1186">
        <v>62</v>
      </c>
      <c r="D1688" s="1179" t="s">
        <v>3625</v>
      </c>
    </row>
    <row r="1689" spans="1:4" s="1178" customFormat="1" ht="11.25" customHeight="1" x14ac:dyDescent="0.2">
      <c r="A1689" s="1560"/>
      <c r="B1689" s="1186">
        <v>23.18</v>
      </c>
      <c r="C1689" s="1186">
        <v>23.171399999999998</v>
      </c>
      <c r="D1689" s="1179" t="s">
        <v>2988</v>
      </c>
    </row>
    <row r="1690" spans="1:4" s="1178" customFormat="1" ht="11.25" customHeight="1" x14ac:dyDescent="0.2">
      <c r="A1690" s="1560"/>
      <c r="B1690" s="1186">
        <v>11551.26</v>
      </c>
      <c r="C1690" s="1186">
        <v>11551.259</v>
      </c>
      <c r="D1690" s="1179" t="s">
        <v>619</v>
      </c>
    </row>
    <row r="1691" spans="1:4" s="1178" customFormat="1" ht="11.25" customHeight="1" x14ac:dyDescent="0.2">
      <c r="A1691" s="1560"/>
      <c r="B1691" s="1186">
        <v>1227</v>
      </c>
      <c r="C1691" s="1186">
        <v>1069.27478</v>
      </c>
      <c r="D1691" s="1179" t="s">
        <v>745</v>
      </c>
    </row>
    <row r="1692" spans="1:4" s="1178" customFormat="1" ht="11.25" customHeight="1" x14ac:dyDescent="0.2">
      <c r="A1692" s="1560"/>
      <c r="B1692" s="1186">
        <v>15</v>
      </c>
      <c r="C1692" s="1186">
        <v>15</v>
      </c>
      <c r="D1692" s="1179" t="s">
        <v>746</v>
      </c>
    </row>
    <row r="1693" spans="1:4" s="1178" customFormat="1" ht="11.25" customHeight="1" x14ac:dyDescent="0.2">
      <c r="A1693" s="1562"/>
      <c r="B1693" s="1187">
        <v>12921.960000000001</v>
      </c>
      <c r="C1693" s="1187">
        <v>12764.225179999999</v>
      </c>
      <c r="D1693" s="1181" t="s">
        <v>11</v>
      </c>
    </row>
    <row r="1694" spans="1:4" s="1178" customFormat="1" ht="11.25" customHeight="1" x14ac:dyDescent="0.2">
      <c r="A1694" s="1560" t="s">
        <v>958</v>
      </c>
      <c r="B1694" s="1186">
        <v>93</v>
      </c>
      <c r="C1694" s="1186">
        <v>93</v>
      </c>
      <c r="D1694" s="1179" t="s">
        <v>3608</v>
      </c>
    </row>
    <row r="1695" spans="1:4" s="1178" customFormat="1" ht="11.25" customHeight="1" x14ac:dyDescent="0.2">
      <c r="A1695" s="1560"/>
      <c r="B1695" s="1186">
        <v>266</v>
      </c>
      <c r="C1695" s="1186">
        <v>266</v>
      </c>
      <c r="D1695" s="1179" t="s">
        <v>3603</v>
      </c>
    </row>
    <row r="1696" spans="1:4" s="1178" customFormat="1" ht="11.25" customHeight="1" x14ac:dyDescent="0.2">
      <c r="A1696" s="1560"/>
      <c r="B1696" s="1186">
        <v>1500</v>
      </c>
      <c r="C1696" s="1186">
        <v>1500</v>
      </c>
      <c r="D1696" s="1179" t="s">
        <v>3625</v>
      </c>
    </row>
    <row r="1697" spans="1:4" s="1178" customFormat="1" ht="11.25" customHeight="1" x14ac:dyDescent="0.2">
      <c r="A1697" s="1560"/>
      <c r="B1697" s="1186">
        <v>67.17</v>
      </c>
      <c r="C1697" s="1186">
        <v>37.878</v>
      </c>
      <c r="D1697" s="1179" t="s">
        <v>4029</v>
      </c>
    </row>
    <row r="1698" spans="1:4" s="1178" customFormat="1" ht="11.25" customHeight="1" x14ac:dyDescent="0.2">
      <c r="A1698" s="1560"/>
      <c r="B1698" s="1186">
        <v>21667.75</v>
      </c>
      <c r="C1698" s="1186">
        <v>21667.746000000003</v>
      </c>
      <c r="D1698" s="1179" t="s">
        <v>619</v>
      </c>
    </row>
    <row r="1699" spans="1:4" s="1178" customFormat="1" ht="11.25" customHeight="1" x14ac:dyDescent="0.2">
      <c r="A1699" s="1560"/>
      <c r="B1699" s="1186">
        <v>3149</v>
      </c>
      <c r="C1699" s="1186">
        <v>1939.7775100000001</v>
      </c>
      <c r="D1699" s="1179" t="s">
        <v>745</v>
      </c>
    </row>
    <row r="1700" spans="1:4" s="1178" customFormat="1" ht="11.25" customHeight="1" x14ac:dyDescent="0.2">
      <c r="A1700" s="1560"/>
      <c r="B1700" s="1186">
        <v>125</v>
      </c>
      <c r="C1700" s="1186">
        <v>125</v>
      </c>
      <c r="D1700" s="1179" t="s">
        <v>746</v>
      </c>
    </row>
    <row r="1701" spans="1:4" s="1178" customFormat="1" ht="11.25" customHeight="1" x14ac:dyDescent="0.2">
      <c r="A1701" s="1560"/>
      <c r="B1701" s="1186">
        <v>102.7</v>
      </c>
      <c r="C1701" s="1186">
        <v>102.69499999999999</v>
      </c>
      <c r="D1701" s="1179" t="s">
        <v>3546</v>
      </c>
    </row>
    <row r="1702" spans="1:4" s="1178" customFormat="1" ht="11.25" customHeight="1" x14ac:dyDescent="0.2">
      <c r="A1702" s="1560"/>
      <c r="B1702" s="1186">
        <v>26970.62</v>
      </c>
      <c r="C1702" s="1186">
        <v>25732.096510000003</v>
      </c>
      <c r="D1702" s="1179" t="s">
        <v>11</v>
      </c>
    </row>
    <row r="1703" spans="1:4" s="1178" customFormat="1" ht="11.25" customHeight="1" x14ac:dyDescent="0.2">
      <c r="A1703" s="1561" t="s">
        <v>1812</v>
      </c>
      <c r="B1703" s="1185">
        <v>180</v>
      </c>
      <c r="C1703" s="1185">
        <v>180</v>
      </c>
      <c r="D1703" s="1177" t="s">
        <v>3327</v>
      </c>
    </row>
    <row r="1704" spans="1:4" s="1178" customFormat="1" ht="11.25" customHeight="1" x14ac:dyDescent="0.2">
      <c r="A1704" s="1560"/>
      <c r="B1704" s="1186">
        <v>60</v>
      </c>
      <c r="C1704" s="1186">
        <v>60</v>
      </c>
      <c r="D1704" s="1179" t="s">
        <v>3010</v>
      </c>
    </row>
    <row r="1705" spans="1:4" s="1178" customFormat="1" ht="11.25" customHeight="1" x14ac:dyDescent="0.2">
      <c r="A1705" s="1560"/>
      <c r="B1705" s="1186">
        <v>2760.14</v>
      </c>
      <c r="C1705" s="1186">
        <v>2760.1390000000001</v>
      </c>
      <c r="D1705" s="1179" t="s">
        <v>3534</v>
      </c>
    </row>
    <row r="1706" spans="1:4" s="1178" customFormat="1" ht="11.25" customHeight="1" x14ac:dyDescent="0.2">
      <c r="A1706" s="1560"/>
      <c r="B1706" s="1186">
        <v>35219.269999999997</v>
      </c>
      <c r="C1706" s="1186">
        <v>35219.273000000001</v>
      </c>
      <c r="D1706" s="1179" t="s">
        <v>619</v>
      </c>
    </row>
    <row r="1707" spans="1:4" s="1178" customFormat="1" ht="11.25" customHeight="1" x14ac:dyDescent="0.2">
      <c r="A1707" s="1560"/>
      <c r="B1707" s="1186">
        <v>1440</v>
      </c>
      <c r="C1707" s="1186">
        <v>1440</v>
      </c>
      <c r="D1707" s="1179" t="s">
        <v>745</v>
      </c>
    </row>
    <row r="1708" spans="1:4" s="1178" customFormat="1" ht="11.25" customHeight="1" x14ac:dyDescent="0.2">
      <c r="A1708" s="1560"/>
      <c r="B1708" s="1186">
        <v>46</v>
      </c>
      <c r="C1708" s="1186">
        <v>46</v>
      </c>
      <c r="D1708" s="1179" t="s">
        <v>746</v>
      </c>
    </row>
    <row r="1709" spans="1:4" s="1178" customFormat="1" ht="11.25" customHeight="1" x14ac:dyDescent="0.2">
      <c r="A1709" s="1562"/>
      <c r="B1709" s="1187">
        <v>39705.409999999996</v>
      </c>
      <c r="C1709" s="1187">
        <v>39705.412000000004</v>
      </c>
      <c r="D1709" s="1181" t="s">
        <v>11</v>
      </c>
    </row>
    <row r="1710" spans="1:4" s="1178" customFormat="1" ht="11.25" customHeight="1" x14ac:dyDescent="0.2">
      <c r="A1710" s="1560" t="s">
        <v>977</v>
      </c>
      <c r="B1710" s="1186">
        <v>414.75</v>
      </c>
      <c r="C1710" s="1186">
        <v>0</v>
      </c>
      <c r="D1710" s="1179" t="s">
        <v>4617</v>
      </c>
    </row>
    <row r="1711" spans="1:4" s="1178" customFormat="1" ht="11.25" customHeight="1" x14ac:dyDescent="0.2">
      <c r="A1711" s="1560"/>
      <c r="B1711" s="1186">
        <v>272.25</v>
      </c>
      <c r="C1711" s="1186">
        <v>272.25</v>
      </c>
      <c r="D1711" s="1179" t="s">
        <v>4469</v>
      </c>
    </row>
    <row r="1712" spans="1:4" s="1178" customFormat="1" ht="11.25" customHeight="1" x14ac:dyDescent="0.2">
      <c r="A1712" s="1560"/>
      <c r="B1712" s="1186">
        <v>40</v>
      </c>
      <c r="C1712" s="1186">
        <v>40</v>
      </c>
      <c r="D1712" s="1179" t="s">
        <v>3327</v>
      </c>
    </row>
    <row r="1713" spans="1:4" s="1178" customFormat="1" ht="11.25" customHeight="1" x14ac:dyDescent="0.2">
      <c r="A1713" s="1560"/>
      <c r="B1713" s="1186">
        <v>270</v>
      </c>
      <c r="C1713" s="1186">
        <v>270</v>
      </c>
      <c r="D1713" s="1179" t="s">
        <v>3010</v>
      </c>
    </row>
    <row r="1714" spans="1:4" s="1178" customFormat="1" ht="11.25" customHeight="1" x14ac:dyDescent="0.2">
      <c r="A1714" s="1560"/>
      <c r="B1714" s="1186">
        <v>500</v>
      </c>
      <c r="C1714" s="1186">
        <v>315.28485999999998</v>
      </c>
      <c r="D1714" s="1179" t="s">
        <v>4642</v>
      </c>
    </row>
    <row r="1715" spans="1:4" s="1178" customFormat="1" ht="11.25" customHeight="1" x14ac:dyDescent="0.2">
      <c r="A1715" s="1560"/>
      <c r="B1715" s="1186">
        <v>30803.99</v>
      </c>
      <c r="C1715" s="1186">
        <v>30803.985000000001</v>
      </c>
      <c r="D1715" s="1179" t="s">
        <v>619</v>
      </c>
    </row>
    <row r="1716" spans="1:4" s="1178" customFormat="1" ht="11.25" customHeight="1" x14ac:dyDescent="0.2">
      <c r="A1716" s="1560"/>
      <c r="B1716" s="1186">
        <v>710</v>
      </c>
      <c r="C1716" s="1186">
        <v>710</v>
      </c>
      <c r="D1716" s="1179" t="s">
        <v>745</v>
      </c>
    </row>
    <row r="1717" spans="1:4" s="1178" customFormat="1" ht="11.25" customHeight="1" x14ac:dyDescent="0.2">
      <c r="A1717" s="1560"/>
      <c r="B1717" s="1186">
        <v>150</v>
      </c>
      <c r="C1717" s="1186">
        <v>150</v>
      </c>
      <c r="D1717" s="1179" t="s">
        <v>746</v>
      </c>
    </row>
    <row r="1718" spans="1:4" s="1178" customFormat="1" ht="11.25" customHeight="1" x14ac:dyDescent="0.2">
      <c r="A1718" s="1560"/>
      <c r="B1718" s="1186">
        <v>1435.3</v>
      </c>
      <c r="C1718" s="1186">
        <v>1435.29107</v>
      </c>
      <c r="D1718" s="1179" t="s">
        <v>3646</v>
      </c>
    </row>
    <row r="1719" spans="1:4" s="1178" customFormat="1" ht="11.25" customHeight="1" x14ac:dyDescent="0.2">
      <c r="A1719" s="1560"/>
      <c r="B1719" s="1186">
        <v>34596.290000000008</v>
      </c>
      <c r="C1719" s="1186">
        <v>33996.81093</v>
      </c>
      <c r="D1719" s="1179" t="s">
        <v>11</v>
      </c>
    </row>
    <row r="1720" spans="1:4" s="1178" customFormat="1" ht="11.25" customHeight="1" x14ac:dyDescent="0.2">
      <c r="A1720" s="1561" t="s">
        <v>967</v>
      </c>
      <c r="B1720" s="1185">
        <v>590</v>
      </c>
      <c r="C1720" s="1185">
        <v>590</v>
      </c>
      <c r="D1720" s="1177" t="s">
        <v>3010</v>
      </c>
    </row>
    <row r="1721" spans="1:4" s="1178" customFormat="1" ht="11.25" customHeight="1" x14ac:dyDescent="0.2">
      <c r="A1721" s="1560"/>
      <c r="B1721" s="1186">
        <v>25</v>
      </c>
      <c r="C1721" s="1186">
        <v>25</v>
      </c>
      <c r="D1721" s="1179" t="s">
        <v>688</v>
      </c>
    </row>
    <row r="1722" spans="1:4" s="1178" customFormat="1" ht="11.25" customHeight="1" x14ac:dyDescent="0.2">
      <c r="A1722" s="1560"/>
      <c r="B1722" s="1186">
        <v>78</v>
      </c>
      <c r="C1722" s="1186">
        <v>78</v>
      </c>
      <c r="D1722" s="1179" t="s">
        <v>750</v>
      </c>
    </row>
    <row r="1723" spans="1:4" s="1178" customFormat="1" ht="11.25" customHeight="1" x14ac:dyDescent="0.2">
      <c r="A1723" s="1560"/>
      <c r="B1723" s="1186">
        <v>28696.19</v>
      </c>
      <c r="C1723" s="1186">
        <v>28696.190999999999</v>
      </c>
      <c r="D1723" s="1179" t="s">
        <v>619</v>
      </c>
    </row>
    <row r="1724" spans="1:4" s="1178" customFormat="1" ht="11.25" customHeight="1" x14ac:dyDescent="0.2">
      <c r="A1724" s="1560"/>
      <c r="B1724" s="1186">
        <v>590</v>
      </c>
      <c r="C1724" s="1186">
        <v>590</v>
      </c>
      <c r="D1724" s="1179" t="s">
        <v>745</v>
      </c>
    </row>
    <row r="1725" spans="1:4" s="1178" customFormat="1" ht="11.25" customHeight="1" x14ac:dyDescent="0.2">
      <c r="A1725" s="1560"/>
      <c r="B1725" s="1186">
        <v>144</v>
      </c>
      <c r="C1725" s="1186">
        <v>144</v>
      </c>
      <c r="D1725" s="1179" t="s">
        <v>746</v>
      </c>
    </row>
    <row r="1726" spans="1:4" s="1178" customFormat="1" ht="11.25" customHeight="1" x14ac:dyDescent="0.2">
      <c r="A1726" s="1560"/>
      <c r="B1726" s="1186">
        <v>3819.75</v>
      </c>
      <c r="C1726" s="1186">
        <v>0</v>
      </c>
      <c r="D1726" s="1179" t="s">
        <v>3647</v>
      </c>
    </row>
    <row r="1727" spans="1:4" s="1178" customFormat="1" ht="11.25" customHeight="1" x14ac:dyDescent="0.2">
      <c r="A1727" s="1562"/>
      <c r="B1727" s="1187">
        <v>33942.94</v>
      </c>
      <c r="C1727" s="1187">
        <v>30123.190999999999</v>
      </c>
      <c r="D1727" s="1181" t="s">
        <v>11</v>
      </c>
    </row>
    <row r="1728" spans="1:4" s="1178" customFormat="1" ht="11.25" customHeight="1" x14ac:dyDescent="0.2">
      <c r="A1728" s="1560" t="s">
        <v>969</v>
      </c>
      <c r="B1728" s="1186">
        <v>25807.31</v>
      </c>
      <c r="C1728" s="1186">
        <v>25807.309000000001</v>
      </c>
      <c r="D1728" s="1179" t="s">
        <v>619</v>
      </c>
    </row>
    <row r="1729" spans="1:4" s="1178" customFormat="1" ht="11.25" customHeight="1" x14ac:dyDescent="0.2">
      <c r="A1729" s="1560"/>
      <c r="B1729" s="1186">
        <v>330</v>
      </c>
      <c r="C1729" s="1186">
        <v>330</v>
      </c>
      <c r="D1729" s="1179" t="s">
        <v>745</v>
      </c>
    </row>
    <row r="1730" spans="1:4" s="1178" customFormat="1" ht="11.25" customHeight="1" x14ac:dyDescent="0.2">
      <c r="A1730" s="1560"/>
      <c r="B1730" s="1186">
        <v>62</v>
      </c>
      <c r="C1730" s="1186">
        <v>62</v>
      </c>
      <c r="D1730" s="1179" t="s">
        <v>746</v>
      </c>
    </row>
    <row r="1731" spans="1:4" s="1178" customFormat="1" ht="11.25" customHeight="1" x14ac:dyDescent="0.2">
      <c r="A1731" s="1560"/>
      <c r="B1731" s="1186">
        <v>26199.31</v>
      </c>
      <c r="C1731" s="1186">
        <v>26199.309000000001</v>
      </c>
      <c r="D1731" s="1179" t="s">
        <v>11</v>
      </c>
    </row>
    <row r="1732" spans="1:4" s="1178" customFormat="1" ht="11.25" customHeight="1" x14ac:dyDescent="0.2">
      <c r="A1732" s="1561" t="s">
        <v>974</v>
      </c>
      <c r="B1732" s="1185">
        <v>180</v>
      </c>
      <c r="C1732" s="1185">
        <v>180</v>
      </c>
      <c r="D1732" s="1177" t="s">
        <v>3010</v>
      </c>
    </row>
    <row r="1733" spans="1:4" s="1178" customFormat="1" ht="11.25" customHeight="1" x14ac:dyDescent="0.2">
      <c r="A1733" s="1560"/>
      <c r="B1733" s="1186">
        <v>1461.8899999999999</v>
      </c>
      <c r="C1733" s="1186">
        <v>1461.885</v>
      </c>
      <c r="D1733" s="1179" t="s">
        <v>3534</v>
      </c>
    </row>
    <row r="1734" spans="1:4" s="1178" customFormat="1" ht="11.25" customHeight="1" x14ac:dyDescent="0.2">
      <c r="A1734" s="1560"/>
      <c r="B1734" s="1186">
        <v>18792.349999999999</v>
      </c>
      <c r="C1734" s="1186">
        <v>18792.350999999999</v>
      </c>
      <c r="D1734" s="1179" t="s">
        <v>619</v>
      </c>
    </row>
    <row r="1735" spans="1:4" s="1178" customFormat="1" ht="11.25" customHeight="1" x14ac:dyDescent="0.2">
      <c r="A1735" s="1560"/>
      <c r="B1735" s="1186">
        <v>200</v>
      </c>
      <c r="C1735" s="1186">
        <v>200</v>
      </c>
      <c r="D1735" s="1179" t="s">
        <v>745</v>
      </c>
    </row>
    <row r="1736" spans="1:4" s="1178" customFormat="1" ht="11.25" customHeight="1" x14ac:dyDescent="0.2">
      <c r="A1736" s="1562"/>
      <c r="B1736" s="1187">
        <v>20634.239999999998</v>
      </c>
      <c r="C1736" s="1187">
        <v>20634.235999999997</v>
      </c>
      <c r="D1736" s="1181" t="s">
        <v>11</v>
      </c>
    </row>
    <row r="1737" spans="1:4" s="1178" customFormat="1" ht="11.25" customHeight="1" x14ac:dyDescent="0.2">
      <c r="A1737" s="1560" t="s">
        <v>989</v>
      </c>
      <c r="B1737" s="1186">
        <v>190</v>
      </c>
      <c r="C1737" s="1186">
        <v>189</v>
      </c>
      <c r="D1737" s="1179" t="s">
        <v>3010</v>
      </c>
    </row>
    <row r="1738" spans="1:4" s="1178" customFormat="1" ht="11.25" customHeight="1" x14ac:dyDescent="0.2">
      <c r="A1738" s="1560"/>
      <c r="B1738" s="1186">
        <v>1981.98</v>
      </c>
      <c r="C1738" s="1186">
        <v>1981.9749999999999</v>
      </c>
      <c r="D1738" s="1179" t="s">
        <v>3534</v>
      </c>
    </row>
    <row r="1739" spans="1:4" s="1178" customFormat="1" ht="11.25" customHeight="1" x14ac:dyDescent="0.2">
      <c r="A1739" s="1560"/>
      <c r="B1739" s="1186">
        <v>21903.03</v>
      </c>
      <c r="C1739" s="1186">
        <v>21903.031999999999</v>
      </c>
      <c r="D1739" s="1179" t="s">
        <v>619</v>
      </c>
    </row>
    <row r="1740" spans="1:4" s="1178" customFormat="1" ht="11.25" customHeight="1" x14ac:dyDescent="0.2">
      <c r="A1740" s="1560"/>
      <c r="B1740" s="1186">
        <v>260</v>
      </c>
      <c r="C1740" s="1186">
        <v>260</v>
      </c>
      <c r="D1740" s="1179" t="s">
        <v>745</v>
      </c>
    </row>
    <row r="1741" spans="1:4" s="1178" customFormat="1" ht="11.25" customHeight="1" x14ac:dyDescent="0.2">
      <c r="A1741" s="1560"/>
      <c r="B1741" s="1186">
        <v>144</v>
      </c>
      <c r="C1741" s="1186">
        <v>140.48384999999999</v>
      </c>
      <c r="D1741" s="1179" t="s">
        <v>746</v>
      </c>
    </row>
    <row r="1742" spans="1:4" s="1178" customFormat="1" ht="11.25" customHeight="1" x14ac:dyDescent="0.2">
      <c r="A1742" s="1560"/>
      <c r="B1742" s="1186">
        <v>7675</v>
      </c>
      <c r="C1742" s="1186">
        <v>6682.8731600000001</v>
      </c>
      <c r="D1742" s="1179" t="s">
        <v>3648</v>
      </c>
    </row>
    <row r="1743" spans="1:4" s="1178" customFormat="1" ht="11.25" customHeight="1" x14ac:dyDescent="0.2">
      <c r="A1743" s="1560"/>
      <c r="B1743" s="1186">
        <v>32154.01</v>
      </c>
      <c r="C1743" s="1186">
        <v>31157.364009999998</v>
      </c>
      <c r="D1743" s="1179" t="s">
        <v>11</v>
      </c>
    </row>
    <row r="1744" spans="1:4" s="1178" customFormat="1" ht="11.25" customHeight="1" x14ac:dyDescent="0.2">
      <c r="A1744" s="1561" t="s">
        <v>980</v>
      </c>
      <c r="B1744" s="1185">
        <v>80</v>
      </c>
      <c r="C1744" s="1185">
        <v>80</v>
      </c>
      <c r="D1744" s="1177" t="s">
        <v>3327</v>
      </c>
    </row>
    <row r="1745" spans="1:4" s="1178" customFormat="1" ht="11.25" customHeight="1" x14ac:dyDescent="0.2">
      <c r="A1745" s="1560"/>
      <c r="B1745" s="1186">
        <v>1151.54</v>
      </c>
      <c r="C1745" s="1186">
        <v>1151.5350000000001</v>
      </c>
      <c r="D1745" s="1179" t="s">
        <v>3534</v>
      </c>
    </row>
    <row r="1746" spans="1:4" s="1178" customFormat="1" ht="11.25" customHeight="1" x14ac:dyDescent="0.2">
      <c r="A1746" s="1560"/>
      <c r="B1746" s="1186">
        <v>45</v>
      </c>
      <c r="C1746" s="1186">
        <v>42.35</v>
      </c>
      <c r="D1746" s="1179" t="s">
        <v>750</v>
      </c>
    </row>
    <row r="1747" spans="1:4" s="1178" customFormat="1" ht="11.25" customHeight="1" x14ac:dyDescent="0.2">
      <c r="A1747" s="1560"/>
      <c r="B1747" s="1186">
        <v>12100.29</v>
      </c>
      <c r="C1747" s="1186">
        <v>12100.285</v>
      </c>
      <c r="D1747" s="1179" t="s">
        <v>619</v>
      </c>
    </row>
    <row r="1748" spans="1:4" s="1178" customFormat="1" ht="11.25" customHeight="1" x14ac:dyDescent="0.2">
      <c r="A1748" s="1560"/>
      <c r="B1748" s="1186">
        <v>330</v>
      </c>
      <c r="C1748" s="1186">
        <v>330</v>
      </c>
      <c r="D1748" s="1179" t="s">
        <v>745</v>
      </c>
    </row>
    <row r="1749" spans="1:4" s="1178" customFormat="1" ht="11.25" customHeight="1" x14ac:dyDescent="0.2">
      <c r="A1749" s="1560"/>
      <c r="B1749" s="1186">
        <v>236</v>
      </c>
      <c r="C1749" s="1186">
        <v>236</v>
      </c>
      <c r="D1749" s="1179" t="s">
        <v>746</v>
      </c>
    </row>
    <row r="1750" spans="1:4" s="1178" customFormat="1" ht="11.25" customHeight="1" x14ac:dyDescent="0.2">
      <c r="A1750" s="1562"/>
      <c r="B1750" s="1187">
        <v>13942.830000000002</v>
      </c>
      <c r="C1750" s="1187">
        <v>13940.17</v>
      </c>
      <c r="D1750" s="1181" t="s">
        <v>11</v>
      </c>
    </row>
    <row r="1751" spans="1:4" s="1178" customFormat="1" ht="11.25" customHeight="1" x14ac:dyDescent="0.2">
      <c r="A1751" s="1560" t="s">
        <v>995</v>
      </c>
      <c r="B1751" s="1186">
        <v>150</v>
      </c>
      <c r="C1751" s="1186">
        <v>150</v>
      </c>
      <c r="D1751" s="1179" t="s">
        <v>3327</v>
      </c>
    </row>
    <row r="1752" spans="1:4" s="1178" customFormat="1" ht="11.25" customHeight="1" x14ac:dyDescent="0.2">
      <c r="A1752" s="1560"/>
      <c r="B1752" s="1186">
        <v>1674.98</v>
      </c>
      <c r="C1752" s="1186">
        <v>1674.9760000000001</v>
      </c>
      <c r="D1752" s="1179" t="s">
        <v>3534</v>
      </c>
    </row>
    <row r="1753" spans="1:4" s="1178" customFormat="1" ht="11.25" customHeight="1" x14ac:dyDescent="0.2">
      <c r="A1753" s="1560"/>
      <c r="B1753" s="1186">
        <v>18701.82</v>
      </c>
      <c r="C1753" s="1186">
        <v>18701.824000000001</v>
      </c>
      <c r="D1753" s="1179" t="s">
        <v>619</v>
      </c>
    </row>
    <row r="1754" spans="1:4" s="1178" customFormat="1" ht="11.25" customHeight="1" x14ac:dyDescent="0.2">
      <c r="A1754" s="1560"/>
      <c r="B1754" s="1186">
        <v>600</v>
      </c>
      <c r="C1754" s="1186">
        <v>600</v>
      </c>
      <c r="D1754" s="1179" t="s">
        <v>745</v>
      </c>
    </row>
    <row r="1755" spans="1:4" s="1178" customFormat="1" ht="11.25" customHeight="1" x14ac:dyDescent="0.2">
      <c r="A1755" s="1560"/>
      <c r="B1755" s="1186">
        <v>185</v>
      </c>
      <c r="C1755" s="1186">
        <v>185</v>
      </c>
      <c r="D1755" s="1179" t="s">
        <v>746</v>
      </c>
    </row>
    <row r="1756" spans="1:4" s="1178" customFormat="1" ht="11.25" customHeight="1" x14ac:dyDescent="0.2">
      <c r="A1756" s="1560"/>
      <c r="B1756" s="1186">
        <v>200</v>
      </c>
      <c r="C1756" s="1186">
        <v>67.155000000000001</v>
      </c>
      <c r="D1756" s="1179" t="s">
        <v>4643</v>
      </c>
    </row>
    <row r="1757" spans="1:4" s="1178" customFormat="1" ht="11.25" customHeight="1" x14ac:dyDescent="0.2">
      <c r="A1757" s="1560"/>
      <c r="B1757" s="1186">
        <v>21511.8</v>
      </c>
      <c r="C1757" s="1186">
        <v>21378.954999999998</v>
      </c>
      <c r="D1757" s="1179" t="s">
        <v>11</v>
      </c>
    </row>
    <row r="1758" spans="1:4" s="1178" customFormat="1" ht="11.25" customHeight="1" x14ac:dyDescent="0.2">
      <c r="A1758" s="1561" t="s">
        <v>978</v>
      </c>
      <c r="B1758" s="1185">
        <v>270</v>
      </c>
      <c r="C1758" s="1185">
        <v>270</v>
      </c>
      <c r="D1758" s="1177" t="s">
        <v>3010</v>
      </c>
    </row>
    <row r="1759" spans="1:4" s="1178" customFormat="1" ht="11.25" customHeight="1" x14ac:dyDescent="0.2">
      <c r="A1759" s="1560"/>
      <c r="B1759" s="1186">
        <v>27625.16</v>
      </c>
      <c r="C1759" s="1186">
        <v>27625.164000000001</v>
      </c>
      <c r="D1759" s="1179" t="s">
        <v>619</v>
      </c>
    </row>
    <row r="1760" spans="1:4" s="1178" customFormat="1" ht="11.25" customHeight="1" x14ac:dyDescent="0.2">
      <c r="A1760" s="1560"/>
      <c r="B1760" s="1186">
        <v>500</v>
      </c>
      <c r="C1760" s="1186">
        <v>500</v>
      </c>
      <c r="D1760" s="1179" t="s">
        <v>745</v>
      </c>
    </row>
    <row r="1761" spans="1:4" s="1178" customFormat="1" ht="11.25" customHeight="1" x14ac:dyDescent="0.2">
      <c r="A1761" s="1560"/>
      <c r="B1761" s="1186">
        <v>672</v>
      </c>
      <c r="C1761" s="1186">
        <v>672</v>
      </c>
      <c r="D1761" s="1179" t="s">
        <v>746</v>
      </c>
    </row>
    <row r="1762" spans="1:4" s="1178" customFormat="1" ht="11.25" customHeight="1" x14ac:dyDescent="0.2">
      <c r="A1762" s="1560"/>
      <c r="B1762" s="1186">
        <v>1682.86</v>
      </c>
      <c r="C1762" s="1186">
        <v>1682.85122</v>
      </c>
      <c r="D1762" s="1179" t="s">
        <v>4622</v>
      </c>
    </row>
    <row r="1763" spans="1:4" s="1178" customFormat="1" ht="11.25" customHeight="1" x14ac:dyDescent="0.2">
      <c r="A1763" s="1562"/>
      <c r="B1763" s="1187">
        <v>30750.02</v>
      </c>
      <c r="C1763" s="1187">
        <v>30750.015220000001</v>
      </c>
      <c r="D1763" s="1181" t="s">
        <v>11</v>
      </c>
    </row>
    <row r="1764" spans="1:4" s="1178" customFormat="1" ht="11.25" customHeight="1" x14ac:dyDescent="0.2">
      <c r="A1764" s="1560" t="s">
        <v>972</v>
      </c>
      <c r="B1764" s="1186">
        <v>340</v>
      </c>
      <c r="C1764" s="1186">
        <v>0</v>
      </c>
      <c r="D1764" s="1179" t="s">
        <v>4617</v>
      </c>
    </row>
    <row r="1765" spans="1:4" s="1178" customFormat="1" ht="11.25" customHeight="1" x14ac:dyDescent="0.2">
      <c r="A1765" s="1560"/>
      <c r="B1765" s="1186">
        <v>18394.38</v>
      </c>
      <c r="C1765" s="1186">
        <v>18394.377</v>
      </c>
      <c r="D1765" s="1179" t="s">
        <v>619</v>
      </c>
    </row>
    <row r="1766" spans="1:4" s="1178" customFormat="1" ht="11.25" customHeight="1" x14ac:dyDescent="0.2">
      <c r="A1766" s="1560"/>
      <c r="B1766" s="1186">
        <v>410</v>
      </c>
      <c r="C1766" s="1186">
        <v>410</v>
      </c>
      <c r="D1766" s="1179" t="s">
        <v>745</v>
      </c>
    </row>
    <row r="1767" spans="1:4" s="1178" customFormat="1" ht="11.25" customHeight="1" x14ac:dyDescent="0.2">
      <c r="A1767" s="1560"/>
      <c r="B1767" s="1186">
        <v>12</v>
      </c>
      <c r="C1767" s="1186">
        <v>12</v>
      </c>
      <c r="D1767" s="1179" t="s">
        <v>746</v>
      </c>
    </row>
    <row r="1768" spans="1:4" s="1178" customFormat="1" ht="11.25" customHeight="1" x14ac:dyDescent="0.2">
      <c r="A1768" s="1560"/>
      <c r="B1768" s="1186">
        <v>5337.54</v>
      </c>
      <c r="C1768" s="1186">
        <v>0</v>
      </c>
      <c r="D1768" s="1179" t="s">
        <v>2807</v>
      </c>
    </row>
    <row r="1769" spans="1:4" s="1178" customFormat="1" ht="11.25" customHeight="1" x14ac:dyDescent="0.2">
      <c r="A1769" s="1560"/>
      <c r="B1769" s="1186">
        <v>24493.920000000002</v>
      </c>
      <c r="C1769" s="1186">
        <v>18816.377</v>
      </c>
      <c r="D1769" s="1179" t="s">
        <v>11</v>
      </c>
    </row>
    <row r="1770" spans="1:4" s="1178" customFormat="1" ht="11.25" customHeight="1" x14ac:dyDescent="0.2">
      <c r="A1770" s="1561" t="s">
        <v>991</v>
      </c>
      <c r="B1770" s="1185">
        <v>580</v>
      </c>
      <c r="C1770" s="1185">
        <v>580</v>
      </c>
      <c r="D1770" s="1177" t="s">
        <v>3010</v>
      </c>
    </row>
    <row r="1771" spans="1:4" s="1178" customFormat="1" ht="11.25" customHeight="1" x14ac:dyDescent="0.2">
      <c r="A1771" s="1560"/>
      <c r="B1771" s="1186">
        <v>25187.45</v>
      </c>
      <c r="C1771" s="1186">
        <v>25187.452000000001</v>
      </c>
      <c r="D1771" s="1179" t="s">
        <v>619</v>
      </c>
    </row>
    <row r="1772" spans="1:4" s="1178" customFormat="1" ht="11.25" customHeight="1" x14ac:dyDescent="0.2">
      <c r="A1772" s="1560"/>
      <c r="B1772" s="1186">
        <v>290</v>
      </c>
      <c r="C1772" s="1186">
        <v>290</v>
      </c>
      <c r="D1772" s="1179" t="s">
        <v>745</v>
      </c>
    </row>
    <row r="1773" spans="1:4" s="1178" customFormat="1" ht="11.25" customHeight="1" x14ac:dyDescent="0.2">
      <c r="A1773" s="1560"/>
      <c r="B1773" s="1186">
        <v>100</v>
      </c>
      <c r="C1773" s="1186">
        <v>100</v>
      </c>
      <c r="D1773" s="1179" t="s">
        <v>567</v>
      </c>
    </row>
    <row r="1774" spans="1:4" s="1178" customFormat="1" ht="11.25" customHeight="1" x14ac:dyDescent="0.2">
      <c r="A1774" s="1562"/>
      <c r="B1774" s="1187">
        <v>26157.45</v>
      </c>
      <c r="C1774" s="1187">
        <v>26157.452000000001</v>
      </c>
      <c r="D1774" s="1181" t="s">
        <v>11</v>
      </c>
    </row>
    <row r="1775" spans="1:4" s="1178" customFormat="1" ht="11.25" customHeight="1" x14ac:dyDescent="0.2">
      <c r="A1775" s="1560" t="s">
        <v>976</v>
      </c>
      <c r="B1775" s="1186">
        <v>150</v>
      </c>
      <c r="C1775" s="1186">
        <v>150</v>
      </c>
      <c r="D1775" s="1179" t="s">
        <v>3327</v>
      </c>
    </row>
    <row r="1776" spans="1:4" s="1178" customFormat="1" ht="11.25" customHeight="1" x14ac:dyDescent="0.2">
      <c r="A1776" s="1560"/>
      <c r="B1776" s="1186">
        <v>34530.67</v>
      </c>
      <c r="C1776" s="1186">
        <v>34530.667999999998</v>
      </c>
      <c r="D1776" s="1179" t="s">
        <v>619</v>
      </c>
    </row>
    <row r="1777" spans="1:4" s="1178" customFormat="1" ht="11.25" customHeight="1" x14ac:dyDescent="0.2">
      <c r="A1777" s="1560"/>
      <c r="B1777" s="1186">
        <v>330</v>
      </c>
      <c r="C1777" s="1186">
        <v>330</v>
      </c>
      <c r="D1777" s="1179" t="s">
        <v>745</v>
      </c>
    </row>
    <row r="1778" spans="1:4" s="1178" customFormat="1" ht="11.25" customHeight="1" x14ac:dyDescent="0.2">
      <c r="A1778" s="1560"/>
      <c r="B1778" s="1186">
        <v>27</v>
      </c>
      <c r="C1778" s="1186">
        <v>27</v>
      </c>
      <c r="D1778" s="1179" t="s">
        <v>746</v>
      </c>
    </row>
    <row r="1779" spans="1:4" s="1178" customFormat="1" ht="11.25" customHeight="1" x14ac:dyDescent="0.2">
      <c r="A1779" s="1560"/>
      <c r="B1779" s="1186">
        <v>35037.67</v>
      </c>
      <c r="C1779" s="1186">
        <v>35037.667999999998</v>
      </c>
      <c r="D1779" s="1179" t="s">
        <v>11</v>
      </c>
    </row>
    <row r="1780" spans="1:4" s="1178" customFormat="1" ht="11.25" customHeight="1" x14ac:dyDescent="0.2">
      <c r="A1780" s="1561" t="s">
        <v>970</v>
      </c>
      <c r="B1780" s="1185">
        <v>400</v>
      </c>
      <c r="C1780" s="1185">
        <v>400</v>
      </c>
      <c r="D1780" s="1177" t="s">
        <v>3010</v>
      </c>
    </row>
    <row r="1781" spans="1:4" s="1178" customFormat="1" ht="11.25" customHeight="1" x14ac:dyDescent="0.2">
      <c r="A1781" s="1560"/>
      <c r="B1781" s="1186">
        <v>27704.68</v>
      </c>
      <c r="C1781" s="1186">
        <v>27704.681</v>
      </c>
      <c r="D1781" s="1179" t="s">
        <v>619</v>
      </c>
    </row>
    <row r="1782" spans="1:4" s="1178" customFormat="1" ht="11.25" customHeight="1" x14ac:dyDescent="0.2">
      <c r="A1782" s="1560"/>
      <c r="B1782" s="1186">
        <v>500</v>
      </c>
      <c r="C1782" s="1186">
        <v>500</v>
      </c>
      <c r="D1782" s="1179" t="s">
        <v>745</v>
      </c>
    </row>
    <row r="1783" spans="1:4" s="1178" customFormat="1" ht="11.25" customHeight="1" x14ac:dyDescent="0.2">
      <c r="A1783" s="1560"/>
      <c r="B1783" s="1186">
        <v>128</v>
      </c>
      <c r="C1783" s="1186">
        <v>128</v>
      </c>
      <c r="D1783" s="1179" t="s">
        <v>746</v>
      </c>
    </row>
    <row r="1784" spans="1:4" s="1178" customFormat="1" ht="11.25" customHeight="1" x14ac:dyDescent="0.2">
      <c r="A1784" s="1562"/>
      <c r="B1784" s="1187">
        <v>28732.68</v>
      </c>
      <c r="C1784" s="1187">
        <v>28732.681</v>
      </c>
      <c r="D1784" s="1181" t="s">
        <v>11</v>
      </c>
    </row>
    <row r="1785" spans="1:4" s="1178" customFormat="1" ht="11.25" customHeight="1" x14ac:dyDescent="0.2">
      <c r="A1785" s="1560" t="s">
        <v>990</v>
      </c>
      <c r="B1785" s="1186">
        <v>75</v>
      </c>
      <c r="C1785" s="1186">
        <v>75</v>
      </c>
      <c r="D1785" s="1179" t="s">
        <v>3327</v>
      </c>
    </row>
    <row r="1786" spans="1:4" s="1178" customFormat="1" ht="11.25" customHeight="1" x14ac:dyDescent="0.2">
      <c r="A1786" s="1560"/>
      <c r="B1786" s="1186">
        <v>21424.82</v>
      </c>
      <c r="C1786" s="1186">
        <v>21424.822</v>
      </c>
      <c r="D1786" s="1179" t="s">
        <v>619</v>
      </c>
    </row>
    <row r="1787" spans="1:4" s="1178" customFormat="1" ht="11.25" customHeight="1" x14ac:dyDescent="0.2">
      <c r="A1787" s="1560"/>
      <c r="B1787" s="1186">
        <v>150</v>
      </c>
      <c r="C1787" s="1186">
        <v>145.36677</v>
      </c>
      <c r="D1787" s="1179" t="s">
        <v>745</v>
      </c>
    </row>
    <row r="1788" spans="1:4" s="1178" customFormat="1" ht="11.25" customHeight="1" x14ac:dyDescent="0.2">
      <c r="A1788" s="1560"/>
      <c r="B1788" s="1186">
        <v>70</v>
      </c>
      <c r="C1788" s="1186">
        <v>70</v>
      </c>
      <c r="D1788" s="1179" t="s">
        <v>746</v>
      </c>
    </row>
    <row r="1789" spans="1:4" s="1178" customFormat="1" ht="11.25" customHeight="1" x14ac:dyDescent="0.2">
      <c r="A1789" s="1560"/>
      <c r="B1789" s="1186">
        <v>403.13</v>
      </c>
      <c r="C1789" s="1186">
        <v>403.12400000000002</v>
      </c>
      <c r="D1789" s="1179" t="s">
        <v>3612</v>
      </c>
    </row>
    <row r="1790" spans="1:4" s="1178" customFormat="1" ht="11.25" customHeight="1" x14ac:dyDescent="0.2">
      <c r="A1790" s="1560"/>
      <c r="B1790" s="1186">
        <v>22122.95</v>
      </c>
      <c r="C1790" s="1186">
        <v>22118.31277</v>
      </c>
      <c r="D1790" s="1179" t="s">
        <v>11</v>
      </c>
    </row>
    <row r="1791" spans="1:4" s="1178" customFormat="1" ht="11.25" customHeight="1" x14ac:dyDescent="0.2">
      <c r="A1791" s="1561" t="s">
        <v>985</v>
      </c>
      <c r="B1791" s="1185">
        <v>150</v>
      </c>
      <c r="C1791" s="1185">
        <v>150</v>
      </c>
      <c r="D1791" s="1177" t="s">
        <v>3327</v>
      </c>
    </row>
    <row r="1792" spans="1:4" s="1178" customFormat="1" ht="11.25" customHeight="1" x14ac:dyDescent="0.2">
      <c r="A1792" s="1560"/>
      <c r="B1792" s="1186">
        <v>200</v>
      </c>
      <c r="C1792" s="1186">
        <v>189</v>
      </c>
      <c r="D1792" s="1179" t="s">
        <v>3010</v>
      </c>
    </row>
    <row r="1793" spans="1:4" s="1178" customFormat="1" ht="11.25" customHeight="1" x14ac:dyDescent="0.2">
      <c r="A1793" s="1560"/>
      <c r="B1793" s="1186">
        <v>1679.6299999999999</v>
      </c>
      <c r="C1793" s="1186">
        <v>1679.626</v>
      </c>
      <c r="D1793" s="1179" t="s">
        <v>3534</v>
      </c>
    </row>
    <row r="1794" spans="1:4" s="1178" customFormat="1" ht="11.25" customHeight="1" x14ac:dyDescent="0.2">
      <c r="A1794" s="1560"/>
      <c r="B1794" s="1186">
        <v>17184.5</v>
      </c>
      <c r="C1794" s="1186">
        <v>17184.501</v>
      </c>
      <c r="D1794" s="1179" t="s">
        <v>619</v>
      </c>
    </row>
    <row r="1795" spans="1:4" s="1178" customFormat="1" ht="11.25" customHeight="1" x14ac:dyDescent="0.2">
      <c r="A1795" s="1560"/>
      <c r="B1795" s="1186">
        <v>230</v>
      </c>
      <c r="C1795" s="1186">
        <v>230</v>
      </c>
      <c r="D1795" s="1179" t="s">
        <v>745</v>
      </c>
    </row>
    <row r="1796" spans="1:4" s="1178" customFormat="1" ht="11.25" customHeight="1" x14ac:dyDescent="0.2">
      <c r="A1796" s="1562"/>
      <c r="B1796" s="1187">
        <v>19444.13</v>
      </c>
      <c r="C1796" s="1187">
        <v>19433.127</v>
      </c>
      <c r="D1796" s="1181" t="s">
        <v>11</v>
      </c>
    </row>
    <row r="1797" spans="1:4" s="1178" customFormat="1" ht="11.25" customHeight="1" x14ac:dyDescent="0.2">
      <c r="A1797" s="1560" t="s">
        <v>982</v>
      </c>
      <c r="B1797" s="1186">
        <v>991.92</v>
      </c>
      <c r="C1797" s="1186">
        <v>991.91300000000001</v>
      </c>
      <c r="D1797" s="1179" t="s">
        <v>3534</v>
      </c>
    </row>
    <row r="1798" spans="1:4" s="1178" customFormat="1" ht="11.25" customHeight="1" x14ac:dyDescent="0.2">
      <c r="A1798" s="1560"/>
      <c r="B1798" s="1186">
        <v>9919.16</v>
      </c>
      <c r="C1798" s="1186">
        <v>9919.1569999999992</v>
      </c>
      <c r="D1798" s="1179" t="s">
        <v>619</v>
      </c>
    </row>
    <row r="1799" spans="1:4" s="1178" customFormat="1" ht="11.25" customHeight="1" x14ac:dyDescent="0.2">
      <c r="A1799" s="1560"/>
      <c r="B1799" s="1186">
        <v>160</v>
      </c>
      <c r="C1799" s="1186">
        <v>160</v>
      </c>
      <c r="D1799" s="1179" t="s">
        <v>745</v>
      </c>
    </row>
    <row r="1800" spans="1:4" s="1178" customFormat="1" ht="11.25" customHeight="1" x14ac:dyDescent="0.2">
      <c r="A1800" s="1560"/>
      <c r="B1800" s="1186">
        <v>11071.08</v>
      </c>
      <c r="C1800" s="1186">
        <v>11071.07</v>
      </c>
      <c r="D1800" s="1179" t="s">
        <v>11</v>
      </c>
    </row>
    <row r="1801" spans="1:4" s="1178" customFormat="1" ht="11.25" customHeight="1" x14ac:dyDescent="0.2">
      <c r="A1801" s="1561" t="s">
        <v>1813</v>
      </c>
      <c r="B1801" s="1185">
        <v>13049.24</v>
      </c>
      <c r="C1801" s="1185">
        <v>13049.237999999999</v>
      </c>
      <c r="D1801" s="1177" t="s">
        <v>619</v>
      </c>
    </row>
    <row r="1802" spans="1:4" s="1178" customFormat="1" ht="11.25" customHeight="1" x14ac:dyDescent="0.2">
      <c r="A1802" s="1560"/>
      <c r="B1802" s="1186">
        <v>210</v>
      </c>
      <c r="C1802" s="1186">
        <v>210</v>
      </c>
      <c r="D1802" s="1179" t="s">
        <v>745</v>
      </c>
    </row>
    <row r="1803" spans="1:4" s="1178" customFormat="1" ht="11.25" customHeight="1" x14ac:dyDescent="0.2">
      <c r="A1803" s="1560"/>
      <c r="B1803" s="1186">
        <v>60</v>
      </c>
      <c r="C1803" s="1186">
        <v>60</v>
      </c>
      <c r="D1803" s="1179" t="s">
        <v>746</v>
      </c>
    </row>
    <row r="1804" spans="1:4" s="1178" customFormat="1" ht="11.25" customHeight="1" x14ac:dyDescent="0.2">
      <c r="A1804" s="1562"/>
      <c r="B1804" s="1187">
        <v>13319.24</v>
      </c>
      <c r="C1804" s="1187">
        <v>13319.237999999999</v>
      </c>
      <c r="D1804" s="1181" t="s">
        <v>11</v>
      </c>
    </row>
    <row r="1805" spans="1:4" s="1178" customFormat="1" ht="11.25" customHeight="1" x14ac:dyDescent="0.2">
      <c r="A1805" s="1560" t="s">
        <v>998</v>
      </c>
      <c r="B1805" s="1186">
        <v>700</v>
      </c>
      <c r="C1805" s="1186">
        <v>700</v>
      </c>
      <c r="D1805" s="1179" t="s">
        <v>3010</v>
      </c>
    </row>
    <row r="1806" spans="1:4" s="1178" customFormat="1" ht="11.25" customHeight="1" x14ac:dyDescent="0.2">
      <c r="A1806" s="1560"/>
      <c r="B1806" s="1186">
        <v>1692.48</v>
      </c>
      <c r="C1806" s="1186">
        <v>1692.4749999999999</v>
      </c>
      <c r="D1806" s="1179" t="s">
        <v>3534</v>
      </c>
    </row>
    <row r="1807" spans="1:4" s="1178" customFormat="1" ht="11.25" customHeight="1" x14ac:dyDescent="0.2">
      <c r="A1807" s="1560"/>
      <c r="B1807" s="1186">
        <v>19144.55</v>
      </c>
      <c r="C1807" s="1186">
        <v>19144.545999999998</v>
      </c>
      <c r="D1807" s="1179" t="s">
        <v>619</v>
      </c>
    </row>
    <row r="1808" spans="1:4" s="1178" customFormat="1" ht="11.25" customHeight="1" x14ac:dyDescent="0.2">
      <c r="A1808" s="1560"/>
      <c r="B1808" s="1186">
        <v>390</v>
      </c>
      <c r="C1808" s="1186">
        <v>390</v>
      </c>
      <c r="D1808" s="1179" t="s">
        <v>745</v>
      </c>
    </row>
    <row r="1809" spans="1:4" s="1178" customFormat="1" ht="11.25" customHeight="1" x14ac:dyDescent="0.2">
      <c r="A1809" s="1560"/>
      <c r="B1809" s="1186">
        <v>21927.03</v>
      </c>
      <c r="C1809" s="1186">
        <v>21927.020999999997</v>
      </c>
      <c r="D1809" s="1179" t="s">
        <v>11</v>
      </c>
    </row>
    <row r="1810" spans="1:4" s="1178" customFormat="1" ht="11.25" customHeight="1" x14ac:dyDescent="0.2">
      <c r="A1810" s="1561" t="s">
        <v>983</v>
      </c>
      <c r="B1810" s="1185">
        <v>120</v>
      </c>
      <c r="C1810" s="1185">
        <v>120</v>
      </c>
      <c r="D1810" s="1177" t="s">
        <v>3327</v>
      </c>
    </row>
    <row r="1811" spans="1:4" s="1178" customFormat="1" ht="11.25" customHeight="1" x14ac:dyDescent="0.2">
      <c r="A1811" s="1560"/>
      <c r="B1811" s="1186">
        <v>14910.62</v>
      </c>
      <c r="C1811" s="1186">
        <v>14910.621999999999</v>
      </c>
      <c r="D1811" s="1179" t="s">
        <v>619</v>
      </c>
    </row>
    <row r="1812" spans="1:4" s="1178" customFormat="1" ht="11.25" customHeight="1" x14ac:dyDescent="0.2">
      <c r="A1812" s="1560"/>
      <c r="B1812" s="1186">
        <v>320</v>
      </c>
      <c r="C1812" s="1186">
        <v>320</v>
      </c>
      <c r="D1812" s="1179" t="s">
        <v>745</v>
      </c>
    </row>
    <row r="1813" spans="1:4" s="1178" customFormat="1" ht="11.25" customHeight="1" x14ac:dyDescent="0.2">
      <c r="A1813" s="1562"/>
      <c r="B1813" s="1187">
        <v>15350.62</v>
      </c>
      <c r="C1813" s="1187">
        <v>15350.621999999999</v>
      </c>
      <c r="D1813" s="1181" t="s">
        <v>11</v>
      </c>
    </row>
    <row r="1814" spans="1:4" s="1178" customFormat="1" ht="11.25" customHeight="1" x14ac:dyDescent="0.2">
      <c r="A1814" s="1560" t="s">
        <v>992</v>
      </c>
      <c r="B1814" s="1186">
        <v>7255.36</v>
      </c>
      <c r="C1814" s="1186">
        <v>7255.36</v>
      </c>
      <c r="D1814" s="1179" t="s">
        <v>619</v>
      </c>
    </row>
    <row r="1815" spans="1:4" s="1178" customFormat="1" ht="11.25" customHeight="1" x14ac:dyDescent="0.2">
      <c r="A1815" s="1560"/>
      <c r="B1815" s="1186">
        <v>57</v>
      </c>
      <c r="C1815" s="1186">
        <v>30</v>
      </c>
      <c r="D1815" s="1179" t="s">
        <v>745</v>
      </c>
    </row>
    <row r="1816" spans="1:4" s="1178" customFormat="1" ht="11.25" customHeight="1" x14ac:dyDescent="0.2">
      <c r="A1816" s="1560"/>
      <c r="B1816" s="1186">
        <v>7312.36</v>
      </c>
      <c r="C1816" s="1186">
        <v>7285.36</v>
      </c>
      <c r="D1816" s="1179" t="s">
        <v>11</v>
      </c>
    </row>
    <row r="1817" spans="1:4" s="1178" customFormat="1" ht="11.25" customHeight="1" x14ac:dyDescent="0.2">
      <c r="A1817" s="1561" t="s">
        <v>996</v>
      </c>
      <c r="B1817" s="1185">
        <v>100</v>
      </c>
      <c r="C1817" s="1185">
        <v>100</v>
      </c>
      <c r="D1817" s="1177" t="s">
        <v>3010</v>
      </c>
    </row>
    <row r="1818" spans="1:4" s="1178" customFormat="1" ht="11.25" customHeight="1" x14ac:dyDescent="0.2">
      <c r="A1818" s="1560"/>
      <c r="B1818" s="1186">
        <v>1052.78</v>
      </c>
      <c r="C1818" s="1186">
        <v>1052.7750000000001</v>
      </c>
      <c r="D1818" s="1179" t="s">
        <v>3534</v>
      </c>
    </row>
    <row r="1819" spans="1:4" s="1178" customFormat="1" ht="11.25" customHeight="1" x14ac:dyDescent="0.2">
      <c r="A1819" s="1560"/>
      <c r="B1819" s="1186">
        <v>12112.43</v>
      </c>
      <c r="C1819" s="1186">
        <v>12112.433000000001</v>
      </c>
      <c r="D1819" s="1179" t="s">
        <v>619</v>
      </c>
    </row>
    <row r="1820" spans="1:4" s="1178" customFormat="1" ht="11.25" customHeight="1" x14ac:dyDescent="0.2">
      <c r="A1820" s="1560"/>
      <c r="B1820" s="1186">
        <v>140</v>
      </c>
      <c r="C1820" s="1186">
        <v>140</v>
      </c>
      <c r="D1820" s="1179" t="s">
        <v>745</v>
      </c>
    </row>
    <row r="1821" spans="1:4" s="1178" customFormat="1" ht="11.25" customHeight="1" x14ac:dyDescent="0.2">
      <c r="A1821" s="1562"/>
      <c r="B1821" s="1187">
        <v>13405.210000000001</v>
      </c>
      <c r="C1821" s="1187">
        <v>13405.208000000001</v>
      </c>
      <c r="D1821" s="1181" t="s">
        <v>11</v>
      </c>
    </row>
    <row r="1822" spans="1:4" s="1178" customFormat="1" ht="11.25" customHeight="1" x14ac:dyDescent="0.2">
      <c r="A1822" s="1560" t="s">
        <v>984</v>
      </c>
      <c r="B1822" s="1186">
        <v>962.4799999999999</v>
      </c>
      <c r="C1822" s="1186">
        <v>962.48199999999997</v>
      </c>
      <c r="D1822" s="1179" t="s">
        <v>3534</v>
      </c>
    </row>
    <row r="1823" spans="1:4" s="1178" customFormat="1" ht="11.25" customHeight="1" x14ac:dyDescent="0.2">
      <c r="A1823" s="1560"/>
      <c r="B1823" s="1186">
        <v>10125.290000000001</v>
      </c>
      <c r="C1823" s="1186">
        <v>10125.293</v>
      </c>
      <c r="D1823" s="1179" t="s">
        <v>619</v>
      </c>
    </row>
    <row r="1824" spans="1:4" s="1178" customFormat="1" ht="11.25" customHeight="1" x14ac:dyDescent="0.2">
      <c r="A1824" s="1560"/>
      <c r="B1824" s="1186">
        <v>110</v>
      </c>
      <c r="C1824" s="1186">
        <v>110</v>
      </c>
      <c r="D1824" s="1179" t="s">
        <v>745</v>
      </c>
    </row>
    <row r="1825" spans="1:4" s="1178" customFormat="1" ht="11.25" customHeight="1" x14ac:dyDescent="0.2">
      <c r="A1825" s="1560"/>
      <c r="B1825" s="1186">
        <v>165</v>
      </c>
      <c r="C1825" s="1186">
        <v>165</v>
      </c>
      <c r="D1825" s="1179" t="s">
        <v>746</v>
      </c>
    </row>
    <row r="1826" spans="1:4" s="1178" customFormat="1" ht="11.25" customHeight="1" x14ac:dyDescent="0.2">
      <c r="A1826" s="1560"/>
      <c r="B1826" s="1186">
        <v>11362.77</v>
      </c>
      <c r="C1826" s="1186">
        <v>11362.775</v>
      </c>
      <c r="D1826" s="1179" t="s">
        <v>11</v>
      </c>
    </row>
    <row r="1827" spans="1:4" s="1178" customFormat="1" ht="11.25" customHeight="1" x14ac:dyDescent="0.2">
      <c r="A1827" s="1561" t="s">
        <v>4558</v>
      </c>
      <c r="B1827" s="1185">
        <v>310</v>
      </c>
      <c r="C1827" s="1185">
        <v>310</v>
      </c>
      <c r="D1827" s="1177" t="s">
        <v>3327</v>
      </c>
    </row>
    <row r="1828" spans="1:4" s="1178" customFormat="1" ht="11.25" customHeight="1" x14ac:dyDescent="0.2">
      <c r="A1828" s="1560"/>
      <c r="B1828" s="1186">
        <v>5242</v>
      </c>
      <c r="C1828" s="1186">
        <v>5242</v>
      </c>
      <c r="D1828" s="1179" t="s">
        <v>3010</v>
      </c>
    </row>
    <row r="1829" spans="1:4" s="1178" customFormat="1" ht="11.25" customHeight="1" x14ac:dyDescent="0.2">
      <c r="A1829" s="1560"/>
      <c r="B1829" s="1186">
        <v>1622.3300000000002</v>
      </c>
      <c r="C1829" s="1186">
        <v>1622.326</v>
      </c>
      <c r="D1829" s="1179" t="s">
        <v>3534</v>
      </c>
    </row>
    <row r="1830" spans="1:4" s="1178" customFormat="1" ht="11.25" customHeight="1" x14ac:dyDescent="0.2">
      <c r="A1830" s="1560"/>
      <c r="B1830" s="1186">
        <v>17593.740000000002</v>
      </c>
      <c r="C1830" s="1186">
        <v>17593.742999999999</v>
      </c>
      <c r="D1830" s="1179" t="s">
        <v>619</v>
      </c>
    </row>
    <row r="1831" spans="1:4" s="1178" customFormat="1" ht="11.25" customHeight="1" x14ac:dyDescent="0.2">
      <c r="A1831" s="1560"/>
      <c r="B1831" s="1186">
        <v>400</v>
      </c>
      <c r="C1831" s="1186">
        <v>400</v>
      </c>
      <c r="D1831" s="1179" t="s">
        <v>745</v>
      </c>
    </row>
    <row r="1832" spans="1:4" s="1178" customFormat="1" ht="21" x14ac:dyDescent="0.2">
      <c r="A1832" s="1560"/>
      <c r="B1832" s="1186">
        <v>221</v>
      </c>
      <c r="C1832" s="1186">
        <v>221</v>
      </c>
      <c r="D1832" s="1179" t="s">
        <v>2762</v>
      </c>
    </row>
    <row r="1833" spans="1:4" s="1178" customFormat="1" ht="11.25" customHeight="1" x14ac:dyDescent="0.2">
      <c r="A1833" s="1562"/>
      <c r="B1833" s="1187">
        <v>25389.07</v>
      </c>
      <c r="C1833" s="1187">
        <v>25389.069</v>
      </c>
      <c r="D1833" s="1181" t="s">
        <v>11</v>
      </c>
    </row>
    <row r="1834" spans="1:4" s="1178" customFormat="1" ht="11.25" customHeight="1" x14ac:dyDescent="0.2">
      <c r="A1834" s="1560" t="s">
        <v>999</v>
      </c>
      <c r="B1834" s="1186">
        <v>676.78</v>
      </c>
      <c r="C1834" s="1186">
        <v>676.77600000000007</v>
      </c>
      <c r="D1834" s="1179" t="s">
        <v>3534</v>
      </c>
    </row>
    <row r="1835" spans="1:4" s="1178" customFormat="1" ht="11.25" customHeight="1" x14ac:dyDescent="0.2">
      <c r="A1835" s="1560"/>
      <c r="B1835" s="1186">
        <v>7392.07</v>
      </c>
      <c r="C1835" s="1186">
        <v>7392.0709999999999</v>
      </c>
      <c r="D1835" s="1179" t="s">
        <v>619</v>
      </c>
    </row>
    <row r="1836" spans="1:4" s="1178" customFormat="1" ht="11.25" customHeight="1" x14ac:dyDescent="0.2">
      <c r="A1836" s="1560"/>
      <c r="B1836" s="1186">
        <v>230</v>
      </c>
      <c r="C1836" s="1186">
        <v>230</v>
      </c>
      <c r="D1836" s="1179" t="s">
        <v>745</v>
      </c>
    </row>
    <row r="1837" spans="1:4" s="1178" customFormat="1" ht="11.25" customHeight="1" x14ac:dyDescent="0.2">
      <c r="A1837" s="1560"/>
      <c r="B1837" s="1186">
        <v>48</v>
      </c>
      <c r="C1837" s="1186">
        <v>48</v>
      </c>
      <c r="D1837" s="1179" t="s">
        <v>746</v>
      </c>
    </row>
    <row r="1838" spans="1:4" s="1178" customFormat="1" ht="11.25" customHeight="1" x14ac:dyDescent="0.2">
      <c r="A1838" s="1560"/>
      <c r="B1838" s="1186">
        <v>8346.8499999999985</v>
      </c>
      <c r="C1838" s="1186">
        <v>8346.8469999999998</v>
      </c>
      <c r="D1838" s="1179" t="s">
        <v>11</v>
      </c>
    </row>
    <row r="1839" spans="1:4" s="1178" customFormat="1" ht="11.25" customHeight="1" x14ac:dyDescent="0.2">
      <c r="A1839" s="1561" t="s">
        <v>986</v>
      </c>
      <c r="B1839" s="1185">
        <v>2256.88</v>
      </c>
      <c r="C1839" s="1185">
        <v>2256.875</v>
      </c>
      <c r="D1839" s="1177" t="s">
        <v>3534</v>
      </c>
    </row>
    <row r="1840" spans="1:4" s="1178" customFormat="1" ht="11.25" customHeight="1" x14ac:dyDescent="0.2">
      <c r="A1840" s="1560"/>
      <c r="B1840" s="1186">
        <v>500</v>
      </c>
      <c r="C1840" s="1186">
        <v>307.77</v>
      </c>
      <c r="D1840" s="1179" t="s">
        <v>4644</v>
      </c>
    </row>
    <row r="1841" spans="1:4" s="1178" customFormat="1" ht="11.25" customHeight="1" x14ac:dyDescent="0.2">
      <c r="A1841" s="1560"/>
      <c r="B1841" s="1186">
        <v>19518.73</v>
      </c>
      <c r="C1841" s="1186">
        <v>19518.726999999999</v>
      </c>
      <c r="D1841" s="1179" t="s">
        <v>619</v>
      </c>
    </row>
    <row r="1842" spans="1:4" s="1178" customFormat="1" ht="11.25" customHeight="1" x14ac:dyDescent="0.2">
      <c r="A1842" s="1560"/>
      <c r="B1842" s="1186">
        <v>550</v>
      </c>
      <c r="C1842" s="1186">
        <v>550</v>
      </c>
      <c r="D1842" s="1179" t="s">
        <v>745</v>
      </c>
    </row>
    <row r="1843" spans="1:4" s="1178" customFormat="1" ht="11.25" customHeight="1" x14ac:dyDescent="0.2">
      <c r="A1843" s="1560"/>
      <c r="B1843" s="1186">
        <v>109</v>
      </c>
      <c r="C1843" s="1186">
        <v>109</v>
      </c>
      <c r="D1843" s="1179" t="s">
        <v>746</v>
      </c>
    </row>
    <row r="1844" spans="1:4" s="1178" customFormat="1" ht="11.25" customHeight="1" x14ac:dyDescent="0.2">
      <c r="A1844" s="1562"/>
      <c r="B1844" s="1187">
        <v>22934.61</v>
      </c>
      <c r="C1844" s="1187">
        <v>22742.371999999999</v>
      </c>
      <c r="D1844" s="1181" t="s">
        <v>11</v>
      </c>
    </row>
    <row r="1845" spans="1:4" s="1178" customFormat="1" ht="11.25" customHeight="1" x14ac:dyDescent="0.2">
      <c r="A1845" s="1560" t="s">
        <v>987</v>
      </c>
      <c r="B1845" s="1186">
        <v>100</v>
      </c>
      <c r="C1845" s="1186">
        <v>100</v>
      </c>
      <c r="D1845" s="1179" t="s">
        <v>3327</v>
      </c>
    </row>
    <row r="1846" spans="1:4" s="1178" customFormat="1" ht="11.25" customHeight="1" x14ac:dyDescent="0.2">
      <c r="A1846" s="1560"/>
      <c r="B1846" s="1186">
        <v>205</v>
      </c>
      <c r="C1846" s="1186">
        <v>205</v>
      </c>
      <c r="D1846" s="1179" t="s">
        <v>3010</v>
      </c>
    </row>
    <row r="1847" spans="1:4" s="1178" customFormat="1" ht="11.25" customHeight="1" x14ac:dyDescent="0.2">
      <c r="A1847" s="1560"/>
      <c r="B1847" s="1186">
        <v>10</v>
      </c>
      <c r="C1847" s="1186">
        <v>10</v>
      </c>
      <c r="D1847" s="1179" t="s">
        <v>748</v>
      </c>
    </row>
    <row r="1848" spans="1:4" s="1178" customFormat="1" ht="11.25" customHeight="1" x14ac:dyDescent="0.2">
      <c r="A1848" s="1560"/>
      <c r="B1848" s="1186">
        <v>11712.64</v>
      </c>
      <c r="C1848" s="1186">
        <v>11712.638999999999</v>
      </c>
      <c r="D1848" s="1179" t="s">
        <v>619</v>
      </c>
    </row>
    <row r="1849" spans="1:4" s="1178" customFormat="1" ht="11.25" customHeight="1" x14ac:dyDescent="0.2">
      <c r="A1849" s="1560"/>
      <c r="B1849" s="1186">
        <v>140</v>
      </c>
      <c r="C1849" s="1186">
        <v>140</v>
      </c>
      <c r="D1849" s="1179" t="s">
        <v>745</v>
      </c>
    </row>
    <row r="1850" spans="1:4" s="1178" customFormat="1" ht="11.25" customHeight="1" x14ac:dyDescent="0.2">
      <c r="A1850" s="1560"/>
      <c r="B1850" s="1186">
        <v>12167.64</v>
      </c>
      <c r="C1850" s="1186">
        <v>12167.638999999999</v>
      </c>
      <c r="D1850" s="1179" t="s">
        <v>11</v>
      </c>
    </row>
    <row r="1851" spans="1:4" s="1178" customFormat="1" ht="11.25" customHeight="1" x14ac:dyDescent="0.2">
      <c r="A1851" s="1561" t="s">
        <v>993</v>
      </c>
      <c r="B1851" s="1185">
        <v>250</v>
      </c>
      <c r="C1851" s="1185">
        <v>250</v>
      </c>
      <c r="D1851" s="1177" t="s">
        <v>3327</v>
      </c>
    </row>
    <row r="1852" spans="1:4" s="1178" customFormat="1" ht="11.25" customHeight="1" x14ac:dyDescent="0.2">
      <c r="A1852" s="1560"/>
      <c r="B1852" s="1186">
        <v>1080</v>
      </c>
      <c r="C1852" s="1186">
        <v>1080</v>
      </c>
      <c r="D1852" s="1179" t="s">
        <v>3010</v>
      </c>
    </row>
    <row r="1853" spans="1:4" s="1178" customFormat="1" ht="11.25" customHeight="1" x14ac:dyDescent="0.2">
      <c r="A1853" s="1560"/>
      <c r="B1853" s="1186">
        <v>128</v>
      </c>
      <c r="C1853" s="1186">
        <v>128</v>
      </c>
      <c r="D1853" s="1179" t="s">
        <v>688</v>
      </c>
    </row>
    <row r="1854" spans="1:4" s="1178" customFormat="1" ht="11.25" customHeight="1" x14ac:dyDescent="0.2">
      <c r="A1854" s="1560"/>
      <c r="B1854" s="1186">
        <v>78.400000000000006</v>
      </c>
      <c r="C1854" s="1186">
        <v>78.400000000000006</v>
      </c>
      <c r="D1854" s="1179" t="s">
        <v>749</v>
      </c>
    </row>
    <row r="1855" spans="1:4" s="1178" customFormat="1" ht="11.25" customHeight="1" x14ac:dyDescent="0.2">
      <c r="A1855" s="1560"/>
      <c r="B1855" s="1186">
        <v>47378.09</v>
      </c>
      <c r="C1855" s="1186">
        <v>47378.093000000001</v>
      </c>
      <c r="D1855" s="1179" t="s">
        <v>619</v>
      </c>
    </row>
    <row r="1856" spans="1:4" s="1178" customFormat="1" ht="11.25" customHeight="1" x14ac:dyDescent="0.2">
      <c r="A1856" s="1560"/>
      <c r="B1856" s="1186">
        <v>870</v>
      </c>
      <c r="C1856" s="1186">
        <v>870</v>
      </c>
      <c r="D1856" s="1179" t="s">
        <v>745</v>
      </c>
    </row>
    <row r="1857" spans="1:4" s="1178" customFormat="1" ht="11.25" customHeight="1" x14ac:dyDescent="0.2">
      <c r="A1857" s="1560"/>
      <c r="B1857" s="1186">
        <v>68</v>
      </c>
      <c r="C1857" s="1186">
        <v>68</v>
      </c>
      <c r="D1857" s="1179" t="s">
        <v>746</v>
      </c>
    </row>
    <row r="1858" spans="1:4" s="1178" customFormat="1" ht="11.25" customHeight="1" x14ac:dyDescent="0.2">
      <c r="A1858" s="1562"/>
      <c r="B1858" s="1187">
        <v>49852.49</v>
      </c>
      <c r="C1858" s="1187">
        <v>49852.493000000002</v>
      </c>
      <c r="D1858" s="1181" t="s">
        <v>11</v>
      </c>
    </row>
    <row r="1859" spans="1:4" s="1178" customFormat="1" ht="11.25" customHeight="1" x14ac:dyDescent="0.2">
      <c r="A1859" s="1561" t="s">
        <v>966</v>
      </c>
      <c r="B1859" s="1185">
        <v>250</v>
      </c>
      <c r="C1859" s="1185">
        <v>250</v>
      </c>
      <c r="D1859" s="1177" t="s">
        <v>3327</v>
      </c>
    </row>
    <row r="1860" spans="1:4" s="1178" customFormat="1" ht="11.25" customHeight="1" x14ac:dyDescent="0.2">
      <c r="A1860" s="1560"/>
      <c r="B1860" s="1186">
        <v>20850</v>
      </c>
      <c r="C1860" s="1186">
        <v>0</v>
      </c>
      <c r="D1860" s="1179" t="s">
        <v>4645</v>
      </c>
    </row>
    <row r="1861" spans="1:4" s="1178" customFormat="1" ht="11.25" customHeight="1" x14ac:dyDescent="0.2">
      <c r="A1861" s="1560"/>
      <c r="B1861" s="1186">
        <v>847.8</v>
      </c>
      <c r="C1861" s="1186">
        <v>847.8</v>
      </c>
      <c r="D1861" s="1179" t="s">
        <v>3534</v>
      </c>
    </row>
    <row r="1862" spans="1:4" s="1178" customFormat="1" ht="11.25" customHeight="1" x14ac:dyDescent="0.2">
      <c r="A1862" s="1560"/>
      <c r="B1862" s="1186">
        <v>17434.16</v>
      </c>
      <c r="C1862" s="1186">
        <v>17434.16</v>
      </c>
      <c r="D1862" s="1179" t="s">
        <v>619</v>
      </c>
    </row>
    <row r="1863" spans="1:4" s="1178" customFormat="1" ht="11.25" customHeight="1" x14ac:dyDescent="0.2">
      <c r="A1863" s="1560"/>
      <c r="B1863" s="1186">
        <v>460</v>
      </c>
      <c r="C1863" s="1186">
        <v>460</v>
      </c>
      <c r="D1863" s="1179" t="s">
        <v>745</v>
      </c>
    </row>
    <row r="1864" spans="1:4" s="1178" customFormat="1" ht="11.25" customHeight="1" x14ac:dyDescent="0.2">
      <c r="A1864" s="1560"/>
      <c r="B1864" s="1186">
        <v>63</v>
      </c>
      <c r="C1864" s="1186">
        <v>63</v>
      </c>
      <c r="D1864" s="1179" t="s">
        <v>746</v>
      </c>
    </row>
    <row r="1865" spans="1:4" s="1178" customFormat="1" ht="11.25" customHeight="1" x14ac:dyDescent="0.2">
      <c r="A1865" s="1562"/>
      <c r="B1865" s="1187">
        <v>39904.959999999999</v>
      </c>
      <c r="C1865" s="1187">
        <v>19054.96</v>
      </c>
      <c r="D1865" s="1181" t="s">
        <v>11</v>
      </c>
    </row>
    <row r="1866" spans="1:4" s="1178" customFormat="1" ht="11.25" customHeight="1" x14ac:dyDescent="0.2">
      <c r="A1866" s="1561" t="s">
        <v>968</v>
      </c>
      <c r="B1866" s="1185">
        <v>130</v>
      </c>
      <c r="C1866" s="1185">
        <v>130</v>
      </c>
      <c r="D1866" s="1177" t="s">
        <v>3010</v>
      </c>
    </row>
    <row r="1867" spans="1:4" s="1178" customFormat="1" ht="11.25" customHeight="1" x14ac:dyDescent="0.2">
      <c r="A1867" s="1560"/>
      <c r="B1867" s="1186">
        <v>804.62999999999988</v>
      </c>
      <c r="C1867" s="1186">
        <v>804.625</v>
      </c>
      <c r="D1867" s="1179" t="s">
        <v>3534</v>
      </c>
    </row>
    <row r="1868" spans="1:4" s="1178" customFormat="1" ht="11.25" customHeight="1" x14ac:dyDescent="0.2">
      <c r="A1868" s="1560"/>
      <c r="B1868" s="1186">
        <v>8860.36</v>
      </c>
      <c r="C1868" s="1186">
        <v>8860.357</v>
      </c>
      <c r="D1868" s="1179" t="s">
        <v>619</v>
      </c>
    </row>
    <row r="1869" spans="1:4" s="1178" customFormat="1" ht="11.25" customHeight="1" x14ac:dyDescent="0.2">
      <c r="A1869" s="1560"/>
      <c r="B1869" s="1186">
        <v>130</v>
      </c>
      <c r="C1869" s="1186">
        <v>124.17171999999999</v>
      </c>
      <c r="D1869" s="1179" t="s">
        <v>745</v>
      </c>
    </row>
    <row r="1870" spans="1:4" s="1178" customFormat="1" ht="11.25" customHeight="1" x14ac:dyDescent="0.2">
      <c r="A1870" s="1562"/>
      <c r="B1870" s="1187">
        <v>9924.99</v>
      </c>
      <c r="C1870" s="1187">
        <v>9919.1537200000002</v>
      </c>
      <c r="D1870" s="1181" t="s">
        <v>11</v>
      </c>
    </row>
    <row r="1871" spans="1:4" s="1178" customFormat="1" ht="11.25" customHeight="1" x14ac:dyDescent="0.2">
      <c r="A1871" s="1560" t="s">
        <v>973</v>
      </c>
      <c r="B1871" s="1186">
        <v>36027.64</v>
      </c>
      <c r="C1871" s="1186">
        <v>36027.637000000002</v>
      </c>
      <c r="D1871" s="1179" t="s">
        <v>619</v>
      </c>
    </row>
    <row r="1872" spans="1:4" s="1178" customFormat="1" ht="11.25" customHeight="1" x14ac:dyDescent="0.2">
      <c r="A1872" s="1560"/>
      <c r="B1872" s="1186">
        <v>720</v>
      </c>
      <c r="C1872" s="1186">
        <v>720</v>
      </c>
      <c r="D1872" s="1179" t="s">
        <v>745</v>
      </c>
    </row>
    <row r="1873" spans="1:4" s="1178" customFormat="1" ht="11.25" customHeight="1" x14ac:dyDescent="0.2">
      <c r="A1873" s="1560"/>
      <c r="B1873" s="1186">
        <v>611</v>
      </c>
      <c r="C1873" s="1186">
        <v>611</v>
      </c>
      <c r="D1873" s="1179" t="s">
        <v>746</v>
      </c>
    </row>
    <row r="1874" spans="1:4" s="1178" customFormat="1" ht="11.25" customHeight="1" x14ac:dyDescent="0.2">
      <c r="A1874" s="1560"/>
      <c r="B1874" s="1186">
        <v>37358.639999999999</v>
      </c>
      <c r="C1874" s="1186">
        <v>37358.637000000002</v>
      </c>
      <c r="D1874" s="1179" t="s">
        <v>11</v>
      </c>
    </row>
    <row r="1875" spans="1:4" s="1178" customFormat="1" ht="11.25" customHeight="1" x14ac:dyDescent="0.2">
      <c r="A1875" s="1561" t="s">
        <v>971</v>
      </c>
      <c r="B1875" s="1185">
        <v>720</v>
      </c>
      <c r="C1875" s="1185">
        <v>720</v>
      </c>
      <c r="D1875" s="1177" t="s">
        <v>3010</v>
      </c>
    </row>
    <row r="1876" spans="1:4" s="1178" customFormat="1" ht="11.25" customHeight="1" x14ac:dyDescent="0.2">
      <c r="A1876" s="1560"/>
      <c r="B1876" s="1186">
        <v>12546.04</v>
      </c>
      <c r="C1876" s="1186">
        <v>12546.040999999999</v>
      </c>
      <c r="D1876" s="1179" t="s">
        <v>619</v>
      </c>
    </row>
    <row r="1877" spans="1:4" s="1178" customFormat="1" ht="11.25" customHeight="1" x14ac:dyDescent="0.2">
      <c r="A1877" s="1560"/>
      <c r="B1877" s="1186">
        <v>230</v>
      </c>
      <c r="C1877" s="1186">
        <v>230</v>
      </c>
      <c r="D1877" s="1179" t="s">
        <v>745</v>
      </c>
    </row>
    <row r="1878" spans="1:4" s="1178" customFormat="1" ht="11.25" customHeight="1" x14ac:dyDescent="0.2">
      <c r="A1878" s="1560"/>
      <c r="B1878" s="1186">
        <v>59</v>
      </c>
      <c r="C1878" s="1186">
        <v>59</v>
      </c>
      <c r="D1878" s="1179" t="s">
        <v>746</v>
      </c>
    </row>
    <row r="1879" spans="1:4" s="1178" customFormat="1" ht="11.25" customHeight="1" x14ac:dyDescent="0.2">
      <c r="A1879" s="1562"/>
      <c r="B1879" s="1187">
        <v>13555.04</v>
      </c>
      <c r="C1879" s="1187">
        <v>13555.040999999999</v>
      </c>
      <c r="D1879" s="1181" t="s">
        <v>11</v>
      </c>
    </row>
    <row r="1880" spans="1:4" s="1178" customFormat="1" ht="11.25" customHeight="1" x14ac:dyDescent="0.2">
      <c r="A1880" s="1560" t="s">
        <v>988</v>
      </c>
      <c r="B1880" s="1186">
        <v>35</v>
      </c>
      <c r="C1880" s="1186">
        <v>35</v>
      </c>
      <c r="D1880" s="1179" t="s">
        <v>3327</v>
      </c>
    </row>
    <row r="1881" spans="1:4" s="1178" customFormat="1" ht="11.25" customHeight="1" x14ac:dyDescent="0.2">
      <c r="A1881" s="1560"/>
      <c r="B1881" s="1186">
        <v>200</v>
      </c>
      <c r="C1881" s="1186">
        <v>200</v>
      </c>
      <c r="D1881" s="1179" t="s">
        <v>3010</v>
      </c>
    </row>
    <row r="1882" spans="1:4" s="1178" customFormat="1" ht="11.25" customHeight="1" x14ac:dyDescent="0.2">
      <c r="A1882" s="1560"/>
      <c r="B1882" s="1186">
        <v>12394.28</v>
      </c>
      <c r="C1882" s="1186">
        <v>12394.281999999999</v>
      </c>
      <c r="D1882" s="1179" t="s">
        <v>619</v>
      </c>
    </row>
    <row r="1883" spans="1:4" s="1178" customFormat="1" ht="11.25" customHeight="1" x14ac:dyDescent="0.2">
      <c r="A1883" s="1560"/>
      <c r="B1883" s="1186">
        <v>430</v>
      </c>
      <c r="C1883" s="1186">
        <v>430</v>
      </c>
      <c r="D1883" s="1179" t="s">
        <v>745</v>
      </c>
    </row>
    <row r="1884" spans="1:4" s="1178" customFormat="1" ht="11.25" customHeight="1" x14ac:dyDescent="0.2">
      <c r="A1884" s="1560"/>
      <c r="B1884" s="1186">
        <v>13059.28</v>
      </c>
      <c r="C1884" s="1186">
        <v>13059.281999999999</v>
      </c>
      <c r="D1884" s="1179" t="s">
        <v>11</v>
      </c>
    </row>
    <row r="1885" spans="1:4" s="1178" customFormat="1" ht="11.25" customHeight="1" x14ac:dyDescent="0.2">
      <c r="A1885" s="1561" t="s">
        <v>981</v>
      </c>
      <c r="B1885" s="1185">
        <v>200</v>
      </c>
      <c r="C1885" s="1185">
        <v>200</v>
      </c>
      <c r="D1885" s="1177" t="s">
        <v>3327</v>
      </c>
    </row>
    <row r="1886" spans="1:4" s="1178" customFormat="1" ht="11.25" customHeight="1" x14ac:dyDescent="0.2">
      <c r="A1886" s="1560"/>
      <c r="B1886" s="1186">
        <v>250</v>
      </c>
      <c r="C1886" s="1186">
        <v>250</v>
      </c>
      <c r="D1886" s="1179" t="s">
        <v>3010</v>
      </c>
    </row>
    <row r="1887" spans="1:4" s="1178" customFormat="1" ht="11.25" customHeight="1" x14ac:dyDescent="0.2">
      <c r="A1887" s="1560"/>
      <c r="B1887" s="1186">
        <v>903.67</v>
      </c>
      <c r="C1887" s="1186">
        <v>903.66300000000001</v>
      </c>
      <c r="D1887" s="1179" t="s">
        <v>3534</v>
      </c>
    </row>
    <row r="1888" spans="1:4" s="1178" customFormat="1" ht="11.25" customHeight="1" x14ac:dyDescent="0.2">
      <c r="A1888" s="1560"/>
      <c r="B1888" s="1186">
        <v>10884.28</v>
      </c>
      <c r="C1888" s="1186">
        <v>10884.282999999999</v>
      </c>
      <c r="D1888" s="1179" t="s">
        <v>619</v>
      </c>
    </row>
    <row r="1889" spans="1:4" s="1178" customFormat="1" ht="11.25" customHeight="1" x14ac:dyDescent="0.2">
      <c r="A1889" s="1560"/>
      <c r="B1889" s="1186">
        <v>130</v>
      </c>
      <c r="C1889" s="1186">
        <v>130</v>
      </c>
      <c r="D1889" s="1179" t="s">
        <v>745</v>
      </c>
    </row>
    <row r="1890" spans="1:4" s="1178" customFormat="1" ht="11.25" customHeight="1" x14ac:dyDescent="0.2">
      <c r="A1890" s="1560"/>
      <c r="B1890" s="1186">
        <v>280</v>
      </c>
      <c r="C1890" s="1186">
        <v>280</v>
      </c>
      <c r="D1890" s="1179" t="s">
        <v>746</v>
      </c>
    </row>
    <row r="1891" spans="1:4" s="1178" customFormat="1" ht="11.25" customHeight="1" x14ac:dyDescent="0.2">
      <c r="A1891" s="1562"/>
      <c r="B1891" s="1187">
        <v>12647.95</v>
      </c>
      <c r="C1891" s="1187">
        <v>12647.946</v>
      </c>
      <c r="D1891" s="1181" t="s">
        <v>11</v>
      </c>
    </row>
    <row r="1892" spans="1:4" s="1178" customFormat="1" ht="11.25" customHeight="1" x14ac:dyDescent="0.2">
      <c r="A1892" s="1560" t="s">
        <v>1000</v>
      </c>
      <c r="B1892" s="1186">
        <v>110</v>
      </c>
      <c r="C1892" s="1186">
        <v>110</v>
      </c>
      <c r="D1892" s="1179" t="s">
        <v>3327</v>
      </c>
    </row>
    <row r="1893" spans="1:4" s="1178" customFormat="1" ht="11.25" customHeight="1" x14ac:dyDescent="0.2">
      <c r="A1893" s="1560"/>
      <c r="B1893" s="1186">
        <v>1274.72</v>
      </c>
      <c r="C1893" s="1186">
        <v>1274.7150000000001</v>
      </c>
      <c r="D1893" s="1179" t="s">
        <v>3534</v>
      </c>
    </row>
    <row r="1894" spans="1:4" s="1178" customFormat="1" ht="11.25" customHeight="1" x14ac:dyDescent="0.2">
      <c r="A1894" s="1560"/>
      <c r="B1894" s="1186">
        <v>298.8</v>
      </c>
      <c r="C1894" s="1186">
        <v>298.8</v>
      </c>
      <c r="D1894" s="1179" t="s">
        <v>753</v>
      </c>
    </row>
    <row r="1895" spans="1:4" s="1178" customFormat="1" ht="11.25" customHeight="1" x14ac:dyDescent="0.2">
      <c r="A1895" s="1560"/>
      <c r="B1895" s="1186">
        <v>10256.5</v>
      </c>
      <c r="C1895" s="1186">
        <v>10256.496999999999</v>
      </c>
      <c r="D1895" s="1179" t="s">
        <v>619</v>
      </c>
    </row>
    <row r="1896" spans="1:4" s="1178" customFormat="1" ht="11.25" customHeight="1" x14ac:dyDescent="0.2">
      <c r="A1896" s="1560"/>
      <c r="B1896" s="1186">
        <v>250</v>
      </c>
      <c r="C1896" s="1186">
        <v>250</v>
      </c>
      <c r="D1896" s="1179" t="s">
        <v>745</v>
      </c>
    </row>
    <row r="1897" spans="1:4" s="1178" customFormat="1" ht="11.25" customHeight="1" x14ac:dyDescent="0.2">
      <c r="A1897" s="1560"/>
      <c r="B1897" s="1186">
        <v>25</v>
      </c>
      <c r="C1897" s="1186">
        <v>25</v>
      </c>
      <c r="D1897" s="1179" t="s">
        <v>746</v>
      </c>
    </row>
    <row r="1898" spans="1:4" s="1178" customFormat="1" ht="11.25" customHeight="1" x14ac:dyDescent="0.2">
      <c r="A1898" s="1560"/>
      <c r="B1898" s="1186">
        <v>12215.02</v>
      </c>
      <c r="C1898" s="1186">
        <v>12215.011999999999</v>
      </c>
      <c r="D1898" s="1179" t="s">
        <v>11</v>
      </c>
    </row>
    <row r="1899" spans="1:4" s="1178" customFormat="1" ht="11.25" customHeight="1" x14ac:dyDescent="0.2">
      <c r="A1899" s="1561" t="s">
        <v>997</v>
      </c>
      <c r="B1899" s="1185">
        <v>2369.2200000000003</v>
      </c>
      <c r="C1899" s="1185">
        <v>2369.2219999999998</v>
      </c>
      <c r="D1899" s="1177" t="s">
        <v>3534</v>
      </c>
    </row>
    <row r="1900" spans="1:4" s="1178" customFormat="1" ht="11.25" customHeight="1" x14ac:dyDescent="0.2">
      <c r="A1900" s="1560"/>
      <c r="B1900" s="1186">
        <v>28775.68</v>
      </c>
      <c r="C1900" s="1186">
        <v>28775.681</v>
      </c>
      <c r="D1900" s="1179" t="s">
        <v>619</v>
      </c>
    </row>
    <row r="1901" spans="1:4" s="1178" customFormat="1" ht="11.25" customHeight="1" x14ac:dyDescent="0.2">
      <c r="A1901" s="1560"/>
      <c r="B1901" s="1186">
        <v>390</v>
      </c>
      <c r="C1901" s="1186">
        <v>390</v>
      </c>
      <c r="D1901" s="1179" t="s">
        <v>745</v>
      </c>
    </row>
    <row r="1902" spans="1:4" s="1178" customFormat="1" ht="11.25" customHeight="1" x14ac:dyDescent="0.2">
      <c r="A1902" s="1562"/>
      <c r="B1902" s="1187">
        <v>31534.9</v>
      </c>
      <c r="C1902" s="1187">
        <v>31534.902999999998</v>
      </c>
      <c r="D1902" s="1181" t="s">
        <v>11</v>
      </c>
    </row>
    <row r="1903" spans="1:4" s="1178" customFormat="1" ht="11.25" customHeight="1" x14ac:dyDescent="0.2">
      <c r="A1903" s="1560" t="s">
        <v>994</v>
      </c>
      <c r="B1903" s="1186">
        <v>344.85</v>
      </c>
      <c r="C1903" s="1186">
        <v>0</v>
      </c>
      <c r="D1903" s="1179" t="s">
        <v>4617</v>
      </c>
    </row>
    <row r="1904" spans="1:4" s="1178" customFormat="1" ht="11.25" customHeight="1" x14ac:dyDescent="0.2">
      <c r="A1904" s="1560"/>
      <c r="B1904" s="1186">
        <v>484</v>
      </c>
      <c r="C1904" s="1186">
        <v>484</v>
      </c>
      <c r="D1904" s="1179" t="s">
        <v>4470</v>
      </c>
    </row>
    <row r="1905" spans="1:4" s="1178" customFormat="1" ht="11.25" customHeight="1" x14ac:dyDescent="0.2">
      <c r="A1905" s="1560"/>
      <c r="B1905" s="1186">
        <v>50</v>
      </c>
      <c r="C1905" s="1186">
        <v>50</v>
      </c>
      <c r="D1905" s="1179" t="s">
        <v>3010</v>
      </c>
    </row>
    <row r="1906" spans="1:4" s="1178" customFormat="1" ht="11.25" customHeight="1" x14ac:dyDescent="0.2">
      <c r="A1906" s="1560"/>
      <c r="B1906" s="1186">
        <v>9189.0400000000009</v>
      </c>
      <c r="C1906" s="1186">
        <v>9189.0390000000007</v>
      </c>
      <c r="D1906" s="1179" t="s">
        <v>619</v>
      </c>
    </row>
    <row r="1907" spans="1:4" s="1178" customFormat="1" ht="11.25" customHeight="1" x14ac:dyDescent="0.2">
      <c r="A1907" s="1560"/>
      <c r="B1907" s="1186">
        <v>300</v>
      </c>
      <c r="C1907" s="1186">
        <v>300</v>
      </c>
      <c r="D1907" s="1179" t="s">
        <v>745</v>
      </c>
    </row>
    <row r="1908" spans="1:4" s="1178" customFormat="1" ht="11.25" customHeight="1" x14ac:dyDescent="0.2">
      <c r="A1908" s="1560"/>
      <c r="B1908" s="1186">
        <v>47</v>
      </c>
      <c r="C1908" s="1186">
        <v>47</v>
      </c>
      <c r="D1908" s="1179" t="s">
        <v>746</v>
      </c>
    </row>
    <row r="1909" spans="1:4" s="1178" customFormat="1" ht="11.25" customHeight="1" x14ac:dyDescent="0.2">
      <c r="A1909" s="1560"/>
      <c r="B1909" s="1186">
        <v>10414.890000000001</v>
      </c>
      <c r="C1909" s="1186">
        <v>10070.039000000001</v>
      </c>
      <c r="D1909" s="1179" t="s">
        <v>11</v>
      </c>
    </row>
    <row r="1910" spans="1:4" s="306" customFormat="1" ht="23.25" customHeight="1" x14ac:dyDescent="0.2">
      <c r="A1910" s="214" t="s">
        <v>2721</v>
      </c>
      <c r="B1910" s="308">
        <v>8517359.9399999995</v>
      </c>
      <c r="C1910" s="308">
        <v>8104531.3819300001</v>
      </c>
      <c r="D1910" s="307"/>
    </row>
    <row r="1911" spans="1:4" s="206" customFormat="1" ht="24.75" customHeight="1" x14ac:dyDescent="0.15">
      <c r="A1911" s="273" t="s">
        <v>2722</v>
      </c>
      <c r="B1911" s="215"/>
      <c r="C1911" s="215"/>
      <c r="D1911" s="216"/>
    </row>
    <row r="1912" spans="1:4" s="1178" customFormat="1" ht="11.25" customHeight="1" x14ac:dyDescent="0.2">
      <c r="A1912" s="1561" t="s">
        <v>3029</v>
      </c>
      <c r="B1912" s="1185">
        <v>11961.21</v>
      </c>
      <c r="C1912" s="1185">
        <v>11944.2997</v>
      </c>
      <c r="D1912" s="1177" t="s">
        <v>578</v>
      </c>
    </row>
    <row r="1913" spans="1:4" s="1178" customFormat="1" ht="11.25" customHeight="1" x14ac:dyDescent="0.2">
      <c r="A1913" s="1560"/>
      <c r="B1913" s="1186">
        <v>45422.6</v>
      </c>
      <c r="C1913" s="1186">
        <v>42161.304149999996</v>
      </c>
      <c r="D1913" s="1179" t="s">
        <v>3649</v>
      </c>
    </row>
    <row r="1914" spans="1:4" s="1178" customFormat="1" ht="11.25" customHeight="1" x14ac:dyDescent="0.2">
      <c r="A1914" s="1560"/>
      <c r="B1914" s="1186">
        <v>201.45</v>
      </c>
      <c r="C1914" s="1186">
        <v>201.4408</v>
      </c>
      <c r="D1914" s="1179" t="s">
        <v>3974</v>
      </c>
    </row>
    <row r="1915" spans="1:4" s="1178" customFormat="1" ht="21" x14ac:dyDescent="0.2">
      <c r="A1915" s="1560"/>
      <c r="B1915" s="1186">
        <v>3006.14</v>
      </c>
      <c r="C1915" s="1186">
        <v>3006.1307999999999</v>
      </c>
      <c r="D1915" s="1179" t="s">
        <v>4500</v>
      </c>
    </row>
    <row r="1916" spans="1:4" s="1178" customFormat="1" ht="21" x14ac:dyDescent="0.2">
      <c r="A1916" s="1560"/>
      <c r="B1916" s="1186">
        <v>1360</v>
      </c>
      <c r="C1916" s="1186">
        <v>673.97</v>
      </c>
      <c r="D1916" s="1179" t="s">
        <v>4499</v>
      </c>
    </row>
    <row r="1917" spans="1:4" s="1178" customFormat="1" ht="11.25" customHeight="1" x14ac:dyDescent="0.2">
      <c r="A1917" s="1560"/>
      <c r="B1917" s="1186">
        <v>51682.15</v>
      </c>
      <c r="C1917" s="1186">
        <v>51682.124909999999</v>
      </c>
      <c r="D1917" s="1179" t="s">
        <v>3066</v>
      </c>
    </row>
    <row r="1918" spans="1:4" s="1178" customFormat="1" ht="11.25" customHeight="1" x14ac:dyDescent="0.2">
      <c r="A1918" s="1560"/>
      <c r="B1918" s="1186">
        <v>4665.5</v>
      </c>
      <c r="C1918" s="1186">
        <v>0</v>
      </c>
      <c r="D1918" s="1179" t="s">
        <v>4646</v>
      </c>
    </row>
    <row r="1919" spans="1:4" s="1178" customFormat="1" ht="11.25" customHeight="1" x14ac:dyDescent="0.2">
      <c r="A1919" s="1560"/>
      <c r="B1919" s="1186">
        <v>3148.92</v>
      </c>
      <c r="C1919" s="1186">
        <v>3139.9197799999997</v>
      </c>
      <c r="D1919" s="1179" t="s">
        <v>3343</v>
      </c>
    </row>
    <row r="1920" spans="1:4" s="1178" customFormat="1" ht="11.25" customHeight="1" x14ac:dyDescent="0.2">
      <c r="A1920" s="1560"/>
      <c r="B1920" s="1186">
        <v>21922.38</v>
      </c>
      <c r="C1920" s="1186">
        <v>21922.371169999999</v>
      </c>
      <c r="D1920" s="1179" t="s">
        <v>3650</v>
      </c>
    </row>
    <row r="1921" spans="1:4" s="1178" customFormat="1" ht="11.25" customHeight="1" x14ac:dyDescent="0.2">
      <c r="A1921" s="1560"/>
      <c r="B1921" s="1186">
        <v>40000</v>
      </c>
      <c r="C1921" s="1186">
        <v>27800</v>
      </c>
      <c r="D1921" s="1179" t="s">
        <v>4647</v>
      </c>
    </row>
    <row r="1922" spans="1:4" s="1178" customFormat="1" ht="11.25" customHeight="1" x14ac:dyDescent="0.2">
      <c r="A1922" s="1560"/>
      <c r="B1922" s="1186">
        <v>7193.45</v>
      </c>
      <c r="C1922" s="1186">
        <v>7193.4409999999998</v>
      </c>
      <c r="D1922" s="1179" t="s">
        <v>4648</v>
      </c>
    </row>
    <row r="1923" spans="1:4" s="1178" customFormat="1" ht="11.25" customHeight="1" x14ac:dyDescent="0.2">
      <c r="A1923" s="1560"/>
      <c r="B1923" s="1186">
        <v>592.66</v>
      </c>
      <c r="C1923" s="1186">
        <v>592.65300000000002</v>
      </c>
      <c r="D1923" s="1179" t="s">
        <v>1814</v>
      </c>
    </row>
    <row r="1924" spans="1:4" s="1178" customFormat="1" ht="11.25" customHeight="1" x14ac:dyDescent="0.2">
      <c r="A1924" s="1560"/>
      <c r="B1924" s="1186">
        <v>4695</v>
      </c>
      <c r="C1924" s="1186">
        <v>4695</v>
      </c>
      <c r="D1924" s="1179" t="s">
        <v>628</v>
      </c>
    </row>
    <row r="1925" spans="1:4" s="1178" customFormat="1" ht="11.25" customHeight="1" x14ac:dyDescent="0.2">
      <c r="A1925" s="1560"/>
      <c r="B1925" s="1186">
        <v>770</v>
      </c>
      <c r="C1925" s="1186">
        <v>770</v>
      </c>
      <c r="D1925" s="1179" t="s">
        <v>776</v>
      </c>
    </row>
    <row r="1926" spans="1:4" s="1178" customFormat="1" ht="11.25" customHeight="1" x14ac:dyDescent="0.2">
      <c r="A1926" s="1560"/>
      <c r="B1926" s="1186">
        <v>14000</v>
      </c>
      <c r="C1926" s="1186">
        <v>0</v>
      </c>
      <c r="D1926" s="1179" t="s">
        <v>4649</v>
      </c>
    </row>
    <row r="1927" spans="1:4" s="1178" customFormat="1" ht="11.25" customHeight="1" x14ac:dyDescent="0.2">
      <c r="A1927" s="1560"/>
      <c r="B1927" s="1186">
        <v>2197.4899999999998</v>
      </c>
      <c r="C1927" s="1186">
        <v>2197.4883599999998</v>
      </c>
      <c r="D1927" s="1179" t="s">
        <v>3673</v>
      </c>
    </row>
    <row r="1928" spans="1:4" s="1178" customFormat="1" ht="11.25" customHeight="1" x14ac:dyDescent="0.2">
      <c r="A1928" s="1560"/>
      <c r="B1928" s="1186">
        <v>43191.55</v>
      </c>
      <c r="C1928" s="1186">
        <v>43191.540479999996</v>
      </c>
      <c r="D1928" s="1179" t="s">
        <v>3651</v>
      </c>
    </row>
    <row r="1929" spans="1:4" s="1178" customFormat="1" ht="11.25" customHeight="1" x14ac:dyDescent="0.2">
      <c r="A1929" s="1560"/>
      <c r="B1929" s="1186">
        <v>1000</v>
      </c>
      <c r="C1929" s="1186">
        <v>1000</v>
      </c>
      <c r="D1929" s="1179" t="s">
        <v>3652</v>
      </c>
    </row>
    <row r="1930" spans="1:4" s="1178" customFormat="1" ht="11.25" customHeight="1" x14ac:dyDescent="0.2">
      <c r="A1930" s="1560"/>
      <c r="B1930" s="1186">
        <v>2256.56</v>
      </c>
      <c r="C1930" s="1186">
        <v>2256.5590000000002</v>
      </c>
      <c r="D1930" s="1179" t="s">
        <v>4650</v>
      </c>
    </row>
    <row r="1931" spans="1:4" s="1178" customFormat="1" ht="11.25" customHeight="1" x14ac:dyDescent="0.2">
      <c r="A1931" s="1562"/>
      <c r="B1931" s="1187">
        <v>259267.06</v>
      </c>
      <c r="C1931" s="1187">
        <v>224428.24314999997</v>
      </c>
      <c r="D1931" s="1181" t="s">
        <v>11</v>
      </c>
    </row>
    <row r="1932" spans="1:4" s="1178" customFormat="1" ht="11.25" customHeight="1" x14ac:dyDescent="0.2">
      <c r="A1932" s="1560" t="s">
        <v>3653</v>
      </c>
      <c r="B1932" s="1186">
        <v>7212.91</v>
      </c>
      <c r="C1932" s="1186">
        <v>7212.9001500000004</v>
      </c>
      <c r="D1932" s="1179" t="s">
        <v>3654</v>
      </c>
    </row>
    <row r="1933" spans="1:4" s="1178" customFormat="1" ht="11.25" customHeight="1" x14ac:dyDescent="0.2">
      <c r="A1933" s="1560"/>
      <c r="B1933" s="1186">
        <v>14479</v>
      </c>
      <c r="C1933" s="1186">
        <v>14479</v>
      </c>
      <c r="D1933" s="1179" t="s">
        <v>735</v>
      </c>
    </row>
    <row r="1934" spans="1:4" s="1178" customFormat="1" ht="11.25" customHeight="1" x14ac:dyDescent="0.2">
      <c r="A1934" s="1560"/>
      <c r="B1934" s="1186">
        <v>1800</v>
      </c>
      <c r="C1934" s="1186">
        <v>1733.85</v>
      </c>
      <c r="D1934" s="1179" t="s">
        <v>578</v>
      </c>
    </row>
    <row r="1935" spans="1:4" s="1178" customFormat="1" ht="11.25" customHeight="1" x14ac:dyDescent="0.2">
      <c r="A1935" s="1560"/>
      <c r="B1935" s="1186">
        <v>654.09</v>
      </c>
      <c r="C1935" s="1186">
        <v>654.07155</v>
      </c>
      <c r="D1935" s="1179" t="s">
        <v>3974</v>
      </c>
    </row>
    <row r="1936" spans="1:4" s="1178" customFormat="1" ht="11.25" customHeight="1" x14ac:dyDescent="0.2">
      <c r="A1936" s="1560"/>
      <c r="B1936" s="1186">
        <v>25087.119999999999</v>
      </c>
      <c r="C1936" s="1186">
        <v>25087.109469999999</v>
      </c>
      <c r="D1936" s="1179" t="s">
        <v>3655</v>
      </c>
    </row>
    <row r="1937" spans="1:4" s="1178" customFormat="1" ht="21" x14ac:dyDescent="0.2">
      <c r="A1937" s="1560"/>
      <c r="B1937" s="1186">
        <v>7338.79</v>
      </c>
      <c r="C1937" s="1186">
        <v>7338.7858399999996</v>
      </c>
      <c r="D1937" s="1179" t="s">
        <v>4500</v>
      </c>
    </row>
    <row r="1938" spans="1:4" s="1178" customFormat="1" ht="21" x14ac:dyDescent="0.2">
      <c r="A1938" s="1560"/>
      <c r="B1938" s="1186">
        <v>3856</v>
      </c>
      <c r="C1938" s="1186">
        <v>947.7800000000002</v>
      </c>
      <c r="D1938" s="1179" t="s">
        <v>4499</v>
      </c>
    </row>
    <row r="1939" spans="1:4" s="1178" customFormat="1" ht="11.25" customHeight="1" x14ac:dyDescent="0.2">
      <c r="A1939" s="1560"/>
      <c r="B1939" s="1186">
        <v>89384.290000000008</v>
      </c>
      <c r="C1939" s="1186">
        <v>89384.280220000001</v>
      </c>
      <c r="D1939" s="1179" t="s">
        <v>3656</v>
      </c>
    </row>
    <row r="1940" spans="1:4" s="1178" customFormat="1" ht="11.25" customHeight="1" x14ac:dyDescent="0.2">
      <c r="A1940" s="1560"/>
      <c r="B1940" s="1186">
        <v>5020</v>
      </c>
      <c r="C1940" s="1186">
        <v>1112.1560300000001</v>
      </c>
      <c r="D1940" s="1179" t="s">
        <v>4651</v>
      </c>
    </row>
    <row r="1941" spans="1:4" s="1178" customFormat="1" ht="11.25" customHeight="1" x14ac:dyDescent="0.2">
      <c r="A1941" s="1560"/>
      <c r="B1941" s="1186">
        <v>31261.91</v>
      </c>
      <c r="C1941" s="1186">
        <v>29741.874379999997</v>
      </c>
      <c r="D1941" s="1179" t="s">
        <v>3343</v>
      </c>
    </row>
    <row r="1942" spans="1:4" s="1178" customFormat="1" ht="11.25" customHeight="1" x14ac:dyDescent="0.2">
      <c r="A1942" s="1560"/>
      <c r="B1942" s="1186">
        <v>13325.76</v>
      </c>
      <c r="C1942" s="1186">
        <v>1687.95</v>
      </c>
      <c r="D1942" s="1179" t="s">
        <v>3657</v>
      </c>
    </row>
    <row r="1943" spans="1:4" s="1178" customFormat="1" ht="11.25" customHeight="1" x14ac:dyDescent="0.2">
      <c r="A1943" s="1560"/>
      <c r="B1943" s="1186">
        <v>9.68</v>
      </c>
      <c r="C1943" s="1186">
        <v>9.68</v>
      </c>
      <c r="D1943" s="1179" t="s">
        <v>3658</v>
      </c>
    </row>
    <row r="1944" spans="1:4" s="1178" customFormat="1" ht="11.25" customHeight="1" x14ac:dyDescent="0.2">
      <c r="A1944" s="1560"/>
      <c r="B1944" s="1186">
        <v>1215.6600000000001</v>
      </c>
      <c r="C1944" s="1186">
        <v>1199.6396200000001</v>
      </c>
      <c r="D1944" s="1179" t="s">
        <v>577</v>
      </c>
    </row>
    <row r="1945" spans="1:4" s="1178" customFormat="1" ht="11.25" customHeight="1" x14ac:dyDescent="0.2">
      <c r="A1945" s="1560"/>
      <c r="B1945" s="1186">
        <v>921.09</v>
      </c>
      <c r="C1945" s="1186">
        <v>320.62225999999998</v>
      </c>
      <c r="D1945" s="1179" t="s">
        <v>3659</v>
      </c>
    </row>
    <row r="1946" spans="1:4" s="1178" customFormat="1" ht="11.25" customHeight="1" x14ac:dyDescent="0.2">
      <c r="A1946" s="1560"/>
      <c r="B1946" s="1186">
        <v>770.93</v>
      </c>
      <c r="C1946" s="1186">
        <v>45.697429999999997</v>
      </c>
      <c r="D1946" s="1179" t="s">
        <v>3660</v>
      </c>
    </row>
    <row r="1947" spans="1:4" s="1178" customFormat="1" ht="11.25" customHeight="1" x14ac:dyDescent="0.2">
      <c r="A1947" s="1560"/>
      <c r="B1947" s="1186">
        <v>670.36</v>
      </c>
      <c r="C1947" s="1186">
        <v>653.79</v>
      </c>
      <c r="D1947" s="1179" t="s">
        <v>1814</v>
      </c>
    </row>
    <row r="1948" spans="1:4" s="1178" customFormat="1" ht="11.25" customHeight="1" x14ac:dyDescent="0.2">
      <c r="A1948" s="1560"/>
      <c r="B1948" s="1186">
        <v>540</v>
      </c>
      <c r="C1948" s="1186">
        <v>540</v>
      </c>
      <c r="D1948" s="1179" t="s">
        <v>776</v>
      </c>
    </row>
    <row r="1949" spans="1:4" s="1178" customFormat="1" ht="11.25" customHeight="1" x14ac:dyDescent="0.2">
      <c r="A1949" s="1560"/>
      <c r="B1949" s="1186">
        <v>13000</v>
      </c>
      <c r="C1949" s="1186">
        <v>4171.9789099999998</v>
      </c>
      <c r="D1949" s="1179" t="s">
        <v>4652</v>
      </c>
    </row>
    <row r="1950" spans="1:4" s="1178" customFormat="1" ht="11.25" customHeight="1" x14ac:dyDescent="0.2">
      <c r="A1950" s="1560"/>
      <c r="B1950" s="1186">
        <v>4164.09</v>
      </c>
      <c r="C1950" s="1186">
        <v>4164.0758900000001</v>
      </c>
      <c r="D1950" s="1179" t="s">
        <v>3661</v>
      </c>
    </row>
    <row r="1951" spans="1:4" s="1178" customFormat="1" ht="11.25" customHeight="1" x14ac:dyDescent="0.2">
      <c r="A1951" s="1560"/>
      <c r="B1951" s="1186">
        <v>1000</v>
      </c>
      <c r="C1951" s="1186">
        <v>1000</v>
      </c>
      <c r="D1951" s="1179" t="s">
        <v>3652</v>
      </c>
    </row>
    <row r="1952" spans="1:4" s="1178" customFormat="1" ht="11.25" customHeight="1" x14ac:dyDescent="0.2">
      <c r="A1952" s="1560"/>
      <c r="B1952" s="1186">
        <v>14950</v>
      </c>
      <c r="C1952" s="1186">
        <v>2069.1</v>
      </c>
      <c r="D1952" s="1179" t="s">
        <v>3662</v>
      </c>
    </row>
    <row r="1953" spans="1:4" s="1178" customFormat="1" ht="11.25" customHeight="1" x14ac:dyDescent="0.2">
      <c r="A1953" s="1560"/>
      <c r="B1953" s="1186">
        <v>4316.87</v>
      </c>
      <c r="C1953" s="1186">
        <v>4316.8677799999996</v>
      </c>
      <c r="D1953" s="1179" t="s">
        <v>4653</v>
      </c>
    </row>
    <row r="1954" spans="1:4" s="1178" customFormat="1" ht="11.25" customHeight="1" x14ac:dyDescent="0.2">
      <c r="A1954" s="1560"/>
      <c r="B1954" s="1186">
        <v>240978.55</v>
      </c>
      <c r="C1954" s="1186">
        <v>197871.20953000002</v>
      </c>
      <c r="D1954" s="1179" t="s">
        <v>11</v>
      </c>
    </row>
    <row r="1955" spans="1:4" s="1178" customFormat="1" ht="11.25" customHeight="1" x14ac:dyDescent="0.2">
      <c r="A1955" s="1561" t="s">
        <v>1025</v>
      </c>
      <c r="B1955" s="1185">
        <v>6093</v>
      </c>
      <c r="C1955" s="1185">
        <v>6093</v>
      </c>
      <c r="D1955" s="1177" t="s">
        <v>735</v>
      </c>
    </row>
    <row r="1956" spans="1:4" s="1178" customFormat="1" ht="11.25" customHeight="1" x14ac:dyDescent="0.2">
      <c r="A1956" s="1560"/>
      <c r="B1956" s="1186">
        <v>590.9</v>
      </c>
      <c r="C1956" s="1186">
        <v>590.9</v>
      </c>
      <c r="D1956" s="1179" t="s">
        <v>578</v>
      </c>
    </row>
    <row r="1957" spans="1:4" s="1178" customFormat="1" ht="11.25" customHeight="1" x14ac:dyDescent="0.2">
      <c r="A1957" s="1560"/>
      <c r="B1957" s="1186">
        <v>77.83</v>
      </c>
      <c r="C1957" s="1186">
        <v>77.827199999999991</v>
      </c>
      <c r="D1957" s="1179" t="s">
        <v>3974</v>
      </c>
    </row>
    <row r="1958" spans="1:4" s="1178" customFormat="1" ht="21" x14ac:dyDescent="0.2">
      <c r="A1958" s="1560"/>
      <c r="B1958" s="1186">
        <v>5975.37</v>
      </c>
      <c r="C1958" s="1186">
        <v>5975.3637199999994</v>
      </c>
      <c r="D1958" s="1179" t="s">
        <v>4500</v>
      </c>
    </row>
    <row r="1959" spans="1:4" s="1178" customFormat="1" ht="21" x14ac:dyDescent="0.2">
      <c r="A1959" s="1560"/>
      <c r="B1959" s="1186">
        <v>5632</v>
      </c>
      <c r="C1959" s="1186">
        <v>3768</v>
      </c>
      <c r="D1959" s="1179" t="s">
        <v>4499</v>
      </c>
    </row>
    <row r="1960" spans="1:4" s="1178" customFormat="1" ht="11.25" customHeight="1" x14ac:dyDescent="0.2">
      <c r="A1960" s="1560"/>
      <c r="B1960" s="1186">
        <v>83535</v>
      </c>
      <c r="C1960" s="1186">
        <v>83534.978359999994</v>
      </c>
      <c r="D1960" s="1179" t="s">
        <v>3663</v>
      </c>
    </row>
    <row r="1961" spans="1:4" s="1178" customFormat="1" ht="11.25" customHeight="1" x14ac:dyDescent="0.2">
      <c r="A1961" s="1560"/>
      <c r="B1961" s="1186">
        <v>3991.13</v>
      </c>
      <c r="C1961" s="1186">
        <v>3991.13</v>
      </c>
      <c r="D1961" s="1179" t="s">
        <v>3343</v>
      </c>
    </row>
    <row r="1962" spans="1:4" s="1178" customFormat="1" ht="11.25" customHeight="1" x14ac:dyDescent="0.2">
      <c r="A1962" s="1560"/>
      <c r="B1962" s="1186">
        <v>6372.53</v>
      </c>
      <c r="C1962" s="1186">
        <v>6372.53</v>
      </c>
      <c r="D1962" s="1179" t="s">
        <v>774</v>
      </c>
    </row>
    <row r="1963" spans="1:4" s="1178" customFormat="1" ht="11.25" customHeight="1" x14ac:dyDescent="0.2">
      <c r="A1963" s="1560"/>
      <c r="B1963" s="1186">
        <v>104708.76</v>
      </c>
      <c r="C1963" s="1186">
        <v>62388.506549999998</v>
      </c>
      <c r="D1963" s="1179" t="s">
        <v>1815</v>
      </c>
    </row>
    <row r="1964" spans="1:4" s="1178" customFormat="1" ht="11.25" customHeight="1" x14ac:dyDescent="0.2">
      <c r="A1964" s="1560"/>
      <c r="B1964" s="1186">
        <v>1000</v>
      </c>
      <c r="C1964" s="1186">
        <v>817.35500000000002</v>
      </c>
      <c r="D1964" s="1179" t="s">
        <v>3664</v>
      </c>
    </row>
    <row r="1965" spans="1:4" s="1178" customFormat="1" ht="11.25" customHeight="1" x14ac:dyDescent="0.2">
      <c r="A1965" s="1560"/>
      <c r="B1965" s="1186">
        <v>324.48</v>
      </c>
      <c r="C1965" s="1186">
        <v>324.47699999999998</v>
      </c>
      <c r="D1965" s="1179" t="s">
        <v>1814</v>
      </c>
    </row>
    <row r="1966" spans="1:4" s="1178" customFormat="1" ht="11.25" customHeight="1" x14ac:dyDescent="0.2">
      <c r="A1966" s="1560"/>
      <c r="B1966" s="1186">
        <v>1860</v>
      </c>
      <c r="C1966" s="1186">
        <v>1860</v>
      </c>
      <c r="D1966" s="1179" t="s">
        <v>628</v>
      </c>
    </row>
    <row r="1967" spans="1:4" s="1178" customFormat="1" ht="11.25" customHeight="1" x14ac:dyDescent="0.2">
      <c r="A1967" s="1560"/>
      <c r="B1967" s="1186">
        <v>397</v>
      </c>
      <c r="C1967" s="1186">
        <v>397</v>
      </c>
      <c r="D1967" s="1179" t="s">
        <v>776</v>
      </c>
    </row>
    <row r="1968" spans="1:4" s="1178" customFormat="1" ht="11.25" customHeight="1" x14ac:dyDescent="0.2">
      <c r="A1968" s="1560"/>
      <c r="B1968" s="1186">
        <v>250</v>
      </c>
      <c r="C1968" s="1186">
        <v>250</v>
      </c>
      <c r="D1968" s="1179" t="s">
        <v>777</v>
      </c>
    </row>
    <row r="1969" spans="1:4" s="1178" customFormat="1" ht="11.25" customHeight="1" x14ac:dyDescent="0.2">
      <c r="A1969" s="1560"/>
      <c r="B1969" s="1186">
        <v>1000</v>
      </c>
      <c r="C1969" s="1186">
        <v>1000</v>
      </c>
      <c r="D1969" s="1179" t="s">
        <v>3652</v>
      </c>
    </row>
    <row r="1970" spans="1:4" s="1178" customFormat="1" ht="11.25" customHeight="1" x14ac:dyDescent="0.2">
      <c r="A1970" s="1560"/>
      <c r="B1970" s="1186">
        <v>3077.47</v>
      </c>
      <c r="C1970" s="1186">
        <v>0</v>
      </c>
      <c r="D1970" s="1179" t="s">
        <v>4654</v>
      </c>
    </row>
    <row r="1971" spans="1:4" s="1178" customFormat="1" ht="11.25" customHeight="1" x14ac:dyDescent="0.2">
      <c r="A1971" s="1560"/>
      <c r="B1971" s="1186">
        <v>1000</v>
      </c>
      <c r="C1971" s="1186">
        <v>1000</v>
      </c>
      <c r="D1971" s="1179" t="s">
        <v>4305</v>
      </c>
    </row>
    <row r="1972" spans="1:4" s="1178" customFormat="1" ht="11.25" customHeight="1" x14ac:dyDescent="0.2">
      <c r="A1972" s="1562"/>
      <c r="B1972" s="1187">
        <v>225885.47000000003</v>
      </c>
      <c r="C1972" s="1187">
        <v>178441.06783000001</v>
      </c>
      <c r="D1972" s="1181" t="s">
        <v>11</v>
      </c>
    </row>
    <row r="1973" spans="1:4" s="1178" customFormat="1" ht="11.25" customHeight="1" x14ac:dyDescent="0.2">
      <c r="A1973" s="1560" t="s">
        <v>1024</v>
      </c>
      <c r="B1973" s="1186">
        <v>7000</v>
      </c>
      <c r="C1973" s="1186">
        <v>0</v>
      </c>
      <c r="D1973" s="1179" t="s">
        <v>4655</v>
      </c>
    </row>
    <row r="1974" spans="1:4" s="1178" customFormat="1" ht="11.25" customHeight="1" x14ac:dyDescent="0.2">
      <c r="A1974" s="1560"/>
      <c r="B1974" s="1186">
        <v>1265.23</v>
      </c>
      <c r="C1974" s="1186">
        <v>1265.2243999999998</v>
      </c>
      <c r="D1974" s="1179" t="s">
        <v>4656</v>
      </c>
    </row>
    <row r="1975" spans="1:4" s="1178" customFormat="1" ht="11.25" customHeight="1" x14ac:dyDescent="0.2">
      <c r="A1975" s="1560"/>
      <c r="B1975" s="1186">
        <v>2612</v>
      </c>
      <c r="C1975" s="1186">
        <v>0</v>
      </c>
      <c r="D1975" s="1179" t="s">
        <v>4657</v>
      </c>
    </row>
    <row r="1976" spans="1:4" s="1178" customFormat="1" ht="11.25" customHeight="1" x14ac:dyDescent="0.2">
      <c r="A1976" s="1560"/>
      <c r="B1976" s="1186">
        <v>20670.669999999998</v>
      </c>
      <c r="C1976" s="1186">
        <v>20670.669999999998</v>
      </c>
      <c r="D1976" s="1179" t="s">
        <v>4658</v>
      </c>
    </row>
    <row r="1977" spans="1:4" s="1178" customFormat="1" ht="11.25" customHeight="1" x14ac:dyDescent="0.2">
      <c r="A1977" s="1560"/>
      <c r="B1977" s="1186">
        <v>13967.44</v>
      </c>
      <c r="C1977" s="1186">
        <v>1767.44</v>
      </c>
      <c r="D1977" s="1179" t="s">
        <v>578</v>
      </c>
    </row>
    <row r="1978" spans="1:4" s="1178" customFormat="1" ht="11.25" customHeight="1" x14ac:dyDescent="0.2">
      <c r="A1978" s="1560"/>
      <c r="B1978" s="1186">
        <v>920.91</v>
      </c>
      <c r="C1978" s="1186">
        <v>474.9008</v>
      </c>
      <c r="D1978" s="1179" t="s">
        <v>3974</v>
      </c>
    </row>
    <row r="1979" spans="1:4" s="1178" customFormat="1" ht="21" x14ac:dyDescent="0.2">
      <c r="A1979" s="1560"/>
      <c r="B1979" s="1186">
        <v>3465.24</v>
      </c>
      <c r="C1979" s="1186">
        <v>3465.2377099999999</v>
      </c>
      <c r="D1979" s="1179" t="s">
        <v>4500</v>
      </c>
    </row>
    <row r="1980" spans="1:4" s="1178" customFormat="1" ht="21" x14ac:dyDescent="0.2">
      <c r="A1980" s="1560"/>
      <c r="B1980" s="1186">
        <v>6600</v>
      </c>
      <c r="C1980" s="1186">
        <v>771.88000000000011</v>
      </c>
      <c r="D1980" s="1179" t="s">
        <v>4499</v>
      </c>
    </row>
    <row r="1981" spans="1:4" s="1178" customFormat="1" ht="11.25" customHeight="1" x14ac:dyDescent="0.2">
      <c r="A1981" s="1560"/>
      <c r="B1981" s="1186">
        <v>19692.75</v>
      </c>
      <c r="C1981" s="1186">
        <v>17732.55</v>
      </c>
      <c r="D1981" s="1179" t="s">
        <v>3067</v>
      </c>
    </row>
    <row r="1982" spans="1:4" s="1178" customFormat="1" ht="11.25" customHeight="1" x14ac:dyDescent="0.2">
      <c r="A1982" s="1560"/>
      <c r="B1982" s="1186">
        <v>205</v>
      </c>
      <c r="C1982" s="1186">
        <v>205</v>
      </c>
      <c r="D1982" s="1179" t="s">
        <v>785</v>
      </c>
    </row>
    <row r="1983" spans="1:4" s="1178" customFormat="1" ht="11.25" customHeight="1" x14ac:dyDescent="0.2">
      <c r="A1983" s="1560"/>
      <c r="B1983" s="1186">
        <v>6782.89</v>
      </c>
      <c r="C1983" s="1186">
        <v>6782.8815100000002</v>
      </c>
      <c r="D1983" s="1179" t="s">
        <v>3665</v>
      </c>
    </row>
    <row r="1984" spans="1:4" s="1178" customFormat="1" ht="11.25" customHeight="1" x14ac:dyDescent="0.2">
      <c r="A1984" s="1560"/>
      <c r="B1984" s="1186">
        <v>50</v>
      </c>
      <c r="C1984" s="1186">
        <v>50</v>
      </c>
      <c r="D1984" s="1179" t="s">
        <v>3592</v>
      </c>
    </row>
    <row r="1985" spans="1:4" s="1178" customFormat="1" ht="11.25" customHeight="1" x14ac:dyDescent="0.2">
      <c r="A1985" s="1560"/>
      <c r="B1985" s="1186">
        <v>14269.27</v>
      </c>
      <c r="C1985" s="1186">
        <v>14269.269</v>
      </c>
      <c r="D1985" s="1179" t="s">
        <v>3343</v>
      </c>
    </row>
    <row r="1986" spans="1:4" s="1178" customFormat="1" ht="11.25" customHeight="1" x14ac:dyDescent="0.2">
      <c r="A1986" s="1560"/>
      <c r="B1986" s="1186">
        <v>6752.85</v>
      </c>
      <c r="C1986" s="1186">
        <v>6752.8401800000001</v>
      </c>
      <c r="D1986" s="1179" t="s">
        <v>4659</v>
      </c>
    </row>
    <row r="1987" spans="1:4" s="1178" customFormat="1" ht="11.25" customHeight="1" x14ac:dyDescent="0.2">
      <c r="A1987" s="1560"/>
      <c r="B1987" s="1186">
        <v>2000</v>
      </c>
      <c r="C1987" s="1186">
        <v>2000</v>
      </c>
      <c r="D1987" s="1179" t="s">
        <v>3666</v>
      </c>
    </row>
    <row r="1988" spans="1:4" s="1178" customFormat="1" ht="11.25" customHeight="1" x14ac:dyDescent="0.2">
      <c r="A1988" s="1560"/>
      <c r="B1988" s="1186">
        <v>5000</v>
      </c>
      <c r="C1988" s="1186">
        <v>2387.33</v>
      </c>
      <c r="D1988" s="1179" t="s">
        <v>4660</v>
      </c>
    </row>
    <row r="1989" spans="1:4" s="1178" customFormat="1" ht="11.25" customHeight="1" x14ac:dyDescent="0.2">
      <c r="A1989" s="1560"/>
      <c r="B1989" s="1186">
        <v>1415.36</v>
      </c>
      <c r="C1989" s="1186">
        <v>1415.35394</v>
      </c>
      <c r="D1989" s="1179" t="s">
        <v>4661</v>
      </c>
    </row>
    <row r="1990" spans="1:4" s="1178" customFormat="1" ht="11.25" customHeight="1" x14ac:dyDescent="0.2">
      <c r="A1990" s="1560"/>
      <c r="B1990" s="1186">
        <v>2928.56</v>
      </c>
      <c r="C1990" s="1186">
        <v>2928.5570499999999</v>
      </c>
      <c r="D1990" s="1179" t="s">
        <v>4662</v>
      </c>
    </row>
    <row r="1991" spans="1:4" s="1178" customFormat="1" ht="11.25" customHeight="1" x14ac:dyDescent="0.2">
      <c r="A1991" s="1560"/>
      <c r="B1991" s="1186">
        <v>520.04</v>
      </c>
      <c r="C1991" s="1186">
        <v>520.03599999999994</v>
      </c>
      <c r="D1991" s="1179" t="s">
        <v>1814</v>
      </c>
    </row>
    <row r="1992" spans="1:4" s="1178" customFormat="1" ht="11.25" customHeight="1" x14ac:dyDescent="0.2">
      <c r="A1992" s="1560"/>
      <c r="B1992" s="1186">
        <v>4068.21</v>
      </c>
      <c r="C1992" s="1186">
        <v>4068.2060000000001</v>
      </c>
      <c r="D1992" s="1179" t="s">
        <v>628</v>
      </c>
    </row>
    <row r="1993" spans="1:4" s="1178" customFormat="1" ht="11.25" customHeight="1" x14ac:dyDescent="0.2">
      <c r="A1993" s="1560"/>
      <c r="B1993" s="1186">
        <v>917.5</v>
      </c>
      <c r="C1993" s="1186">
        <v>917.5</v>
      </c>
      <c r="D1993" s="1179" t="s">
        <v>776</v>
      </c>
    </row>
    <row r="1994" spans="1:4" s="1178" customFormat="1" ht="11.25" customHeight="1" x14ac:dyDescent="0.2">
      <c r="A1994" s="1560"/>
      <c r="B1994" s="1186">
        <v>1750</v>
      </c>
      <c r="C1994" s="1186">
        <v>1729.6949999999999</v>
      </c>
      <c r="D1994" s="1179" t="s">
        <v>4663</v>
      </c>
    </row>
    <row r="1995" spans="1:4" s="1178" customFormat="1" ht="11.25" customHeight="1" x14ac:dyDescent="0.2">
      <c r="A1995" s="1560"/>
      <c r="B1995" s="1186">
        <v>2500</v>
      </c>
      <c r="C1995" s="1186">
        <v>2500</v>
      </c>
      <c r="D1995" s="1179" t="s">
        <v>4664</v>
      </c>
    </row>
    <row r="1996" spans="1:4" s="1178" customFormat="1" ht="11.25" customHeight="1" x14ac:dyDescent="0.2">
      <c r="A1996" s="1560"/>
      <c r="B1996" s="1186">
        <v>4253.72</v>
      </c>
      <c r="C1996" s="1186">
        <v>4253.7105300000003</v>
      </c>
      <c r="D1996" s="1179" t="s">
        <v>4665</v>
      </c>
    </row>
    <row r="1997" spans="1:4" s="1178" customFormat="1" ht="11.25" customHeight="1" x14ac:dyDescent="0.2">
      <c r="A1997" s="1560"/>
      <c r="B1997" s="1186">
        <v>53313.479999999996</v>
      </c>
      <c r="C1997" s="1186">
        <v>53313.47436</v>
      </c>
      <c r="D1997" s="1179" t="s">
        <v>3667</v>
      </c>
    </row>
    <row r="1998" spans="1:4" s="1178" customFormat="1" ht="11.25" customHeight="1" x14ac:dyDescent="0.2">
      <c r="A1998" s="1560"/>
      <c r="B1998" s="1186">
        <v>182921.12</v>
      </c>
      <c r="C1998" s="1186">
        <v>150241.75648000001</v>
      </c>
      <c r="D1998" s="1179" t="s">
        <v>11</v>
      </c>
    </row>
    <row r="1999" spans="1:4" s="1178" customFormat="1" ht="11.25" customHeight="1" x14ac:dyDescent="0.2">
      <c r="A1999" s="1561" t="s">
        <v>1816</v>
      </c>
      <c r="B1999" s="1185">
        <v>1541.75</v>
      </c>
      <c r="C1999" s="1185">
        <v>1541.75</v>
      </c>
      <c r="D1999" s="1177" t="s">
        <v>578</v>
      </c>
    </row>
    <row r="2000" spans="1:4" s="1178" customFormat="1" ht="11.25" customHeight="1" x14ac:dyDescent="0.2">
      <c r="A2000" s="1560"/>
      <c r="B2000" s="1186">
        <v>16335.77</v>
      </c>
      <c r="C2000" s="1186">
        <v>1947.616</v>
      </c>
      <c r="D2000" s="1179" t="s">
        <v>2808</v>
      </c>
    </row>
    <row r="2001" spans="1:4" s="1178" customFormat="1" ht="11.25" customHeight="1" x14ac:dyDescent="0.2">
      <c r="A2001" s="1560"/>
      <c r="B2001" s="1186">
        <v>8000</v>
      </c>
      <c r="C2001" s="1186">
        <v>0</v>
      </c>
      <c r="D2001" s="1179" t="s">
        <v>4666</v>
      </c>
    </row>
    <row r="2002" spans="1:4" s="1178" customFormat="1" ht="11.25" customHeight="1" x14ac:dyDescent="0.2">
      <c r="A2002" s="1560"/>
      <c r="B2002" s="1186">
        <v>183</v>
      </c>
      <c r="C2002" s="1186">
        <v>183</v>
      </c>
      <c r="D2002" s="1179" t="s">
        <v>1817</v>
      </c>
    </row>
    <row r="2003" spans="1:4" s="1178" customFormat="1" ht="11.25" customHeight="1" x14ac:dyDescent="0.2">
      <c r="A2003" s="1560"/>
      <c r="B2003" s="1186">
        <v>11402</v>
      </c>
      <c r="C2003" s="1186">
        <v>7601.2690499999999</v>
      </c>
      <c r="D2003" s="1179" t="s">
        <v>774</v>
      </c>
    </row>
    <row r="2004" spans="1:4" s="1178" customFormat="1" ht="11.25" customHeight="1" x14ac:dyDescent="0.2">
      <c r="A2004" s="1560"/>
      <c r="B2004" s="1186">
        <v>449.52</v>
      </c>
      <c r="C2004" s="1186">
        <v>449.51491999999996</v>
      </c>
      <c r="D2004" s="1179" t="s">
        <v>4667</v>
      </c>
    </row>
    <row r="2005" spans="1:4" s="1178" customFormat="1" ht="11.25" customHeight="1" x14ac:dyDescent="0.2">
      <c r="A2005" s="1562"/>
      <c r="B2005" s="1187">
        <v>37912.04</v>
      </c>
      <c r="C2005" s="1187">
        <v>11723.149969999999</v>
      </c>
      <c r="D2005" s="1181" t="s">
        <v>11</v>
      </c>
    </row>
    <row r="2006" spans="1:4" s="1178" customFormat="1" ht="11.25" customHeight="1" x14ac:dyDescent="0.2">
      <c r="A2006" s="1560" t="s">
        <v>1023</v>
      </c>
      <c r="B2006" s="1186">
        <v>4656</v>
      </c>
      <c r="C2006" s="1186">
        <v>4587.08878</v>
      </c>
      <c r="D2006" s="1179" t="s">
        <v>735</v>
      </c>
    </row>
    <row r="2007" spans="1:4" s="1178" customFormat="1" ht="11.25" customHeight="1" x14ac:dyDescent="0.2">
      <c r="A2007" s="1560"/>
      <c r="B2007" s="1186">
        <v>3012.34</v>
      </c>
      <c r="C2007" s="1186">
        <v>3012.3310000000001</v>
      </c>
      <c r="D2007" s="1179" t="s">
        <v>578</v>
      </c>
    </row>
    <row r="2008" spans="1:4" s="1178" customFormat="1" ht="11.25" customHeight="1" x14ac:dyDescent="0.2">
      <c r="A2008" s="1560"/>
      <c r="B2008" s="1186">
        <v>55.81</v>
      </c>
      <c r="C2008" s="1186">
        <v>55.805199999999999</v>
      </c>
      <c r="D2008" s="1179" t="s">
        <v>3974</v>
      </c>
    </row>
    <row r="2009" spans="1:4" s="1178" customFormat="1" ht="11.25" customHeight="1" x14ac:dyDescent="0.2">
      <c r="A2009" s="1560"/>
      <c r="B2009" s="1186">
        <v>1298.3900000000001</v>
      </c>
      <c r="C2009" s="1186">
        <v>228.24220000000003</v>
      </c>
      <c r="D2009" s="1179" t="s">
        <v>3668</v>
      </c>
    </row>
    <row r="2010" spans="1:4" s="1178" customFormat="1" ht="11.25" customHeight="1" x14ac:dyDescent="0.2">
      <c r="A2010" s="1560"/>
      <c r="B2010" s="1186">
        <v>12387</v>
      </c>
      <c r="C2010" s="1186">
        <v>12387</v>
      </c>
      <c r="D2010" s="1179" t="s">
        <v>3669</v>
      </c>
    </row>
    <row r="2011" spans="1:4" s="1178" customFormat="1" ht="11.25" customHeight="1" x14ac:dyDescent="0.2">
      <c r="A2011" s="1560"/>
      <c r="B2011" s="1186">
        <v>24840.28</v>
      </c>
      <c r="C2011" s="1186">
        <v>5896.54054</v>
      </c>
      <c r="D2011" s="1179" t="s">
        <v>3670</v>
      </c>
    </row>
    <row r="2012" spans="1:4" s="1178" customFormat="1" ht="21" x14ac:dyDescent="0.2">
      <c r="A2012" s="1560"/>
      <c r="B2012" s="1186">
        <v>45.42</v>
      </c>
      <c r="C2012" s="1186">
        <v>45.416470000000004</v>
      </c>
      <c r="D2012" s="1179" t="s">
        <v>4500</v>
      </c>
    </row>
    <row r="2013" spans="1:4" s="1178" customFormat="1" ht="21" x14ac:dyDescent="0.2">
      <c r="A2013" s="1560"/>
      <c r="B2013" s="1186">
        <v>3336</v>
      </c>
      <c r="C2013" s="1186">
        <v>1128.3000000000002</v>
      </c>
      <c r="D2013" s="1179" t="s">
        <v>4499</v>
      </c>
    </row>
    <row r="2014" spans="1:4" s="1178" customFormat="1" ht="11.25" customHeight="1" x14ac:dyDescent="0.2">
      <c r="A2014" s="1560"/>
      <c r="B2014" s="1186">
        <v>1357.87</v>
      </c>
      <c r="C2014" s="1186">
        <v>1357.8620000000001</v>
      </c>
      <c r="D2014" s="1179" t="s">
        <v>4037</v>
      </c>
    </row>
    <row r="2015" spans="1:4" s="1178" customFormat="1" ht="11.25" customHeight="1" x14ac:dyDescent="0.2">
      <c r="A2015" s="1560"/>
      <c r="B2015" s="1186">
        <v>60485.75</v>
      </c>
      <c r="C2015" s="1186">
        <v>44637.438450000001</v>
      </c>
      <c r="D2015" s="1179" t="s">
        <v>3671</v>
      </c>
    </row>
    <row r="2016" spans="1:4" s="1178" customFormat="1" ht="11.25" customHeight="1" x14ac:dyDescent="0.2">
      <c r="A2016" s="1560"/>
      <c r="B2016" s="1186">
        <v>14629.31</v>
      </c>
      <c r="C2016" s="1186">
        <v>14229.1765</v>
      </c>
      <c r="D2016" s="1179" t="s">
        <v>3343</v>
      </c>
    </row>
    <row r="2017" spans="1:4" s="1178" customFormat="1" ht="21" x14ac:dyDescent="0.2">
      <c r="A2017" s="1560"/>
      <c r="B2017" s="1186">
        <v>124037.5</v>
      </c>
      <c r="C2017" s="1186">
        <v>124037.49112999999</v>
      </c>
      <c r="D2017" s="1179" t="s">
        <v>3069</v>
      </c>
    </row>
    <row r="2018" spans="1:4" s="1178" customFormat="1" ht="11.25" customHeight="1" x14ac:dyDescent="0.2">
      <c r="A2018" s="1560"/>
      <c r="B2018" s="1186">
        <v>2032.8</v>
      </c>
      <c r="C2018" s="1186">
        <v>2032.8</v>
      </c>
      <c r="D2018" s="1179" t="s">
        <v>4033</v>
      </c>
    </row>
    <row r="2019" spans="1:4" s="1178" customFormat="1" ht="11.25" customHeight="1" x14ac:dyDescent="0.2">
      <c r="A2019" s="1560"/>
      <c r="B2019" s="1186">
        <v>4087</v>
      </c>
      <c r="C2019" s="1186">
        <v>4006.9929999999999</v>
      </c>
      <c r="D2019" s="1179" t="s">
        <v>628</v>
      </c>
    </row>
    <row r="2020" spans="1:4" s="1178" customFormat="1" ht="11.25" customHeight="1" x14ac:dyDescent="0.2">
      <c r="A2020" s="1560"/>
      <c r="B2020" s="1186">
        <v>445</v>
      </c>
      <c r="C2020" s="1186">
        <v>445</v>
      </c>
      <c r="D2020" s="1179" t="s">
        <v>776</v>
      </c>
    </row>
    <row r="2021" spans="1:4" s="1178" customFormat="1" ht="11.25" customHeight="1" x14ac:dyDescent="0.2">
      <c r="A2021" s="1560"/>
      <c r="B2021" s="1186">
        <v>8320.92</v>
      </c>
      <c r="C2021" s="1186">
        <v>0</v>
      </c>
      <c r="D2021" s="1179" t="s">
        <v>3672</v>
      </c>
    </row>
    <row r="2022" spans="1:4" s="1178" customFormat="1" ht="11.25" customHeight="1" x14ac:dyDescent="0.2">
      <c r="A2022" s="1560"/>
      <c r="B2022" s="1186">
        <v>2490.92</v>
      </c>
      <c r="C2022" s="1186">
        <v>2215.8731499999994</v>
      </c>
      <c r="D2022" s="1179" t="s">
        <v>3673</v>
      </c>
    </row>
    <row r="2023" spans="1:4" s="1178" customFormat="1" ht="11.25" customHeight="1" x14ac:dyDescent="0.2">
      <c r="A2023" s="1560"/>
      <c r="B2023" s="1186">
        <v>19345.55</v>
      </c>
      <c r="C2023" s="1186">
        <v>17092.84735</v>
      </c>
      <c r="D2023" s="1179" t="s">
        <v>3674</v>
      </c>
    </row>
    <row r="2024" spans="1:4" s="1178" customFormat="1" ht="11.25" customHeight="1" x14ac:dyDescent="0.2">
      <c r="A2024" s="1560"/>
      <c r="B2024" s="1186">
        <v>14160</v>
      </c>
      <c r="C2024" s="1186">
        <v>0</v>
      </c>
      <c r="D2024" s="1179" t="s">
        <v>4668</v>
      </c>
    </row>
    <row r="2025" spans="1:4" s="1178" customFormat="1" ht="11.25" customHeight="1" x14ac:dyDescent="0.2">
      <c r="A2025" s="1560"/>
      <c r="B2025" s="1186">
        <v>1000</v>
      </c>
      <c r="C2025" s="1186">
        <v>1000</v>
      </c>
      <c r="D2025" s="1179" t="s">
        <v>3652</v>
      </c>
    </row>
    <row r="2026" spans="1:4" s="1178" customFormat="1" ht="11.25" customHeight="1" x14ac:dyDescent="0.2">
      <c r="A2026" s="1560"/>
      <c r="B2026" s="1186">
        <v>17772.849999999999</v>
      </c>
      <c r="C2026" s="1186">
        <v>9393.6703800000014</v>
      </c>
      <c r="D2026" s="1179" t="s">
        <v>4305</v>
      </c>
    </row>
    <row r="2027" spans="1:4" s="1178" customFormat="1" ht="11.25" customHeight="1" x14ac:dyDescent="0.2">
      <c r="A2027" s="1560"/>
      <c r="B2027" s="1186">
        <v>319796.7099999999</v>
      </c>
      <c r="C2027" s="1186">
        <v>247789.87615</v>
      </c>
      <c r="D2027" s="1179" t="s">
        <v>11</v>
      </c>
    </row>
    <row r="2028" spans="1:4" s="1178" customFormat="1" ht="11.25" customHeight="1" x14ac:dyDescent="0.2">
      <c r="A2028" s="1561" t="s">
        <v>1027</v>
      </c>
      <c r="B2028" s="1185">
        <v>1500</v>
      </c>
      <c r="C2028" s="1185">
        <v>0</v>
      </c>
      <c r="D2028" s="1177" t="s">
        <v>4669</v>
      </c>
    </row>
    <row r="2029" spans="1:4" s="1178" customFormat="1" ht="11.25" customHeight="1" x14ac:dyDescent="0.2">
      <c r="A2029" s="1560"/>
      <c r="B2029" s="1186">
        <v>188.45</v>
      </c>
      <c r="C2029" s="1186">
        <v>188.4212</v>
      </c>
      <c r="D2029" s="1179" t="s">
        <v>3974</v>
      </c>
    </row>
    <row r="2030" spans="1:4" s="1178" customFormat="1" ht="11.25" customHeight="1" x14ac:dyDescent="0.2">
      <c r="A2030" s="1560"/>
      <c r="B2030" s="1186">
        <v>10000</v>
      </c>
      <c r="C2030" s="1186">
        <v>0</v>
      </c>
      <c r="D2030" s="1179" t="s">
        <v>3655</v>
      </c>
    </row>
    <row r="2031" spans="1:4" s="1178" customFormat="1" ht="21" x14ac:dyDescent="0.2">
      <c r="A2031" s="1560"/>
      <c r="B2031" s="1186">
        <v>2193.62</v>
      </c>
      <c r="C2031" s="1186">
        <v>2193.6140800000003</v>
      </c>
      <c r="D2031" s="1179" t="s">
        <v>4500</v>
      </c>
    </row>
    <row r="2032" spans="1:4" s="1178" customFormat="1" ht="21" x14ac:dyDescent="0.2">
      <c r="A2032" s="1560"/>
      <c r="B2032" s="1186">
        <v>4968</v>
      </c>
      <c r="C2032" s="1186">
        <v>637.41299999999956</v>
      </c>
      <c r="D2032" s="1179" t="s">
        <v>4499</v>
      </c>
    </row>
    <row r="2033" spans="1:4" s="1178" customFormat="1" ht="11.25" customHeight="1" x14ac:dyDescent="0.2">
      <c r="A2033" s="1560"/>
      <c r="B2033" s="1186">
        <v>100100</v>
      </c>
      <c r="C2033" s="1186">
        <v>100100</v>
      </c>
      <c r="D2033" s="1179" t="s">
        <v>3070</v>
      </c>
    </row>
    <row r="2034" spans="1:4" s="1178" customFormat="1" ht="11.25" customHeight="1" x14ac:dyDescent="0.2">
      <c r="A2034" s="1560"/>
      <c r="B2034" s="1186">
        <v>2400</v>
      </c>
      <c r="C2034" s="1186">
        <v>0</v>
      </c>
      <c r="D2034" s="1179" t="s">
        <v>4670</v>
      </c>
    </row>
    <row r="2035" spans="1:4" s="1178" customFormat="1" ht="11.25" customHeight="1" x14ac:dyDescent="0.2">
      <c r="A2035" s="1560"/>
      <c r="B2035" s="1186">
        <v>33498.78</v>
      </c>
      <c r="C2035" s="1186">
        <v>33498.773090000002</v>
      </c>
      <c r="D2035" s="1179" t="s">
        <v>3675</v>
      </c>
    </row>
    <row r="2036" spans="1:4" s="1178" customFormat="1" ht="11.25" customHeight="1" x14ac:dyDescent="0.2">
      <c r="A2036" s="1560"/>
      <c r="B2036" s="1186">
        <v>9000</v>
      </c>
      <c r="C2036" s="1186">
        <v>0</v>
      </c>
      <c r="D2036" s="1179" t="s">
        <v>4671</v>
      </c>
    </row>
    <row r="2037" spans="1:4" s="1178" customFormat="1" ht="11.25" customHeight="1" x14ac:dyDescent="0.2">
      <c r="A2037" s="1560"/>
      <c r="B2037" s="1186">
        <v>16639.36</v>
      </c>
      <c r="C2037" s="1186">
        <v>16639.358329999999</v>
      </c>
      <c r="D2037" s="1179" t="s">
        <v>3343</v>
      </c>
    </row>
    <row r="2038" spans="1:4" s="1178" customFormat="1" ht="11.25" customHeight="1" x14ac:dyDescent="0.2">
      <c r="A2038" s="1560"/>
      <c r="B2038" s="1186">
        <v>83824.25</v>
      </c>
      <c r="C2038" s="1186">
        <v>66902.384869999994</v>
      </c>
      <c r="D2038" s="1179" t="s">
        <v>3542</v>
      </c>
    </row>
    <row r="2039" spans="1:4" s="1178" customFormat="1" ht="11.25" customHeight="1" x14ac:dyDescent="0.2">
      <c r="A2039" s="1560"/>
      <c r="B2039" s="1186">
        <v>32658.52</v>
      </c>
      <c r="C2039" s="1186">
        <v>32658.5069</v>
      </c>
      <c r="D2039" s="1179" t="s">
        <v>3676</v>
      </c>
    </row>
    <row r="2040" spans="1:4" s="1178" customFormat="1" ht="11.25" customHeight="1" x14ac:dyDescent="0.2">
      <c r="A2040" s="1560"/>
      <c r="B2040" s="1186">
        <v>2040.86</v>
      </c>
      <c r="C2040" s="1186">
        <v>2040.85</v>
      </c>
      <c r="D2040" s="1179" t="s">
        <v>4033</v>
      </c>
    </row>
    <row r="2041" spans="1:4" s="1178" customFormat="1" ht="11.25" customHeight="1" x14ac:dyDescent="0.2">
      <c r="A2041" s="1560"/>
      <c r="B2041" s="1186">
        <v>1601.25</v>
      </c>
      <c r="C2041" s="1186">
        <v>1601.25</v>
      </c>
      <c r="D2041" s="1179" t="s">
        <v>628</v>
      </c>
    </row>
    <row r="2042" spans="1:4" s="1178" customFormat="1" ht="11.25" customHeight="1" x14ac:dyDescent="0.2">
      <c r="A2042" s="1560"/>
      <c r="B2042" s="1186">
        <v>401</v>
      </c>
      <c r="C2042" s="1186">
        <v>401</v>
      </c>
      <c r="D2042" s="1179" t="s">
        <v>776</v>
      </c>
    </row>
    <row r="2043" spans="1:4" s="1178" customFormat="1" ht="11.25" customHeight="1" x14ac:dyDescent="0.2">
      <c r="A2043" s="1560"/>
      <c r="B2043" s="1186">
        <v>2320.0500000000002</v>
      </c>
      <c r="C2043" s="1186">
        <v>2320.0476699999999</v>
      </c>
      <c r="D2043" s="1179" t="s">
        <v>3673</v>
      </c>
    </row>
    <row r="2044" spans="1:4" s="1178" customFormat="1" ht="11.25" customHeight="1" x14ac:dyDescent="0.2">
      <c r="A2044" s="1560"/>
      <c r="B2044" s="1186">
        <v>703.83</v>
      </c>
      <c r="C2044" s="1186">
        <v>703.82723999999996</v>
      </c>
      <c r="D2044" s="1179" t="s">
        <v>3677</v>
      </c>
    </row>
    <row r="2045" spans="1:4" s="1178" customFormat="1" ht="11.25" customHeight="1" x14ac:dyDescent="0.2">
      <c r="A2045" s="1560"/>
      <c r="B2045" s="1186">
        <v>20000.48</v>
      </c>
      <c r="C2045" s="1186">
        <v>7886.9156199999998</v>
      </c>
      <c r="D2045" s="1179" t="s">
        <v>3071</v>
      </c>
    </row>
    <row r="2046" spans="1:4" s="1178" customFormat="1" ht="11.25" customHeight="1" x14ac:dyDescent="0.2">
      <c r="A2046" s="1560"/>
      <c r="B2046" s="1186">
        <v>1000</v>
      </c>
      <c r="C2046" s="1186">
        <v>1000</v>
      </c>
      <c r="D2046" s="1179" t="s">
        <v>3652</v>
      </c>
    </row>
    <row r="2047" spans="1:4" s="1178" customFormat="1" ht="11.25" customHeight="1" x14ac:dyDescent="0.2">
      <c r="A2047" s="1562"/>
      <c r="B2047" s="1187">
        <v>325038.45</v>
      </c>
      <c r="C2047" s="1187">
        <v>268772.36199999996</v>
      </c>
      <c r="D2047" s="1181" t="s">
        <v>11</v>
      </c>
    </row>
    <row r="2048" spans="1:4" s="1178" customFormat="1" ht="21" x14ac:dyDescent="0.2">
      <c r="A2048" s="1560" t="s">
        <v>1818</v>
      </c>
      <c r="B2048" s="1186">
        <v>214</v>
      </c>
      <c r="C2048" s="1186">
        <v>214</v>
      </c>
      <c r="D2048" s="1179" t="s">
        <v>3554</v>
      </c>
    </row>
    <row r="2049" spans="1:4" s="1178" customFormat="1" ht="11.25" customHeight="1" x14ac:dyDescent="0.2">
      <c r="A2049" s="1560"/>
      <c r="B2049" s="1186">
        <v>2419.2800000000002</v>
      </c>
      <c r="C2049" s="1186">
        <v>0</v>
      </c>
      <c r="D2049" s="1179" t="s">
        <v>578</v>
      </c>
    </row>
    <row r="2050" spans="1:4" s="1178" customFormat="1" ht="11.25" customHeight="1" x14ac:dyDescent="0.2">
      <c r="A2050" s="1560"/>
      <c r="B2050" s="1186">
        <v>12756</v>
      </c>
      <c r="C2050" s="1186">
        <v>12756</v>
      </c>
      <c r="D2050" s="1179" t="s">
        <v>3678</v>
      </c>
    </row>
    <row r="2051" spans="1:4" s="1178" customFormat="1" ht="11.25" customHeight="1" x14ac:dyDescent="0.2">
      <c r="A2051" s="1560"/>
      <c r="B2051" s="1186">
        <v>6000</v>
      </c>
      <c r="C2051" s="1186">
        <v>6000</v>
      </c>
      <c r="D2051" s="1179" t="s">
        <v>1819</v>
      </c>
    </row>
    <row r="2052" spans="1:4" s="1178" customFormat="1" ht="11.25" customHeight="1" x14ac:dyDescent="0.2">
      <c r="A2052" s="1560"/>
      <c r="B2052" s="1186">
        <v>528</v>
      </c>
      <c r="C2052" s="1186">
        <v>528</v>
      </c>
      <c r="D2052" s="1179" t="s">
        <v>1820</v>
      </c>
    </row>
    <row r="2053" spans="1:4" s="1178" customFormat="1" ht="11.25" customHeight="1" x14ac:dyDescent="0.2">
      <c r="A2053" s="1560"/>
      <c r="B2053" s="1186">
        <v>2000</v>
      </c>
      <c r="C2053" s="1186">
        <v>2000</v>
      </c>
      <c r="D2053" s="1179" t="s">
        <v>3679</v>
      </c>
    </row>
    <row r="2054" spans="1:4" s="1178" customFormat="1" ht="11.25" customHeight="1" x14ac:dyDescent="0.2">
      <c r="A2054" s="1560"/>
      <c r="B2054" s="1186">
        <v>69799.53</v>
      </c>
      <c r="C2054" s="1186">
        <v>5799.53</v>
      </c>
      <c r="D2054" s="1179" t="s">
        <v>4037</v>
      </c>
    </row>
    <row r="2055" spans="1:4" s="1178" customFormat="1" ht="11.25" customHeight="1" x14ac:dyDescent="0.2">
      <c r="A2055" s="1560"/>
      <c r="B2055" s="1186">
        <v>750</v>
      </c>
      <c r="C2055" s="1186">
        <v>750</v>
      </c>
      <c r="D2055" s="1179" t="s">
        <v>784</v>
      </c>
    </row>
    <row r="2056" spans="1:4" s="1178" customFormat="1" ht="11.25" customHeight="1" x14ac:dyDescent="0.2">
      <c r="A2056" s="1560"/>
      <c r="B2056" s="1186">
        <v>21038.63</v>
      </c>
      <c r="C2056" s="1186">
        <v>9755.1772000000001</v>
      </c>
      <c r="D2056" s="1179" t="s">
        <v>1821</v>
      </c>
    </row>
    <row r="2057" spans="1:4" s="1178" customFormat="1" ht="11.25" customHeight="1" x14ac:dyDescent="0.2">
      <c r="A2057" s="1560"/>
      <c r="B2057" s="1186">
        <v>10500</v>
      </c>
      <c r="C2057" s="1186">
        <v>10500</v>
      </c>
      <c r="D2057" s="1179" t="s">
        <v>3680</v>
      </c>
    </row>
    <row r="2058" spans="1:4" s="1178" customFormat="1" ht="11.25" customHeight="1" x14ac:dyDescent="0.2">
      <c r="A2058" s="1560"/>
      <c r="B2058" s="1186">
        <v>5779.89</v>
      </c>
      <c r="C2058" s="1186">
        <v>5779.89</v>
      </c>
      <c r="D2058" s="1179" t="s">
        <v>629</v>
      </c>
    </row>
    <row r="2059" spans="1:4" s="1178" customFormat="1" ht="11.25" customHeight="1" x14ac:dyDescent="0.2">
      <c r="A2059" s="1560"/>
      <c r="B2059" s="1186">
        <v>437127</v>
      </c>
      <c r="C2059" s="1186">
        <v>435382.87442000001</v>
      </c>
      <c r="D2059" s="1179" t="s">
        <v>774</v>
      </c>
    </row>
    <row r="2060" spans="1:4" s="1178" customFormat="1" ht="11.25" customHeight="1" x14ac:dyDescent="0.2">
      <c r="A2060" s="1560"/>
      <c r="B2060" s="1186">
        <v>1913.53</v>
      </c>
      <c r="C2060" s="1186">
        <v>1913.5211899999999</v>
      </c>
      <c r="D2060" s="1179" t="s">
        <v>3681</v>
      </c>
    </row>
    <row r="2061" spans="1:4" s="1178" customFormat="1" ht="11.25" customHeight="1" x14ac:dyDescent="0.2">
      <c r="A2061" s="1560"/>
      <c r="B2061" s="1186">
        <v>110</v>
      </c>
      <c r="C2061" s="1186">
        <v>110</v>
      </c>
      <c r="D2061" s="1179" t="s">
        <v>628</v>
      </c>
    </row>
    <row r="2062" spans="1:4" s="1178" customFormat="1" ht="11.25" customHeight="1" x14ac:dyDescent="0.2">
      <c r="A2062" s="1560"/>
      <c r="B2062" s="1186">
        <v>16537.419999999998</v>
      </c>
      <c r="C2062" s="1186">
        <v>16537.40739</v>
      </c>
      <c r="D2062" s="1179" t="s">
        <v>4672</v>
      </c>
    </row>
    <row r="2063" spans="1:4" s="1178" customFormat="1" ht="11.25" customHeight="1" x14ac:dyDescent="0.2">
      <c r="A2063" s="1560"/>
      <c r="B2063" s="1186">
        <v>490</v>
      </c>
      <c r="C2063" s="1186">
        <v>490</v>
      </c>
      <c r="D2063" s="1179" t="s">
        <v>1822</v>
      </c>
    </row>
    <row r="2064" spans="1:4" s="1178" customFormat="1" ht="11.25" customHeight="1" x14ac:dyDescent="0.2">
      <c r="A2064" s="1560"/>
      <c r="B2064" s="1186">
        <v>1750</v>
      </c>
      <c r="C2064" s="1186">
        <v>1750</v>
      </c>
      <c r="D2064" s="1179" t="s">
        <v>1823</v>
      </c>
    </row>
    <row r="2065" spans="1:4" s="1178" customFormat="1" ht="11.25" customHeight="1" x14ac:dyDescent="0.2">
      <c r="A2065" s="1560"/>
      <c r="B2065" s="1186">
        <v>1500</v>
      </c>
      <c r="C2065" s="1186">
        <v>1500</v>
      </c>
      <c r="D2065" s="1179" t="s">
        <v>3652</v>
      </c>
    </row>
    <row r="2066" spans="1:4" s="1178" customFormat="1" ht="11.25" customHeight="1" x14ac:dyDescent="0.2">
      <c r="A2066" s="1560"/>
      <c r="B2066" s="1186">
        <v>591213.28000000014</v>
      </c>
      <c r="C2066" s="1186">
        <v>511766.40020000003</v>
      </c>
      <c r="D2066" s="1179" t="s">
        <v>11</v>
      </c>
    </row>
    <row r="2067" spans="1:4" s="306" customFormat="1" ht="23.25" customHeight="1" x14ac:dyDescent="0.2">
      <c r="A2067" s="212" t="s">
        <v>2723</v>
      </c>
      <c r="B2067" s="308">
        <v>2183012.6800000002</v>
      </c>
      <c r="C2067" s="308">
        <v>1791034.0653099997</v>
      </c>
      <c r="D2067" s="307"/>
    </row>
    <row r="2068" spans="1:4" s="206" customFormat="1" x14ac:dyDescent="0.15">
      <c r="A2068" s="217"/>
      <c r="B2068" s="215"/>
      <c r="C2068" s="215"/>
      <c r="D2068" s="216"/>
    </row>
    <row r="2069" spans="1:4" s="221" customFormat="1" ht="21" customHeight="1" x14ac:dyDescent="0.15">
      <c r="A2069" s="218" t="s">
        <v>299</v>
      </c>
      <c r="B2069" s="308">
        <f>B35+B52+B136+B253+B1910+B2067</f>
        <v>14032656.619999999</v>
      </c>
      <c r="C2069" s="308">
        <f>C35+C52+C136+C253+C1910+C2067</f>
        <v>12846945.401449999</v>
      </c>
      <c r="D2069" s="220"/>
    </row>
    <row r="2070" spans="1:4" s="206" customFormat="1" ht="12.75" customHeight="1" x14ac:dyDescent="0.15">
      <c r="B2070" s="215"/>
      <c r="C2070" s="215"/>
      <c r="D2070" s="222"/>
    </row>
    <row r="2071" spans="1:4" s="206" customFormat="1" ht="12.75" customHeight="1" x14ac:dyDescent="0.15">
      <c r="B2071" s="215"/>
      <c r="C2071" s="215"/>
      <c r="D2071" s="222"/>
    </row>
    <row r="2072" spans="1:4" s="206" customFormat="1" ht="12.75" customHeight="1" x14ac:dyDescent="0.15">
      <c r="A2072" s="1564" t="s">
        <v>2724</v>
      </c>
      <c r="B2072" s="1564"/>
      <c r="C2072" s="1564"/>
      <c r="D2072" s="1564"/>
    </row>
    <row r="2073" spans="1:4" s="206" customFormat="1" ht="12.75" customHeight="1" x14ac:dyDescent="0.15">
      <c r="A2073" s="1565" t="s">
        <v>5017</v>
      </c>
      <c r="B2073" s="1565"/>
      <c r="C2073" s="1565"/>
      <c r="D2073" s="1565"/>
    </row>
    <row r="2074" spans="1:4" s="427" customFormat="1" ht="12.75" customHeight="1" x14ac:dyDescent="0.15">
      <c r="B2074" s="1188"/>
      <c r="C2074" s="1188"/>
    </row>
    <row r="2078" spans="1:4" x14ac:dyDescent="0.15">
      <c r="B2078" s="1190"/>
      <c r="C2078" s="1190"/>
    </row>
  </sheetData>
  <mergeCells count="222">
    <mergeCell ref="A5:A34"/>
    <mergeCell ref="A37:A43"/>
    <mergeCell ref="A44:A51"/>
    <mergeCell ref="A54:A57"/>
    <mergeCell ref="A58:A67"/>
    <mergeCell ref="A68:A76"/>
    <mergeCell ref="A142:A147"/>
    <mergeCell ref="A148:A152"/>
    <mergeCell ref="A153:A159"/>
    <mergeCell ref="A160:A166"/>
    <mergeCell ref="A167:A169"/>
    <mergeCell ref="A170:A175"/>
    <mergeCell ref="A77:A86"/>
    <mergeCell ref="A87:A99"/>
    <mergeCell ref="A100:A108"/>
    <mergeCell ref="A109:A124"/>
    <mergeCell ref="A125:A135"/>
    <mergeCell ref="A138:A141"/>
    <mergeCell ref="A207:A211"/>
    <mergeCell ref="A212:A215"/>
    <mergeCell ref="A216:A221"/>
    <mergeCell ref="A222:A228"/>
    <mergeCell ref="A229:A233"/>
    <mergeCell ref="A234:A237"/>
    <mergeCell ref="A176:A180"/>
    <mergeCell ref="A181:A184"/>
    <mergeCell ref="A185:A188"/>
    <mergeCell ref="A189:A198"/>
    <mergeCell ref="A199:A203"/>
    <mergeCell ref="A204:A206"/>
    <mergeCell ref="A281:A286"/>
    <mergeCell ref="A287:A290"/>
    <mergeCell ref="A291:A295"/>
    <mergeCell ref="A296:A301"/>
    <mergeCell ref="A302:A306"/>
    <mergeCell ref="A307:A310"/>
    <mergeCell ref="A238:A241"/>
    <mergeCell ref="A242:A247"/>
    <mergeCell ref="A248:A252"/>
    <mergeCell ref="A255:A271"/>
    <mergeCell ref="A272:A276"/>
    <mergeCell ref="A277:A280"/>
    <mergeCell ref="A341:A346"/>
    <mergeCell ref="A347:A351"/>
    <mergeCell ref="A352:A364"/>
    <mergeCell ref="A365:A376"/>
    <mergeCell ref="A377:A387"/>
    <mergeCell ref="A388:A397"/>
    <mergeCell ref="A311:A314"/>
    <mergeCell ref="A315:A321"/>
    <mergeCell ref="A322:A326"/>
    <mergeCell ref="A327:A332"/>
    <mergeCell ref="A333:A336"/>
    <mergeCell ref="A337:A340"/>
    <mergeCell ref="A472:A480"/>
    <mergeCell ref="A481:A488"/>
    <mergeCell ref="A489:A494"/>
    <mergeCell ref="A495:A503"/>
    <mergeCell ref="A504:A512"/>
    <mergeCell ref="A513:A519"/>
    <mergeCell ref="A398:A407"/>
    <mergeCell ref="A408:A421"/>
    <mergeCell ref="A422:A432"/>
    <mergeCell ref="A433:A442"/>
    <mergeCell ref="A443:A460"/>
    <mergeCell ref="A461:A471"/>
    <mergeCell ref="A591:A607"/>
    <mergeCell ref="A608:A614"/>
    <mergeCell ref="A615:A629"/>
    <mergeCell ref="A630:A640"/>
    <mergeCell ref="A641:A646"/>
    <mergeCell ref="A647:A651"/>
    <mergeCell ref="A520:A529"/>
    <mergeCell ref="A530:A539"/>
    <mergeCell ref="A540:A551"/>
    <mergeCell ref="A552:A560"/>
    <mergeCell ref="A561:A574"/>
    <mergeCell ref="A575:A590"/>
    <mergeCell ref="A710:A721"/>
    <mergeCell ref="A722:A739"/>
    <mergeCell ref="A740:A751"/>
    <mergeCell ref="A752:A758"/>
    <mergeCell ref="A759:A767"/>
    <mergeCell ref="A768:A780"/>
    <mergeCell ref="A652:A659"/>
    <mergeCell ref="A660:A666"/>
    <mergeCell ref="A667:A674"/>
    <mergeCell ref="A675:A684"/>
    <mergeCell ref="A685:A696"/>
    <mergeCell ref="A697:A709"/>
    <mergeCell ref="A809:A819"/>
    <mergeCell ref="A820:A833"/>
    <mergeCell ref="A834:A847"/>
    <mergeCell ref="A848:A861"/>
    <mergeCell ref="A862:A869"/>
    <mergeCell ref="A870:A881"/>
    <mergeCell ref="A781:A785"/>
    <mergeCell ref="A786:A789"/>
    <mergeCell ref="A790:A795"/>
    <mergeCell ref="A796:A800"/>
    <mergeCell ref="A801:A804"/>
    <mergeCell ref="A805:A808"/>
    <mergeCell ref="A956:A968"/>
    <mergeCell ref="A969:A975"/>
    <mergeCell ref="A976:A986"/>
    <mergeCell ref="A987:A997"/>
    <mergeCell ref="A998:A1007"/>
    <mergeCell ref="A1008:A1020"/>
    <mergeCell ref="A882:A897"/>
    <mergeCell ref="A898:A908"/>
    <mergeCell ref="A909:A918"/>
    <mergeCell ref="A919:A934"/>
    <mergeCell ref="A935:A944"/>
    <mergeCell ref="A945:A955"/>
    <mergeCell ref="A1093:A1106"/>
    <mergeCell ref="A1107:A1126"/>
    <mergeCell ref="A1127:A1133"/>
    <mergeCell ref="A1134:A1146"/>
    <mergeCell ref="A1147:A1162"/>
    <mergeCell ref="A1163:A1175"/>
    <mergeCell ref="A1021:A1031"/>
    <mergeCell ref="A1032:A1046"/>
    <mergeCell ref="A1047:A1057"/>
    <mergeCell ref="A1058:A1070"/>
    <mergeCell ref="A1071:A1080"/>
    <mergeCell ref="A1081:A1092"/>
    <mergeCell ref="A1253:A1268"/>
    <mergeCell ref="A1269:A1280"/>
    <mergeCell ref="A1281:A1294"/>
    <mergeCell ref="A1295:A1303"/>
    <mergeCell ref="A1304:A1317"/>
    <mergeCell ref="A1318:A1330"/>
    <mergeCell ref="A1176:A1189"/>
    <mergeCell ref="A1190:A1202"/>
    <mergeCell ref="A1203:A1215"/>
    <mergeCell ref="A1216:A1224"/>
    <mergeCell ref="A1225:A1237"/>
    <mergeCell ref="A1238:A1252"/>
    <mergeCell ref="A1401:A1416"/>
    <mergeCell ref="A1417:A1427"/>
    <mergeCell ref="A1428:A1437"/>
    <mergeCell ref="A1438:A1449"/>
    <mergeCell ref="A1450:A1455"/>
    <mergeCell ref="A1456:A1466"/>
    <mergeCell ref="A1331:A1341"/>
    <mergeCell ref="A1342:A1351"/>
    <mergeCell ref="A1352:A1364"/>
    <mergeCell ref="A1365:A1374"/>
    <mergeCell ref="A1375:A1386"/>
    <mergeCell ref="A1387:A1400"/>
    <mergeCell ref="A1515:A1522"/>
    <mergeCell ref="A1523:A1532"/>
    <mergeCell ref="A1533:A1544"/>
    <mergeCell ref="A1545:A1554"/>
    <mergeCell ref="A1555:A1560"/>
    <mergeCell ref="A1561:A1567"/>
    <mergeCell ref="A1467:A1470"/>
    <mergeCell ref="A1471:A1484"/>
    <mergeCell ref="A1485:A1492"/>
    <mergeCell ref="A1493:A1500"/>
    <mergeCell ref="A1501:A1505"/>
    <mergeCell ref="A1506:A1514"/>
    <mergeCell ref="A1630:A1640"/>
    <mergeCell ref="A1641:A1654"/>
    <mergeCell ref="A1655:A1666"/>
    <mergeCell ref="A1667:A1672"/>
    <mergeCell ref="A1673:A1685"/>
    <mergeCell ref="A1686:A1693"/>
    <mergeCell ref="A1568:A1582"/>
    <mergeCell ref="A1583:A1590"/>
    <mergeCell ref="A1591:A1600"/>
    <mergeCell ref="A1601:A1607"/>
    <mergeCell ref="A1608:A1618"/>
    <mergeCell ref="A1619:A1629"/>
    <mergeCell ref="A1737:A1743"/>
    <mergeCell ref="A1744:A1750"/>
    <mergeCell ref="A1751:A1757"/>
    <mergeCell ref="A1758:A1763"/>
    <mergeCell ref="A1764:A1769"/>
    <mergeCell ref="A1770:A1774"/>
    <mergeCell ref="A1694:A1702"/>
    <mergeCell ref="A1703:A1709"/>
    <mergeCell ref="A1710:A1719"/>
    <mergeCell ref="A1720:A1727"/>
    <mergeCell ref="A1728:A1731"/>
    <mergeCell ref="A1732:A1736"/>
    <mergeCell ref="A1805:A1809"/>
    <mergeCell ref="A1810:A1813"/>
    <mergeCell ref="A1814:A1816"/>
    <mergeCell ref="A1817:A1821"/>
    <mergeCell ref="A1822:A1826"/>
    <mergeCell ref="A1827:A1833"/>
    <mergeCell ref="A1775:A1779"/>
    <mergeCell ref="A1780:A1784"/>
    <mergeCell ref="A1785:A1790"/>
    <mergeCell ref="A1791:A1796"/>
    <mergeCell ref="A1797:A1800"/>
    <mergeCell ref="A1801:A1804"/>
    <mergeCell ref="A2006:A2027"/>
    <mergeCell ref="A2028:A2047"/>
    <mergeCell ref="A2048:A2066"/>
    <mergeCell ref="A1:D1"/>
    <mergeCell ref="A2072:D2072"/>
    <mergeCell ref="A2073:D2073"/>
    <mergeCell ref="A1903:A1909"/>
    <mergeCell ref="A1912:A1931"/>
    <mergeCell ref="A1932:A1954"/>
    <mergeCell ref="A1955:A1972"/>
    <mergeCell ref="A1973:A1998"/>
    <mergeCell ref="A1999:A2005"/>
    <mergeCell ref="A1871:A1874"/>
    <mergeCell ref="A1875:A1879"/>
    <mergeCell ref="A1880:A1884"/>
    <mergeCell ref="A1885:A1891"/>
    <mergeCell ref="A1892:A1898"/>
    <mergeCell ref="A1899:A1902"/>
    <mergeCell ref="A1834:A1838"/>
    <mergeCell ref="A1839:A1844"/>
    <mergeCell ref="A1845:A1850"/>
    <mergeCell ref="A1851:A1858"/>
    <mergeCell ref="A1859:A1865"/>
    <mergeCell ref="A1866:A1870"/>
  </mergeCells>
  <pageMargins left="0.39370078740157483" right="0.39370078740157483" top="0.59055118110236227" bottom="0.39370078740157483" header="0.31496062992125984" footer="0.11811023622047245"/>
  <pageSetup paperSize="9" scale="95" firstPageNumber="280" fitToHeight="0" orientation="landscape" useFirstPageNumber="1" r:id="rId1"/>
  <headerFooter>
    <oddHeader>&amp;L&amp;"Tahoma,Kurzíva"&amp;9Závěrečný účet Moravskoslezského kraje za rok 2023&amp;R&amp;"Tahoma,Kurzíva"&amp;9Tabulka č. 32</oddHeader>
    <oddFooter>&amp;C&amp;"Tahoma,Obyčejné"&amp;P</oddFooter>
  </headerFooter>
  <rowBreaks count="45" manualBreakCount="45">
    <brk id="43" max="16383" man="1"/>
    <brk id="86" max="16383" man="1"/>
    <brk id="133" max="16383" man="1"/>
    <brk id="177" max="16383" man="1"/>
    <brk id="224" max="16383" man="1"/>
    <brk id="269" max="16383" man="1"/>
    <brk id="316" max="16383" man="1"/>
    <brk id="361" max="16383" man="1"/>
    <brk id="407" max="16383" man="1"/>
    <brk id="450" max="16383" man="1"/>
    <brk id="496" max="16383" man="1"/>
    <brk id="543" max="16383" man="1"/>
    <brk id="590" max="16383" man="1"/>
    <brk id="633" max="16383" man="1"/>
    <brk id="678" max="16383" man="1"/>
    <brk id="724" max="16383" man="1"/>
    <brk id="771" max="16383" man="1"/>
    <brk id="817" max="16383" man="1"/>
    <brk id="861" max="16383" man="1"/>
    <brk id="906" max="16383" man="1"/>
    <brk id="951" max="16383" man="1"/>
    <brk id="995" max="16383" man="1"/>
    <brk id="1041" max="16383" man="1"/>
    <brk id="1087" max="16383" man="1"/>
    <brk id="1133" max="16383" man="1"/>
    <brk id="1179" max="16383" man="1"/>
    <brk id="1222" max="16383" man="1"/>
    <brk id="1268" max="16383" man="1"/>
    <brk id="1315" max="16383" man="1"/>
    <brk id="1361" max="16383" man="1"/>
    <brk id="1407" max="16383" man="1"/>
    <brk id="1453" max="16383" man="1"/>
    <brk id="1498" max="16383" man="1"/>
    <brk id="1544" max="16383" man="1"/>
    <brk id="1590" max="16383" man="1"/>
    <brk id="1636" max="16383" man="1"/>
    <brk id="1683" max="16383" man="1"/>
    <brk id="1727" max="16383" man="1"/>
    <brk id="1774" max="16383" man="1"/>
    <brk id="1821" max="16383" man="1"/>
    <brk id="1865" max="16383" man="1"/>
    <brk id="1907" max="16383" man="1"/>
    <brk id="1948" max="16383" man="1"/>
    <brk id="1991" max="16383" man="1"/>
    <brk id="203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2A972-D544-4587-A4DC-27455B070255}">
  <sheetPr>
    <pageSetUpPr fitToPage="1"/>
  </sheetPr>
  <dimension ref="A1:D1071"/>
  <sheetViews>
    <sheetView zoomScaleNormal="100" zoomScaleSheetLayoutView="100" workbookViewId="0">
      <pane ySplit="3" topLeftCell="A4" activePane="bottomLeft" state="frozen"/>
      <selection activeCell="F37" sqref="F37"/>
      <selection pane="bottomLeft" activeCell="F37" sqref="F37"/>
    </sheetView>
  </sheetViews>
  <sheetFormatPr defaultRowHeight="15" x14ac:dyDescent="0.25"/>
  <cols>
    <col min="1" max="1" width="38.5703125" style="1199" customWidth="1"/>
    <col min="2" max="2" width="12.5703125" style="1202" customWidth="1"/>
    <col min="3" max="3" width="12.7109375" style="1202" customWidth="1"/>
    <col min="4" max="4" width="84.140625" style="1199" customWidth="1"/>
    <col min="5" max="16384" width="9.140625" style="1199"/>
  </cols>
  <sheetData>
    <row r="1" spans="1:4" s="243" customFormat="1" ht="21" customHeight="1" x14ac:dyDescent="0.2">
      <c r="A1" s="1572" t="s">
        <v>2725</v>
      </c>
      <c r="B1" s="1572"/>
      <c r="C1" s="1572"/>
      <c r="D1" s="1572"/>
    </row>
    <row r="2" spans="1:4" s="243" customFormat="1" ht="12.75" x14ac:dyDescent="0.2">
      <c r="A2" s="1191"/>
      <c r="B2" s="1191"/>
      <c r="C2" s="1191"/>
      <c r="D2" s="1203" t="s">
        <v>2</v>
      </c>
    </row>
    <row r="3" spans="1:4" s="1193" customFormat="1" ht="15" customHeight="1" x14ac:dyDescent="0.2">
      <c r="A3" s="1192" t="s">
        <v>301</v>
      </c>
      <c r="B3" s="1192" t="s">
        <v>2713</v>
      </c>
      <c r="C3" s="1192" t="s">
        <v>2714</v>
      </c>
      <c r="D3" s="1192" t="s">
        <v>2715</v>
      </c>
    </row>
    <row r="4" spans="1:4" s="1197" customFormat="1" ht="24.75" customHeight="1" x14ac:dyDescent="0.2">
      <c r="A4" s="1194" t="s">
        <v>2886</v>
      </c>
      <c r="B4" s="1195"/>
      <c r="C4" s="1195"/>
      <c r="D4" s="1196"/>
    </row>
    <row r="5" spans="1:4" s="1198" customFormat="1" ht="11.25" customHeight="1" x14ac:dyDescent="0.2">
      <c r="A5" s="1574" t="s">
        <v>304</v>
      </c>
      <c r="B5" s="1185">
        <v>84</v>
      </c>
      <c r="C5" s="1185">
        <v>84</v>
      </c>
      <c r="D5" s="1177" t="s">
        <v>4673</v>
      </c>
    </row>
    <row r="6" spans="1:4" s="1198" customFormat="1" ht="11.25" customHeight="1" x14ac:dyDescent="0.2">
      <c r="A6" s="1573"/>
      <c r="B6" s="1186">
        <v>75.2</v>
      </c>
      <c r="C6" s="1186">
        <v>67.429000000000002</v>
      </c>
      <c r="D6" s="1179" t="s">
        <v>713</v>
      </c>
    </row>
    <row r="7" spans="1:4" s="1198" customFormat="1" ht="11.25" customHeight="1" x14ac:dyDescent="0.2">
      <c r="A7" s="1573"/>
      <c r="B7" s="1186">
        <v>6710</v>
      </c>
      <c r="C7" s="1186">
        <v>6710</v>
      </c>
      <c r="D7" s="1179" t="s">
        <v>726</v>
      </c>
    </row>
    <row r="8" spans="1:4" s="1198" customFormat="1" ht="11.25" customHeight="1" x14ac:dyDescent="0.2">
      <c r="A8" s="1573"/>
      <c r="B8" s="1186">
        <v>2525</v>
      </c>
      <c r="C8" s="1186">
        <v>50</v>
      </c>
      <c r="D8" s="1179" t="s">
        <v>325</v>
      </c>
    </row>
    <row r="9" spans="1:4" s="1198" customFormat="1" ht="11.25" customHeight="1" x14ac:dyDescent="0.2">
      <c r="A9" s="1575"/>
      <c r="B9" s="1187">
        <v>9394.2000000000007</v>
      </c>
      <c r="C9" s="1187">
        <v>6911.4290000000001</v>
      </c>
      <c r="D9" s="1181" t="s">
        <v>11</v>
      </c>
    </row>
    <row r="10" spans="1:4" s="1198" customFormat="1" ht="11.25" customHeight="1" x14ac:dyDescent="0.2">
      <c r="A10" s="1573" t="s">
        <v>1662</v>
      </c>
      <c r="B10" s="1186">
        <v>45</v>
      </c>
      <c r="C10" s="1186">
        <v>45</v>
      </c>
      <c r="D10" s="1179" t="s">
        <v>793</v>
      </c>
    </row>
    <row r="11" spans="1:4" s="1198" customFormat="1" ht="11.25" customHeight="1" x14ac:dyDescent="0.2">
      <c r="A11" s="1573"/>
      <c r="B11" s="1186">
        <v>19780</v>
      </c>
      <c r="C11" s="1186">
        <v>19780</v>
      </c>
      <c r="D11" s="1179" t="s">
        <v>726</v>
      </c>
    </row>
    <row r="12" spans="1:4" s="1198" customFormat="1" ht="11.25" customHeight="1" x14ac:dyDescent="0.2">
      <c r="A12" s="1573"/>
      <c r="B12" s="1186">
        <v>199.34</v>
      </c>
      <c r="C12" s="1186">
        <v>199.33500000000001</v>
      </c>
      <c r="D12" s="1179" t="s">
        <v>4674</v>
      </c>
    </row>
    <row r="13" spans="1:4" s="1198" customFormat="1" ht="11.25" customHeight="1" x14ac:dyDescent="0.2">
      <c r="A13" s="1573"/>
      <c r="B13" s="1186">
        <v>3735.0099999999998</v>
      </c>
      <c r="C13" s="1186">
        <v>3676.1586000000002</v>
      </c>
      <c r="D13" s="1179" t="s">
        <v>3481</v>
      </c>
    </row>
    <row r="14" spans="1:4" s="1198" customFormat="1" ht="11.25" customHeight="1" x14ac:dyDescent="0.2">
      <c r="A14" s="1573"/>
      <c r="B14" s="1186">
        <v>23759.35</v>
      </c>
      <c r="C14" s="1186">
        <v>23700.493599999998</v>
      </c>
      <c r="D14" s="1179" t="s">
        <v>11</v>
      </c>
    </row>
    <row r="15" spans="1:4" s="1198" customFormat="1" ht="11.25" customHeight="1" x14ac:dyDescent="0.2">
      <c r="A15" s="1574" t="s">
        <v>326</v>
      </c>
      <c r="B15" s="1185">
        <v>70.5</v>
      </c>
      <c r="C15" s="1185">
        <v>70.5</v>
      </c>
      <c r="D15" s="1177" t="s">
        <v>4673</v>
      </c>
    </row>
    <row r="16" spans="1:4" s="1198" customFormat="1" ht="11.25" customHeight="1" x14ac:dyDescent="0.2">
      <c r="A16" s="1573"/>
      <c r="B16" s="1186">
        <v>80</v>
      </c>
      <c r="C16" s="1186">
        <v>79.998999999999995</v>
      </c>
      <c r="D16" s="1179" t="s">
        <v>713</v>
      </c>
    </row>
    <row r="17" spans="1:4" s="1198" customFormat="1" ht="11.25" customHeight="1" x14ac:dyDescent="0.2">
      <c r="A17" s="1573"/>
      <c r="B17" s="1186">
        <v>33922</v>
      </c>
      <c r="C17" s="1186">
        <v>33922</v>
      </c>
      <c r="D17" s="1179" t="s">
        <v>726</v>
      </c>
    </row>
    <row r="18" spans="1:4" s="1198" customFormat="1" ht="11.25" customHeight="1" x14ac:dyDescent="0.2">
      <c r="A18" s="1573"/>
      <c r="B18" s="1186">
        <v>384.59999999999997</v>
      </c>
      <c r="C18" s="1186">
        <v>384.59999999999997</v>
      </c>
      <c r="D18" s="1179" t="s">
        <v>723</v>
      </c>
    </row>
    <row r="19" spans="1:4" s="1198" customFormat="1" ht="11.25" customHeight="1" x14ac:dyDescent="0.2">
      <c r="A19" s="1573"/>
      <c r="B19" s="1186">
        <v>250</v>
      </c>
      <c r="C19" s="1186">
        <v>250</v>
      </c>
      <c r="D19" s="1179" t="s">
        <v>420</v>
      </c>
    </row>
    <row r="20" spans="1:4" s="1198" customFormat="1" ht="11.25" customHeight="1" x14ac:dyDescent="0.2">
      <c r="A20" s="1573"/>
      <c r="B20" s="1186">
        <v>20.399999999999999</v>
      </c>
      <c r="C20" s="1186">
        <v>20.3994</v>
      </c>
      <c r="D20" s="1179" t="s">
        <v>2988</v>
      </c>
    </row>
    <row r="21" spans="1:4" s="1198" customFormat="1" ht="11.25" customHeight="1" x14ac:dyDescent="0.2">
      <c r="A21" s="1573"/>
      <c r="B21" s="1186">
        <v>50</v>
      </c>
      <c r="C21" s="1186">
        <v>50</v>
      </c>
      <c r="D21" s="1179" t="s">
        <v>325</v>
      </c>
    </row>
    <row r="22" spans="1:4" s="1198" customFormat="1" ht="11.25" customHeight="1" x14ac:dyDescent="0.2">
      <c r="A22" s="1573"/>
      <c r="B22" s="1186">
        <v>2713</v>
      </c>
      <c r="C22" s="1186">
        <v>2713</v>
      </c>
      <c r="D22" s="1179" t="s">
        <v>681</v>
      </c>
    </row>
    <row r="23" spans="1:4" s="1198" customFormat="1" ht="11.25" customHeight="1" x14ac:dyDescent="0.2">
      <c r="A23" s="1575"/>
      <c r="B23" s="1187">
        <v>37490.5</v>
      </c>
      <c r="C23" s="1187">
        <v>37490.498400000004</v>
      </c>
      <c r="D23" s="1181" t="s">
        <v>11</v>
      </c>
    </row>
    <row r="24" spans="1:4" s="1198" customFormat="1" ht="11.25" customHeight="1" x14ac:dyDescent="0.2">
      <c r="A24" s="1573" t="s">
        <v>1663</v>
      </c>
      <c r="B24" s="1186">
        <v>97.4</v>
      </c>
      <c r="C24" s="1186">
        <v>0</v>
      </c>
      <c r="D24" s="1179" t="s">
        <v>2772</v>
      </c>
    </row>
    <row r="25" spans="1:4" s="1198" customFormat="1" ht="11.25" customHeight="1" x14ac:dyDescent="0.2">
      <c r="A25" s="1573"/>
      <c r="B25" s="1186">
        <v>48</v>
      </c>
      <c r="C25" s="1186">
        <v>48</v>
      </c>
      <c r="D25" s="1179" t="s">
        <v>713</v>
      </c>
    </row>
    <row r="26" spans="1:4" s="1198" customFormat="1" ht="11.25" customHeight="1" x14ac:dyDescent="0.2">
      <c r="A26" s="1573"/>
      <c r="B26" s="1186">
        <v>9305</v>
      </c>
      <c r="C26" s="1186">
        <v>9305</v>
      </c>
      <c r="D26" s="1179" t="s">
        <v>726</v>
      </c>
    </row>
    <row r="27" spans="1:4" s="1198" customFormat="1" ht="11.25" customHeight="1" x14ac:dyDescent="0.2">
      <c r="A27" s="1573"/>
      <c r="B27" s="1186">
        <v>2250</v>
      </c>
      <c r="C27" s="1186">
        <v>0</v>
      </c>
      <c r="D27" s="1179" t="s">
        <v>325</v>
      </c>
    </row>
    <row r="28" spans="1:4" s="1198" customFormat="1" ht="11.25" customHeight="1" x14ac:dyDescent="0.2">
      <c r="A28" s="1573"/>
      <c r="B28" s="1186">
        <v>548</v>
      </c>
      <c r="C28" s="1186">
        <v>548</v>
      </c>
      <c r="D28" s="1179" t="s">
        <v>681</v>
      </c>
    </row>
    <row r="29" spans="1:4" s="1198" customFormat="1" ht="11.25" customHeight="1" x14ac:dyDescent="0.2">
      <c r="A29" s="1573"/>
      <c r="B29" s="1186">
        <v>12248.4</v>
      </c>
      <c r="C29" s="1186">
        <v>9901</v>
      </c>
      <c r="D29" s="1179" t="s">
        <v>11</v>
      </c>
    </row>
    <row r="30" spans="1:4" s="1198" customFormat="1" ht="11.25" customHeight="1" x14ac:dyDescent="0.2">
      <c r="A30" s="1574" t="s">
        <v>327</v>
      </c>
      <c r="B30" s="1185">
        <v>50</v>
      </c>
      <c r="C30" s="1185">
        <v>50</v>
      </c>
      <c r="D30" s="1177" t="s">
        <v>325</v>
      </c>
    </row>
    <row r="31" spans="1:4" s="1198" customFormat="1" ht="11.25" customHeight="1" x14ac:dyDescent="0.2">
      <c r="A31" s="1575"/>
      <c r="B31" s="1187">
        <v>50</v>
      </c>
      <c r="C31" s="1187">
        <v>50</v>
      </c>
      <c r="D31" s="1181" t="s">
        <v>11</v>
      </c>
    </row>
    <row r="32" spans="1:4" s="1198" customFormat="1" ht="11.25" customHeight="1" x14ac:dyDescent="0.2">
      <c r="A32" s="1573" t="s">
        <v>328</v>
      </c>
      <c r="B32" s="1186">
        <v>99.85</v>
      </c>
      <c r="C32" s="1186">
        <v>99.85</v>
      </c>
      <c r="D32" s="1179" t="s">
        <v>4675</v>
      </c>
    </row>
    <row r="33" spans="1:4" s="1198" customFormat="1" ht="11.25" customHeight="1" x14ac:dyDescent="0.2">
      <c r="A33" s="1573"/>
      <c r="B33" s="1186">
        <v>79</v>
      </c>
      <c r="C33" s="1186">
        <v>79</v>
      </c>
      <c r="D33" s="1179" t="s">
        <v>696</v>
      </c>
    </row>
    <row r="34" spans="1:4" s="1198" customFormat="1" ht="11.25" customHeight="1" x14ac:dyDescent="0.2">
      <c r="A34" s="1573"/>
      <c r="B34" s="1186">
        <v>2540</v>
      </c>
      <c r="C34" s="1186">
        <v>1940</v>
      </c>
      <c r="D34" s="1179" t="s">
        <v>702</v>
      </c>
    </row>
    <row r="35" spans="1:4" s="1198" customFormat="1" ht="11.25" customHeight="1" x14ac:dyDescent="0.2">
      <c r="A35" s="1573"/>
      <c r="B35" s="1186">
        <v>250</v>
      </c>
      <c r="C35" s="1186">
        <v>249.90746999999999</v>
      </c>
      <c r="D35" s="1179" t="s">
        <v>714</v>
      </c>
    </row>
    <row r="36" spans="1:4" s="1198" customFormat="1" ht="11.25" customHeight="1" x14ac:dyDescent="0.2">
      <c r="A36" s="1573"/>
      <c r="B36" s="1186">
        <v>128.07999999999998</v>
      </c>
      <c r="C36" s="1186">
        <v>128.0685</v>
      </c>
      <c r="D36" s="1179" t="s">
        <v>2988</v>
      </c>
    </row>
    <row r="37" spans="1:4" s="1198" customFormat="1" ht="11.25" customHeight="1" x14ac:dyDescent="0.2">
      <c r="A37" s="1573"/>
      <c r="B37" s="1186">
        <v>302.83000000000004</v>
      </c>
      <c r="C37" s="1186">
        <v>302.82</v>
      </c>
      <c r="D37" s="1179" t="s">
        <v>4029</v>
      </c>
    </row>
    <row r="38" spans="1:4" s="1198" customFormat="1" ht="11.25" customHeight="1" x14ac:dyDescent="0.2">
      <c r="A38" s="1573"/>
      <c r="B38" s="1186">
        <v>50</v>
      </c>
      <c r="C38" s="1186">
        <v>50</v>
      </c>
      <c r="D38" s="1179" t="s">
        <v>325</v>
      </c>
    </row>
    <row r="39" spans="1:4" s="1198" customFormat="1" ht="11.25" customHeight="1" x14ac:dyDescent="0.2">
      <c r="A39" s="1573"/>
      <c r="B39" s="1186">
        <v>50</v>
      </c>
      <c r="C39" s="1186">
        <v>50</v>
      </c>
      <c r="D39" s="1179" t="s">
        <v>399</v>
      </c>
    </row>
    <row r="40" spans="1:4" s="1198" customFormat="1" ht="11.25" customHeight="1" x14ac:dyDescent="0.2">
      <c r="A40" s="1573"/>
      <c r="B40" s="1186">
        <v>3499.7599999999998</v>
      </c>
      <c r="C40" s="1186">
        <v>2899.64597</v>
      </c>
      <c r="D40" s="1179" t="s">
        <v>11</v>
      </c>
    </row>
    <row r="41" spans="1:4" s="1198" customFormat="1" ht="11.25" customHeight="1" x14ac:dyDescent="0.2">
      <c r="A41" s="1574" t="s">
        <v>305</v>
      </c>
      <c r="B41" s="1185">
        <v>37.11</v>
      </c>
      <c r="C41" s="1185">
        <v>37.103000000000002</v>
      </c>
      <c r="D41" s="1177" t="s">
        <v>3682</v>
      </c>
    </row>
    <row r="42" spans="1:4" s="1198" customFormat="1" ht="11.25" customHeight="1" x14ac:dyDescent="0.2">
      <c r="A42" s="1573"/>
      <c r="B42" s="1186">
        <v>120</v>
      </c>
      <c r="C42" s="1186">
        <v>120</v>
      </c>
      <c r="D42" s="1179" t="s">
        <v>793</v>
      </c>
    </row>
    <row r="43" spans="1:4" s="1198" customFormat="1" ht="11.25" customHeight="1" x14ac:dyDescent="0.2">
      <c r="A43" s="1573"/>
      <c r="B43" s="1186">
        <v>12861</v>
      </c>
      <c r="C43" s="1186">
        <v>12861</v>
      </c>
      <c r="D43" s="1179" t="s">
        <v>726</v>
      </c>
    </row>
    <row r="44" spans="1:4" s="1198" customFormat="1" ht="11.25" customHeight="1" x14ac:dyDescent="0.2">
      <c r="A44" s="1573"/>
      <c r="B44" s="1186">
        <v>263.2</v>
      </c>
      <c r="C44" s="1186">
        <v>263.2</v>
      </c>
      <c r="D44" s="1179" t="s">
        <v>677</v>
      </c>
    </row>
    <row r="45" spans="1:4" s="1198" customFormat="1" ht="11.25" customHeight="1" x14ac:dyDescent="0.2">
      <c r="A45" s="1573"/>
      <c r="B45" s="1186">
        <v>312</v>
      </c>
      <c r="C45" s="1186">
        <v>312</v>
      </c>
      <c r="D45" s="1179" t="s">
        <v>678</v>
      </c>
    </row>
    <row r="46" spans="1:4" s="1198" customFormat="1" ht="11.25" customHeight="1" x14ac:dyDescent="0.2">
      <c r="A46" s="1573"/>
      <c r="B46" s="1186">
        <v>206.39000000000001</v>
      </c>
      <c r="C46" s="1186">
        <v>206.35899999999998</v>
      </c>
      <c r="D46" s="1179" t="s">
        <v>2987</v>
      </c>
    </row>
    <row r="47" spans="1:4" s="1198" customFormat="1" ht="11.25" customHeight="1" x14ac:dyDescent="0.2">
      <c r="A47" s="1573"/>
      <c r="B47" s="1186">
        <v>2200</v>
      </c>
      <c r="C47" s="1186">
        <v>0</v>
      </c>
      <c r="D47" s="1179" t="s">
        <v>430</v>
      </c>
    </row>
    <row r="48" spans="1:4" s="1198" customFormat="1" ht="11.25" customHeight="1" x14ac:dyDescent="0.2">
      <c r="A48" s="1573"/>
      <c r="B48" s="1186">
        <v>85</v>
      </c>
      <c r="C48" s="1186">
        <v>85</v>
      </c>
      <c r="D48" s="1179" t="s">
        <v>397</v>
      </c>
    </row>
    <row r="49" spans="1:4" s="1198" customFormat="1" ht="11.25" customHeight="1" x14ac:dyDescent="0.2">
      <c r="A49" s="1573"/>
      <c r="B49" s="1186">
        <v>1250</v>
      </c>
      <c r="C49" s="1186">
        <v>1250</v>
      </c>
      <c r="D49" s="1179" t="s">
        <v>325</v>
      </c>
    </row>
    <row r="50" spans="1:4" s="1198" customFormat="1" ht="11.25" customHeight="1" x14ac:dyDescent="0.2">
      <c r="A50" s="1575"/>
      <c r="B50" s="1187">
        <v>17334.7</v>
      </c>
      <c r="C50" s="1187">
        <v>15134.662</v>
      </c>
      <c r="D50" s="1181" t="s">
        <v>11</v>
      </c>
    </row>
    <row r="51" spans="1:4" s="1198" customFormat="1" ht="11.25" customHeight="1" x14ac:dyDescent="0.2">
      <c r="A51" s="1573" t="s">
        <v>329</v>
      </c>
      <c r="B51" s="1186">
        <v>399.95</v>
      </c>
      <c r="C51" s="1186">
        <v>382.12898000000001</v>
      </c>
      <c r="D51" s="1179" t="s">
        <v>2772</v>
      </c>
    </row>
    <row r="52" spans="1:4" s="1198" customFormat="1" ht="11.25" customHeight="1" x14ac:dyDescent="0.2">
      <c r="A52" s="1573"/>
      <c r="B52" s="1186">
        <v>225</v>
      </c>
      <c r="C52" s="1186">
        <v>225</v>
      </c>
      <c r="D52" s="1179" t="s">
        <v>4675</v>
      </c>
    </row>
    <row r="53" spans="1:4" s="1198" customFormat="1" ht="11.25" customHeight="1" x14ac:dyDescent="0.2">
      <c r="A53" s="1573"/>
      <c r="B53" s="1186">
        <v>250</v>
      </c>
      <c r="C53" s="1186">
        <v>250</v>
      </c>
      <c r="D53" s="1179" t="s">
        <v>4676</v>
      </c>
    </row>
    <row r="54" spans="1:4" s="1198" customFormat="1" ht="11.25" customHeight="1" x14ac:dyDescent="0.2">
      <c r="A54" s="1573"/>
      <c r="B54" s="1186">
        <v>800</v>
      </c>
      <c r="C54" s="1186">
        <v>800</v>
      </c>
      <c r="D54" s="1179" t="s">
        <v>4677</v>
      </c>
    </row>
    <row r="55" spans="1:4" s="1198" customFormat="1" ht="11.25" customHeight="1" x14ac:dyDescent="0.2">
      <c r="A55" s="1573"/>
      <c r="B55" s="1186">
        <v>80</v>
      </c>
      <c r="C55" s="1186">
        <v>80</v>
      </c>
      <c r="D55" s="1179" t="s">
        <v>713</v>
      </c>
    </row>
    <row r="56" spans="1:4" s="1198" customFormat="1" ht="11.25" customHeight="1" x14ac:dyDescent="0.2">
      <c r="A56" s="1573"/>
      <c r="B56" s="1186">
        <v>130</v>
      </c>
      <c r="C56" s="1186">
        <v>130</v>
      </c>
      <c r="D56" s="1179" t="s">
        <v>793</v>
      </c>
    </row>
    <row r="57" spans="1:4" s="1198" customFormat="1" ht="21" x14ac:dyDescent="0.2">
      <c r="A57" s="1573"/>
      <c r="B57" s="1186">
        <v>30.6</v>
      </c>
      <c r="C57" s="1186">
        <v>30.6</v>
      </c>
      <c r="D57" s="1179" t="s">
        <v>724</v>
      </c>
    </row>
    <row r="58" spans="1:4" s="1198" customFormat="1" ht="11.25" customHeight="1" x14ac:dyDescent="0.2">
      <c r="A58" s="1573"/>
      <c r="B58" s="1186">
        <v>299.5</v>
      </c>
      <c r="C58" s="1186">
        <v>149.75</v>
      </c>
      <c r="D58" s="1179" t="s">
        <v>3353</v>
      </c>
    </row>
    <row r="59" spans="1:4" s="1198" customFormat="1" ht="11.25" customHeight="1" x14ac:dyDescent="0.2">
      <c r="A59" s="1573"/>
      <c r="B59" s="1186">
        <v>9.8600000000000012</v>
      </c>
      <c r="C59" s="1186">
        <v>9.8542500000000004</v>
      </c>
      <c r="D59" s="1179" t="s">
        <v>2988</v>
      </c>
    </row>
    <row r="60" spans="1:4" s="1198" customFormat="1" ht="11.25" customHeight="1" x14ac:dyDescent="0.2">
      <c r="A60" s="1573"/>
      <c r="B60" s="1186">
        <v>45.129999999999995</v>
      </c>
      <c r="C60" s="1186">
        <v>21.131999999999998</v>
      </c>
      <c r="D60" s="1179" t="s">
        <v>4029</v>
      </c>
    </row>
    <row r="61" spans="1:4" s="1198" customFormat="1" ht="11.25" customHeight="1" x14ac:dyDescent="0.2">
      <c r="A61" s="1573"/>
      <c r="B61" s="1186">
        <v>50</v>
      </c>
      <c r="C61" s="1186">
        <v>50</v>
      </c>
      <c r="D61" s="1179" t="s">
        <v>325</v>
      </c>
    </row>
    <row r="62" spans="1:4" s="1198" customFormat="1" ht="11.25" customHeight="1" x14ac:dyDescent="0.2">
      <c r="A62" s="1573"/>
      <c r="B62" s="1186">
        <v>2320.0400000000004</v>
      </c>
      <c r="C62" s="1186">
        <v>2128.4652299999998</v>
      </c>
      <c r="D62" s="1179" t="s">
        <v>11</v>
      </c>
    </row>
    <row r="63" spans="1:4" s="1198" customFormat="1" ht="11.25" customHeight="1" x14ac:dyDescent="0.2">
      <c r="A63" s="1574" t="s">
        <v>330</v>
      </c>
      <c r="B63" s="1185">
        <v>94.5</v>
      </c>
      <c r="C63" s="1185">
        <v>94.5</v>
      </c>
      <c r="D63" s="1177" t="s">
        <v>2772</v>
      </c>
    </row>
    <row r="64" spans="1:4" s="1198" customFormat="1" ht="11.25" customHeight="1" x14ac:dyDescent="0.2">
      <c r="A64" s="1573"/>
      <c r="B64" s="1186">
        <v>144.4</v>
      </c>
      <c r="C64" s="1186">
        <v>144.4</v>
      </c>
      <c r="D64" s="1179" t="s">
        <v>4673</v>
      </c>
    </row>
    <row r="65" spans="1:4" s="1198" customFormat="1" ht="11.25" customHeight="1" x14ac:dyDescent="0.2">
      <c r="A65" s="1573"/>
      <c r="B65" s="1186">
        <v>80</v>
      </c>
      <c r="C65" s="1186">
        <v>40</v>
      </c>
      <c r="D65" s="1179" t="s">
        <v>713</v>
      </c>
    </row>
    <row r="66" spans="1:4" s="1198" customFormat="1" ht="11.25" customHeight="1" x14ac:dyDescent="0.2">
      <c r="A66" s="1573"/>
      <c r="B66" s="1186">
        <v>19856</v>
      </c>
      <c r="C66" s="1186">
        <v>19856</v>
      </c>
      <c r="D66" s="1179" t="s">
        <v>726</v>
      </c>
    </row>
    <row r="67" spans="1:4" s="1198" customFormat="1" ht="11.25" customHeight="1" x14ac:dyDescent="0.2">
      <c r="A67" s="1573"/>
      <c r="B67" s="1186">
        <v>50</v>
      </c>
      <c r="C67" s="1186">
        <v>25</v>
      </c>
      <c r="D67" s="1179" t="s">
        <v>714</v>
      </c>
    </row>
    <row r="68" spans="1:4" s="1198" customFormat="1" ht="11.25" customHeight="1" x14ac:dyDescent="0.2">
      <c r="A68" s="1573"/>
      <c r="B68" s="1186">
        <v>108.88000000000001</v>
      </c>
      <c r="C68" s="1186">
        <v>108.86699999999999</v>
      </c>
      <c r="D68" s="1179" t="s">
        <v>2987</v>
      </c>
    </row>
    <row r="69" spans="1:4" s="1198" customFormat="1" ht="11.25" customHeight="1" x14ac:dyDescent="0.2">
      <c r="A69" s="1573"/>
      <c r="B69" s="1186">
        <v>57</v>
      </c>
      <c r="C69" s="1186">
        <v>57</v>
      </c>
      <c r="D69" s="1179" t="s">
        <v>3353</v>
      </c>
    </row>
    <row r="70" spans="1:4" s="1198" customFormat="1" ht="11.25" customHeight="1" x14ac:dyDescent="0.2">
      <c r="A70" s="1573"/>
      <c r="B70" s="1186">
        <v>50</v>
      </c>
      <c r="C70" s="1186">
        <v>50</v>
      </c>
      <c r="D70" s="1179" t="s">
        <v>325</v>
      </c>
    </row>
    <row r="71" spans="1:4" s="1198" customFormat="1" ht="11.25" customHeight="1" x14ac:dyDescent="0.2">
      <c r="A71" s="1573"/>
      <c r="B71" s="1186">
        <v>451</v>
      </c>
      <c r="C71" s="1186">
        <v>451</v>
      </c>
      <c r="D71" s="1179" t="s">
        <v>681</v>
      </c>
    </row>
    <row r="72" spans="1:4" s="1198" customFormat="1" ht="11.25" customHeight="1" x14ac:dyDescent="0.2">
      <c r="A72" s="1575"/>
      <c r="B72" s="1187">
        <v>20891.780000000002</v>
      </c>
      <c r="C72" s="1187">
        <v>20826.767</v>
      </c>
      <c r="D72" s="1181" t="s">
        <v>11</v>
      </c>
    </row>
    <row r="73" spans="1:4" s="1198" customFormat="1" ht="11.25" customHeight="1" x14ac:dyDescent="0.2">
      <c r="A73" s="1573" t="s">
        <v>331</v>
      </c>
      <c r="B73" s="1186">
        <v>69.900000000000006</v>
      </c>
      <c r="C73" s="1186">
        <v>69.900000000000006</v>
      </c>
      <c r="D73" s="1179" t="s">
        <v>2772</v>
      </c>
    </row>
    <row r="74" spans="1:4" s="1198" customFormat="1" ht="11.25" customHeight="1" x14ac:dyDescent="0.2">
      <c r="A74" s="1573"/>
      <c r="B74" s="1186">
        <v>247.12</v>
      </c>
      <c r="C74" s="1186">
        <v>247.12</v>
      </c>
      <c r="D74" s="1179" t="s">
        <v>4677</v>
      </c>
    </row>
    <row r="75" spans="1:4" s="1198" customFormat="1" ht="11.25" customHeight="1" x14ac:dyDescent="0.2">
      <c r="A75" s="1573"/>
      <c r="B75" s="1186">
        <v>80</v>
      </c>
      <c r="C75" s="1186">
        <v>79.376000000000005</v>
      </c>
      <c r="D75" s="1179" t="s">
        <v>713</v>
      </c>
    </row>
    <row r="76" spans="1:4" s="1198" customFormat="1" ht="11.25" customHeight="1" x14ac:dyDescent="0.2">
      <c r="A76" s="1573"/>
      <c r="B76" s="1186">
        <v>24.54</v>
      </c>
      <c r="C76" s="1186">
        <v>24.52957</v>
      </c>
      <c r="D76" s="1179" t="s">
        <v>2988</v>
      </c>
    </row>
    <row r="77" spans="1:4" s="1198" customFormat="1" ht="11.25" customHeight="1" x14ac:dyDescent="0.2">
      <c r="A77" s="1573"/>
      <c r="B77" s="1186">
        <v>50</v>
      </c>
      <c r="C77" s="1186">
        <v>50</v>
      </c>
      <c r="D77" s="1179" t="s">
        <v>325</v>
      </c>
    </row>
    <row r="78" spans="1:4" s="1198" customFormat="1" ht="11.25" customHeight="1" x14ac:dyDescent="0.2">
      <c r="A78" s="1573"/>
      <c r="B78" s="1186">
        <v>471.56</v>
      </c>
      <c r="C78" s="1186">
        <v>470.92556999999994</v>
      </c>
      <c r="D78" s="1179" t="s">
        <v>11</v>
      </c>
    </row>
    <row r="79" spans="1:4" s="1198" customFormat="1" ht="11.25" customHeight="1" x14ac:dyDescent="0.2">
      <c r="A79" s="1574" t="s">
        <v>332</v>
      </c>
      <c r="B79" s="1185">
        <v>112.5</v>
      </c>
      <c r="C79" s="1185">
        <v>106.494</v>
      </c>
      <c r="D79" s="1177" t="s">
        <v>703</v>
      </c>
    </row>
    <row r="80" spans="1:4" s="1198" customFormat="1" ht="11.25" customHeight="1" x14ac:dyDescent="0.2">
      <c r="A80" s="1573"/>
      <c r="B80" s="1186">
        <v>80</v>
      </c>
      <c r="C80" s="1186">
        <v>80</v>
      </c>
      <c r="D80" s="1179" t="s">
        <v>713</v>
      </c>
    </row>
    <row r="81" spans="1:4" s="1198" customFormat="1" ht="11.25" customHeight="1" x14ac:dyDescent="0.2">
      <c r="A81" s="1573"/>
      <c r="B81" s="1186">
        <v>46.2</v>
      </c>
      <c r="C81" s="1186">
        <v>0</v>
      </c>
      <c r="D81" s="1179" t="s">
        <v>793</v>
      </c>
    </row>
    <row r="82" spans="1:4" s="1198" customFormat="1" ht="11.25" customHeight="1" x14ac:dyDescent="0.2">
      <c r="A82" s="1573"/>
      <c r="B82" s="1186">
        <v>20449</v>
      </c>
      <c r="C82" s="1186">
        <v>20449</v>
      </c>
      <c r="D82" s="1179" t="s">
        <v>726</v>
      </c>
    </row>
    <row r="83" spans="1:4" s="1198" customFormat="1" ht="11.25" customHeight="1" x14ac:dyDescent="0.2">
      <c r="A83" s="1573"/>
      <c r="B83" s="1186">
        <v>135</v>
      </c>
      <c r="C83" s="1186">
        <v>127.88684000000001</v>
      </c>
      <c r="D83" s="1179" t="s">
        <v>721</v>
      </c>
    </row>
    <row r="84" spans="1:4" s="1198" customFormat="1" ht="11.25" customHeight="1" x14ac:dyDescent="0.2">
      <c r="A84" s="1573"/>
      <c r="B84" s="1186">
        <v>40.799999999999997</v>
      </c>
      <c r="C84" s="1186">
        <v>40.799999999999997</v>
      </c>
      <c r="D84" s="1179" t="s">
        <v>723</v>
      </c>
    </row>
    <row r="85" spans="1:4" s="1198" customFormat="1" ht="11.25" customHeight="1" x14ac:dyDescent="0.2">
      <c r="A85" s="1573"/>
      <c r="B85" s="1186">
        <v>300</v>
      </c>
      <c r="C85" s="1186">
        <v>300</v>
      </c>
      <c r="D85" s="1179" t="s">
        <v>678</v>
      </c>
    </row>
    <row r="86" spans="1:4" s="1198" customFormat="1" ht="11.25" customHeight="1" x14ac:dyDescent="0.2">
      <c r="A86" s="1573"/>
      <c r="B86" s="1186">
        <v>50</v>
      </c>
      <c r="C86" s="1186">
        <v>50</v>
      </c>
      <c r="D86" s="1179" t="s">
        <v>325</v>
      </c>
    </row>
    <row r="87" spans="1:4" s="1198" customFormat="1" ht="11.25" customHeight="1" x14ac:dyDescent="0.2">
      <c r="A87" s="1573"/>
      <c r="B87" s="1186">
        <v>200</v>
      </c>
      <c r="C87" s="1186">
        <v>200</v>
      </c>
      <c r="D87" s="1179" t="s">
        <v>399</v>
      </c>
    </row>
    <row r="88" spans="1:4" s="1198" customFormat="1" ht="11.25" customHeight="1" x14ac:dyDescent="0.2">
      <c r="A88" s="1575"/>
      <c r="B88" s="1187">
        <v>21413.5</v>
      </c>
      <c r="C88" s="1187">
        <v>21354.180840000001</v>
      </c>
      <c r="D88" s="1181" t="s">
        <v>11</v>
      </c>
    </row>
    <row r="89" spans="1:4" s="1198" customFormat="1" ht="11.25" customHeight="1" x14ac:dyDescent="0.2">
      <c r="A89" s="1573" t="s">
        <v>333</v>
      </c>
      <c r="B89" s="1186">
        <v>2050</v>
      </c>
      <c r="C89" s="1186">
        <v>50</v>
      </c>
      <c r="D89" s="1179" t="s">
        <v>325</v>
      </c>
    </row>
    <row r="90" spans="1:4" s="1198" customFormat="1" ht="11.25" customHeight="1" x14ac:dyDescent="0.2">
      <c r="A90" s="1573"/>
      <c r="B90" s="1186">
        <v>2050</v>
      </c>
      <c r="C90" s="1186">
        <v>50</v>
      </c>
      <c r="D90" s="1179" t="s">
        <v>11</v>
      </c>
    </row>
    <row r="91" spans="1:4" s="1198" customFormat="1" ht="11.25" customHeight="1" x14ac:dyDescent="0.2">
      <c r="A91" s="1574" t="s">
        <v>334</v>
      </c>
      <c r="B91" s="1185">
        <v>80</v>
      </c>
      <c r="C91" s="1185">
        <v>80</v>
      </c>
      <c r="D91" s="1177" t="s">
        <v>713</v>
      </c>
    </row>
    <row r="92" spans="1:4" s="1198" customFormat="1" ht="11.25" customHeight="1" x14ac:dyDescent="0.2">
      <c r="A92" s="1573"/>
      <c r="B92" s="1186">
        <v>55</v>
      </c>
      <c r="C92" s="1186">
        <v>55</v>
      </c>
      <c r="D92" s="1179" t="s">
        <v>714</v>
      </c>
    </row>
    <row r="93" spans="1:4" s="1198" customFormat="1" ht="11.25" customHeight="1" x14ac:dyDescent="0.2">
      <c r="A93" s="1573"/>
      <c r="B93" s="1186">
        <v>275</v>
      </c>
      <c r="C93" s="1186">
        <v>50</v>
      </c>
      <c r="D93" s="1179" t="s">
        <v>325</v>
      </c>
    </row>
    <row r="94" spans="1:4" s="1198" customFormat="1" ht="11.25" customHeight="1" x14ac:dyDescent="0.2">
      <c r="A94" s="1573"/>
      <c r="B94" s="1186">
        <v>811</v>
      </c>
      <c r="C94" s="1186">
        <v>811</v>
      </c>
      <c r="D94" s="1179" t="s">
        <v>681</v>
      </c>
    </row>
    <row r="95" spans="1:4" s="1198" customFormat="1" ht="11.25" customHeight="1" x14ac:dyDescent="0.2">
      <c r="A95" s="1575"/>
      <c r="B95" s="1187">
        <v>1221</v>
      </c>
      <c r="C95" s="1187">
        <v>996</v>
      </c>
      <c r="D95" s="1181" t="s">
        <v>11</v>
      </c>
    </row>
    <row r="96" spans="1:4" s="1198" customFormat="1" ht="11.25" customHeight="1" x14ac:dyDescent="0.2">
      <c r="A96" s="1573" t="s">
        <v>316</v>
      </c>
      <c r="B96" s="1186">
        <v>50</v>
      </c>
      <c r="C96" s="1186">
        <v>50</v>
      </c>
      <c r="D96" s="1179" t="s">
        <v>4673</v>
      </c>
    </row>
    <row r="97" spans="1:4" s="1198" customFormat="1" ht="11.25" customHeight="1" x14ac:dyDescent="0.2">
      <c r="A97" s="1573"/>
      <c r="B97" s="1186">
        <v>2141.1800000000003</v>
      </c>
      <c r="C97" s="1186">
        <v>2000</v>
      </c>
      <c r="D97" s="1179" t="s">
        <v>4677</v>
      </c>
    </row>
    <row r="98" spans="1:4" s="1198" customFormat="1" ht="11.25" customHeight="1" x14ac:dyDescent="0.2">
      <c r="A98" s="1573"/>
      <c r="B98" s="1186">
        <v>80</v>
      </c>
      <c r="C98" s="1186">
        <v>80</v>
      </c>
      <c r="D98" s="1179" t="s">
        <v>713</v>
      </c>
    </row>
    <row r="99" spans="1:4" s="1198" customFormat="1" ht="11.25" customHeight="1" x14ac:dyDescent="0.2">
      <c r="A99" s="1573"/>
      <c r="B99" s="1186">
        <v>398</v>
      </c>
      <c r="C99" s="1186">
        <v>320</v>
      </c>
      <c r="D99" s="1179" t="s">
        <v>697</v>
      </c>
    </row>
    <row r="100" spans="1:4" s="1198" customFormat="1" ht="11.25" customHeight="1" x14ac:dyDescent="0.2">
      <c r="A100" s="1573"/>
      <c r="B100" s="1186">
        <v>212</v>
      </c>
      <c r="C100" s="1186">
        <v>212</v>
      </c>
      <c r="D100" s="1179" t="s">
        <v>678</v>
      </c>
    </row>
    <row r="101" spans="1:4" s="1198" customFormat="1" ht="11.25" customHeight="1" x14ac:dyDescent="0.2">
      <c r="A101" s="1573"/>
      <c r="B101" s="1186">
        <v>21.3</v>
      </c>
      <c r="C101" s="1186">
        <v>21.291</v>
      </c>
      <c r="D101" s="1179" t="s">
        <v>2987</v>
      </c>
    </row>
    <row r="102" spans="1:4" s="1198" customFormat="1" ht="11.25" customHeight="1" x14ac:dyDescent="0.2">
      <c r="A102" s="1573"/>
      <c r="B102" s="1186">
        <v>50</v>
      </c>
      <c r="C102" s="1186">
        <v>50</v>
      </c>
      <c r="D102" s="1179" t="s">
        <v>325</v>
      </c>
    </row>
    <row r="103" spans="1:4" s="1198" customFormat="1" ht="11.25" customHeight="1" x14ac:dyDescent="0.2">
      <c r="A103" s="1573"/>
      <c r="B103" s="1186">
        <v>2952.4800000000005</v>
      </c>
      <c r="C103" s="1186">
        <v>2733.2910000000002</v>
      </c>
      <c r="D103" s="1179" t="s">
        <v>11</v>
      </c>
    </row>
    <row r="104" spans="1:4" s="1198" customFormat="1" ht="11.25" customHeight="1" x14ac:dyDescent="0.2">
      <c r="A104" s="1574" t="s">
        <v>1664</v>
      </c>
      <c r="B104" s="1185">
        <v>69.849999999999994</v>
      </c>
      <c r="C104" s="1185">
        <v>69.849999999999994</v>
      </c>
      <c r="D104" s="1177" t="s">
        <v>2772</v>
      </c>
    </row>
    <row r="105" spans="1:4" s="1198" customFormat="1" ht="11.25" customHeight="1" x14ac:dyDescent="0.2">
      <c r="A105" s="1573"/>
      <c r="B105" s="1186">
        <v>100</v>
      </c>
      <c r="C105" s="1186">
        <v>100</v>
      </c>
      <c r="D105" s="1179" t="s">
        <v>696</v>
      </c>
    </row>
    <row r="106" spans="1:4" s="1198" customFormat="1" ht="11.25" customHeight="1" x14ac:dyDescent="0.2">
      <c r="A106" s="1573"/>
      <c r="B106" s="1186">
        <v>1149.5</v>
      </c>
      <c r="C106" s="1186">
        <v>1149.5</v>
      </c>
      <c r="D106" s="1179" t="s">
        <v>700</v>
      </c>
    </row>
    <row r="107" spans="1:4" s="1198" customFormat="1" ht="11.25" customHeight="1" x14ac:dyDescent="0.2">
      <c r="A107" s="1573"/>
      <c r="B107" s="1186">
        <v>3500</v>
      </c>
      <c r="C107" s="1186">
        <v>3500</v>
      </c>
      <c r="D107" s="1179" t="s">
        <v>726</v>
      </c>
    </row>
    <row r="108" spans="1:4" s="1198" customFormat="1" ht="11.25" customHeight="1" x14ac:dyDescent="0.2">
      <c r="A108" s="1573"/>
      <c r="B108" s="1186">
        <v>91.8</v>
      </c>
      <c r="C108" s="1186">
        <v>91.8</v>
      </c>
      <c r="D108" s="1179" t="s">
        <v>721</v>
      </c>
    </row>
    <row r="109" spans="1:4" s="1198" customFormat="1" ht="11.25" customHeight="1" x14ac:dyDescent="0.2">
      <c r="A109" s="1575"/>
      <c r="B109" s="1187">
        <v>4911.1500000000005</v>
      </c>
      <c r="C109" s="1187">
        <v>4911.1500000000005</v>
      </c>
      <c r="D109" s="1181" t="s">
        <v>11</v>
      </c>
    </row>
    <row r="110" spans="1:4" s="1198" customFormat="1" ht="11.25" customHeight="1" x14ac:dyDescent="0.2">
      <c r="A110" s="1573" t="s">
        <v>335</v>
      </c>
      <c r="B110" s="1186">
        <v>50</v>
      </c>
      <c r="C110" s="1186">
        <v>50</v>
      </c>
      <c r="D110" s="1179" t="s">
        <v>4673</v>
      </c>
    </row>
    <row r="111" spans="1:4" s="1198" customFormat="1" ht="11.25" customHeight="1" x14ac:dyDescent="0.2">
      <c r="A111" s="1573"/>
      <c r="B111" s="1186">
        <v>130</v>
      </c>
      <c r="C111" s="1186">
        <v>127.5</v>
      </c>
      <c r="D111" s="1179" t="s">
        <v>703</v>
      </c>
    </row>
    <row r="112" spans="1:4" s="1198" customFormat="1" ht="11.25" customHeight="1" x14ac:dyDescent="0.2">
      <c r="A112" s="1573"/>
      <c r="B112" s="1186">
        <v>80</v>
      </c>
      <c r="C112" s="1186">
        <v>80</v>
      </c>
      <c r="D112" s="1179" t="s">
        <v>713</v>
      </c>
    </row>
    <row r="113" spans="1:4" s="1198" customFormat="1" ht="11.25" customHeight="1" x14ac:dyDescent="0.2">
      <c r="A113" s="1573"/>
      <c r="B113" s="1186">
        <v>70</v>
      </c>
      <c r="C113" s="1186">
        <v>70</v>
      </c>
      <c r="D113" s="1179" t="s">
        <v>3682</v>
      </c>
    </row>
    <row r="114" spans="1:4" s="1198" customFormat="1" ht="11.25" customHeight="1" x14ac:dyDescent="0.2">
      <c r="A114" s="1573"/>
      <c r="B114" s="1186">
        <v>9478</v>
      </c>
      <c r="C114" s="1186">
        <v>9478</v>
      </c>
      <c r="D114" s="1179" t="s">
        <v>726</v>
      </c>
    </row>
    <row r="115" spans="1:4" s="1198" customFormat="1" ht="11.25" customHeight="1" x14ac:dyDescent="0.2">
      <c r="A115" s="1573"/>
      <c r="B115" s="1186">
        <v>13372.3</v>
      </c>
      <c r="C115" s="1186">
        <v>13372.206</v>
      </c>
      <c r="D115" s="1179" t="s">
        <v>4678</v>
      </c>
    </row>
    <row r="116" spans="1:4" s="1198" customFormat="1" ht="11.25" customHeight="1" x14ac:dyDescent="0.2">
      <c r="A116" s="1573"/>
      <c r="B116" s="1186">
        <v>2081.0099999999998</v>
      </c>
      <c r="C116" s="1186">
        <v>2081</v>
      </c>
      <c r="D116" s="1179" t="s">
        <v>3481</v>
      </c>
    </row>
    <row r="117" spans="1:4" s="1198" customFormat="1" ht="11.25" customHeight="1" x14ac:dyDescent="0.2">
      <c r="A117" s="1573"/>
      <c r="B117" s="1186">
        <v>53.57</v>
      </c>
      <c r="C117" s="1186">
        <v>12.850000000000001</v>
      </c>
      <c r="D117" s="1179" t="s">
        <v>4029</v>
      </c>
    </row>
    <row r="118" spans="1:4" s="1198" customFormat="1" ht="11.25" customHeight="1" x14ac:dyDescent="0.2">
      <c r="A118" s="1573"/>
      <c r="B118" s="1186">
        <v>50</v>
      </c>
      <c r="C118" s="1186">
        <v>50</v>
      </c>
      <c r="D118" s="1179" t="s">
        <v>325</v>
      </c>
    </row>
    <row r="119" spans="1:4" s="1198" customFormat="1" ht="11.25" customHeight="1" x14ac:dyDescent="0.2">
      <c r="A119" s="1573"/>
      <c r="B119" s="1186">
        <v>25364.879999999997</v>
      </c>
      <c r="C119" s="1186">
        <v>25321.556</v>
      </c>
      <c r="D119" s="1179" t="s">
        <v>11</v>
      </c>
    </row>
    <row r="120" spans="1:4" s="1198" customFormat="1" ht="11.25" customHeight="1" x14ac:dyDescent="0.2">
      <c r="A120" s="1574" t="s">
        <v>336</v>
      </c>
      <c r="B120" s="1185">
        <v>10410</v>
      </c>
      <c r="C120" s="1185">
        <v>10410</v>
      </c>
      <c r="D120" s="1177" t="s">
        <v>726</v>
      </c>
    </row>
    <row r="121" spans="1:4" s="1198" customFormat="1" ht="11.25" customHeight="1" x14ac:dyDescent="0.2">
      <c r="A121" s="1573"/>
      <c r="B121" s="1186">
        <v>10.050000000000001</v>
      </c>
      <c r="C121" s="1186">
        <v>0</v>
      </c>
      <c r="D121" s="1179" t="s">
        <v>697</v>
      </c>
    </row>
    <row r="122" spans="1:4" s="1198" customFormat="1" ht="11.25" customHeight="1" x14ac:dyDescent="0.2">
      <c r="A122" s="1573"/>
      <c r="B122" s="1186">
        <v>99.9</v>
      </c>
      <c r="C122" s="1186">
        <v>99.9</v>
      </c>
      <c r="D122" s="1179" t="s">
        <v>721</v>
      </c>
    </row>
    <row r="123" spans="1:4" s="1198" customFormat="1" ht="11.25" customHeight="1" x14ac:dyDescent="0.2">
      <c r="A123" s="1573"/>
      <c r="B123" s="1186">
        <v>3257.9</v>
      </c>
      <c r="C123" s="1186">
        <v>3257.9</v>
      </c>
      <c r="D123" s="1179" t="s">
        <v>679</v>
      </c>
    </row>
    <row r="124" spans="1:4" s="1198" customFormat="1" ht="11.25" customHeight="1" x14ac:dyDescent="0.2">
      <c r="A124" s="1573"/>
      <c r="B124" s="1186">
        <v>50</v>
      </c>
      <c r="C124" s="1186">
        <v>50</v>
      </c>
      <c r="D124" s="1179" t="s">
        <v>325</v>
      </c>
    </row>
    <row r="125" spans="1:4" s="1198" customFormat="1" ht="11.25" customHeight="1" x14ac:dyDescent="0.2">
      <c r="A125" s="1575"/>
      <c r="B125" s="1187">
        <v>13827.849999999999</v>
      </c>
      <c r="C125" s="1187">
        <v>13817.8</v>
      </c>
      <c r="D125" s="1181" t="s">
        <v>11</v>
      </c>
    </row>
    <row r="126" spans="1:4" s="1198" customFormat="1" ht="11.25" customHeight="1" x14ac:dyDescent="0.2">
      <c r="A126" s="1573" t="s">
        <v>306</v>
      </c>
      <c r="B126" s="1186">
        <v>130</v>
      </c>
      <c r="C126" s="1186">
        <v>105.241</v>
      </c>
      <c r="D126" s="1179" t="s">
        <v>703</v>
      </c>
    </row>
    <row r="127" spans="1:4" s="1198" customFormat="1" ht="11.25" customHeight="1" x14ac:dyDescent="0.2">
      <c r="A127" s="1573"/>
      <c r="B127" s="1186">
        <v>200</v>
      </c>
      <c r="C127" s="1186">
        <v>200</v>
      </c>
      <c r="D127" s="1179" t="s">
        <v>792</v>
      </c>
    </row>
    <row r="128" spans="1:4" s="1198" customFormat="1" ht="11.25" customHeight="1" x14ac:dyDescent="0.2">
      <c r="A128" s="1573"/>
      <c r="B128" s="1186">
        <v>80</v>
      </c>
      <c r="C128" s="1186">
        <v>75.988</v>
      </c>
      <c r="D128" s="1179" t="s">
        <v>713</v>
      </c>
    </row>
    <row r="129" spans="1:4" s="1198" customFormat="1" ht="11.25" customHeight="1" x14ac:dyDescent="0.2">
      <c r="A129" s="1573"/>
      <c r="B129" s="1186">
        <v>38412</v>
      </c>
      <c r="C129" s="1186">
        <v>38412</v>
      </c>
      <c r="D129" s="1179" t="s">
        <v>726</v>
      </c>
    </row>
    <row r="130" spans="1:4" s="1198" customFormat="1" ht="11.25" customHeight="1" x14ac:dyDescent="0.2">
      <c r="A130" s="1573"/>
      <c r="B130" s="1186">
        <v>500.1</v>
      </c>
      <c r="C130" s="1186">
        <v>500</v>
      </c>
      <c r="D130" s="1179" t="s">
        <v>385</v>
      </c>
    </row>
    <row r="131" spans="1:4" s="1198" customFormat="1" ht="11.25" customHeight="1" x14ac:dyDescent="0.2">
      <c r="A131" s="1573"/>
      <c r="B131" s="1186">
        <v>560.08999999999992</v>
      </c>
      <c r="C131" s="1186">
        <v>338.69</v>
      </c>
      <c r="D131" s="1179" t="s">
        <v>471</v>
      </c>
    </row>
    <row r="132" spans="1:4" s="1198" customFormat="1" ht="11.25" customHeight="1" x14ac:dyDescent="0.2">
      <c r="A132" s="1573"/>
      <c r="B132" s="1186">
        <v>72.599999999999994</v>
      </c>
      <c r="C132" s="1186">
        <v>72.592269999999999</v>
      </c>
      <c r="D132" s="1179" t="s">
        <v>2988</v>
      </c>
    </row>
    <row r="133" spans="1:4" s="1198" customFormat="1" ht="11.25" customHeight="1" x14ac:dyDescent="0.2">
      <c r="A133" s="1573"/>
      <c r="B133" s="1186">
        <v>351.6</v>
      </c>
      <c r="C133" s="1186">
        <v>269.55099999999999</v>
      </c>
      <c r="D133" s="1179" t="s">
        <v>4029</v>
      </c>
    </row>
    <row r="134" spans="1:4" s="1198" customFormat="1" ht="11.25" customHeight="1" x14ac:dyDescent="0.2">
      <c r="A134" s="1573"/>
      <c r="B134" s="1186">
        <v>50</v>
      </c>
      <c r="C134" s="1186">
        <v>50</v>
      </c>
      <c r="D134" s="1179" t="s">
        <v>325</v>
      </c>
    </row>
    <row r="135" spans="1:4" s="1198" customFormat="1" ht="11.25" customHeight="1" x14ac:dyDescent="0.2">
      <c r="A135" s="1573"/>
      <c r="B135" s="1186">
        <v>40356.389999999992</v>
      </c>
      <c r="C135" s="1186">
        <v>40024.062270000002</v>
      </c>
      <c r="D135" s="1179" t="s">
        <v>11</v>
      </c>
    </row>
    <row r="136" spans="1:4" s="1198" customFormat="1" ht="11.25" customHeight="1" x14ac:dyDescent="0.2">
      <c r="A136" s="1574" t="s">
        <v>4679</v>
      </c>
      <c r="B136" s="1185">
        <v>150</v>
      </c>
      <c r="C136" s="1185">
        <v>148.22900000000001</v>
      </c>
      <c r="D136" s="1177" t="s">
        <v>2772</v>
      </c>
    </row>
    <row r="137" spans="1:4" s="1198" customFormat="1" ht="11.25" customHeight="1" x14ac:dyDescent="0.2">
      <c r="A137" s="1573"/>
      <c r="B137" s="1186">
        <v>400</v>
      </c>
      <c r="C137" s="1186">
        <v>400</v>
      </c>
      <c r="D137" s="1179" t="s">
        <v>696</v>
      </c>
    </row>
    <row r="138" spans="1:4" s="1198" customFormat="1" ht="11.25" customHeight="1" x14ac:dyDescent="0.2">
      <c r="A138" s="1573"/>
      <c r="B138" s="1186">
        <v>3000</v>
      </c>
      <c r="C138" s="1186">
        <v>2400</v>
      </c>
      <c r="D138" s="1179" t="s">
        <v>702</v>
      </c>
    </row>
    <row r="139" spans="1:4" s="1198" customFormat="1" ht="11.25" customHeight="1" x14ac:dyDescent="0.2">
      <c r="A139" s="1573"/>
      <c r="B139" s="1186">
        <v>400</v>
      </c>
      <c r="C139" s="1186">
        <v>0</v>
      </c>
      <c r="D139" s="1179" t="s">
        <v>679</v>
      </c>
    </row>
    <row r="140" spans="1:4" s="1198" customFormat="1" ht="11.25" customHeight="1" x14ac:dyDescent="0.2">
      <c r="A140" s="1573"/>
      <c r="B140" s="1186">
        <v>50</v>
      </c>
      <c r="C140" s="1186">
        <v>50</v>
      </c>
      <c r="D140" s="1179" t="s">
        <v>325</v>
      </c>
    </row>
    <row r="141" spans="1:4" s="1198" customFormat="1" ht="11.25" customHeight="1" x14ac:dyDescent="0.2">
      <c r="A141" s="1575"/>
      <c r="B141" s="1187">
        <v>4000</v>
      </c>
      <c r="C141" s="1187">
        <v>2998.2290000000003</v>
      </c>
      <c r="D141" s="1181" t="s">
        <v>11</v>
      </c>
    </row>
    <row r="142" spans="1:4" s="1198" customFormat="1" ht="11.25" customHeight="1" x14ac:dyDescent="0.2">
      <c r="A142" s="1573" t="s">
        <v>390</v>
      </c>
      <c r="B142" s="1186">
        <v>212.11</v>
      </c>
      <c r="C142" s="1186">
        <v>212.10000000000002</v>
      </c>
      <c r="D142" s="1179" t="s">
        <v>4677</v>
      </c>
    </row>
    <row r="143" spans="1:4" s="1198" customFormat="1" ht="11.25" customHeight="1" x14ac:dyDescent="0.2">
      <c r="A143" s="1573"/>
      <c r="B143" s="1186">
        <v>80</v>
      </c>
      <c r="C143" s="1186">
        <v>80</v>
      </c>
      <c r="D143" s="1179" t="s">
        <v>713</v>
      </c>
    </row>
    <row r="144" spans="1:4" s="1198" customFormat="1" ht="11.25" customHeight="1" x14ac:dyDescent="0.2">
      <c r="A144" s="1573"/>
      <c r="B144" s="1186">
        <v>5960</v>
      </c>
      <c r="C144" s="1186">
        <v>5960</v>
      </c>
      <c r="D144" s="1179" t="s">
        <v>726</v>
      </c>
    </row>
    <row r="145" spans="1:4" s="1198" customFormat="1" ht="11.25" customHeight="1" x14ac:dyDescent="0.2">
      <c r="A145" s="1573"/>
      <c r="B145" s="1186">
        <v>22.02</v>
      </c>
      <c r="C145" s="1186">
        <v>22.018000000000001</v>
      </c>
      <c r="D145" s="1179" t="s">
        <v>697</v>
      </c>
    </row>
    <row r="146" spans="1:4" s="1198" customFormat="1" ht="11.25" customHeight="1" x14ac:dyDescent="0.2">
      <c r="A146" s="1573"/>
      <c r="B146" s="1186">
        <v>200</v>
      </c>
      <c r="C146" s="1186">
        <v>200</v>
      </c>
      <c r="D146" s="1179" t="s">
        <v>714</v>
      </c>
    </row>
    <row r="147" spans="1:4" s="1198" customFormat="1" ht="11.25" customHeight="1" x14ac:dyDescent="0.2">
      <c r="A147" s="1573"/>
      <c r="B147" s="1186">
        <v>562.51</v>
      </c>
      <c r="C147" s="1186">
        <v>352.31</v>
      </c>
      <c r="D147" s="1179" t="s">
        <v>471</v>
      </c>
    </row>
    <row r="148" spans="1:4" s="1198" customFormat="1" ht="11.25" customHeight="1" x14ac:dyDescent="0.2">
      <c r="A148" s="1573"/>
      <c r="B148" s="1186">
        <v>45</v>
      </c>
      <c r="C148" s="1186">
        <v>45</v>
      </c>
      <c r="D148" s="1179" t="s">
        <v>3353</v>
      </c>
    </row>
    <row r="149" spans="1:4" s="1198" customFormat="1" ht="11.25" customHeight="1" x14ac:dyDescent="0.2">
      <c r="A149" s="1573"/>
      <c r="B149" s="1186">
        <v>62.91</v>
      </c>
      <c r="C149" s="1186">
        <v>62.902870000000007</v>
      </c>
      <c r="D149" s="1179" t="s">
        <v>2988</v>
      </c>
    </row>
    <row r="150" spans="1:4" s="1198" customFormat="1" ht="11.25" customHeight="1" x14ac:dyDescent="0.2">
      <c r="A150" s="1573"/>
      <c r="B150" s="1186">
        <v>192.19</v>
      </c>
      <c r="C150" s="1186">
        <v>173.81600000000003</v>
      </c>
      <c r="D150" s="1179" t="s">
        <v>4029</v>
      </c>
    </row>
    <row r="151" spans="1:4" s="1198" customFormat="1" ht="11.25" customHeight="1" x14ac:dyDescent="0.2">
      <c r="A151" s="1573"/>
      <c r="B151" s="1186">
        <v>4551</v>
      </c>
      <c r="C151" s="1186">
        <v>4551</v>
      </c>
      <c r="D151" s="1179" t="s">
        <v>681</v>
      </c>
    </row>
    <row r="152" spans="1:4" s="1198" customFormat="1" ht="11.25" customHeight="1" x14ac:dyDescent="0.2">
      <c r="A152" s="1573"/>
      <c r="B152" s="1186">
        <v>11887.74</v>
      </c>
      <c r="C152" s="1186">
        <v>11659.14687</v>
      </c>
      <c r="D152" s="1179" t="s">
        <v>11</v>
      </c>
    </row>
    <row r="153" spans="1:4" s="1198" customFormat="1" ht="11.25" customHeight="1" x14ac:dyDescent="0.2">
      <c r="A153" s="1574" t="s">
        <v>337</v>
      </c>
      <c r="B153" s="1185">
        <v>80</v>
      </c>
      <c r="C153" s="1185">
        <v>80</v>
      </c>
      <c r="D153" s="1177" t="s">
        <v>4673</v>
      </c>
    </row>
    <row r="154" spans="1:4" s="1198" customFormat="1" ht="11.25" customHeight="1" x14ac:dyDescent="0.2">
      <c r="A154" s="1573"/>
      <c r="B154" s="1186">
        <v>400</v>
      </c>
      <c r="C154" s="1186">
        <v>200</v>
      </c>
      <c r="D154" s="1179" t="s">
        <v>792</v>
      </c>
    </row>
    <row r="155" spans="1:4" s="1198" customFormat="1" ht="11.25" customHeight="1" x14ac:dyDescent="0.2">
      <c r="A155" s="1573"/>
      <c r="B155" s="1186">
        <v>280</v>
      </c>
      <c r="C155" s="1186">
        <v>280</v>
      </c>
      <c r="D155" s="1179" t="s">
        <v>4677</v>
      </c>
    </row>
    <row r="156" spans="1:4" s="1198" customFormat="1" ht="11.25" customHeight="1" x14ac:dyDescent="0.2">
      <c r="A156" s="1573"/>
      <c r="B156" s="1186">
        <v>80</v>
      </c>
      <c r="C156" s="1186">
        <v>71.412999999999997</v>
      </c>
      <c r="D156" s="1179" t="s">
        <v>713</v>
      </c>
    </row>
    <row r="157" spans="1:4" s="1198" customFormat="1" ht="11.25" customHeight="1" x14ac:dyDescent="0.2">
      <c r="A157" s="1573"/>
      <c r="B157" s="1186">
        <v>80</v>
      </c>
      <c r="C157" s="1186">
        <v>80</v>
      </c>
      <c r="D157" s="1179" t="s">
        <v>697</v>
      </c>
    </row>
    <row r="158" spans="1:4" s="1198" customFormat="1" ht="11.25" customHeight="1" x14ac:dyDescent="0.2">
      <c r="A158" s="1573"/>
      <c r="B158" s="1186">
        <v>182.4</v>
      </c>
      <c r="C158" s="1186">
        <v>177.7944</v>
      </c>
      <c r="D158" s="1179" t="s">
        <v>714</v>
      </c>
    </row>
    <row r="159" spans="1:4" s="1198" customFormat="1" ht="11.25" customHeight="1" x14ac:dyDescent="0.2">
      <c r="A159" s="1573"/>
      <c r="B159" s="1186">
        <v>29.49</v>
      </c>
      <c r="C159" s="1186">
        <v>29.48085</v>
      </c>
      <c r="D159" s="1179" t="s">
        <v>2988</v>
      </c>
    </row>
    <row r="160" spans="1:4" s="1198" customFormat="1" ht="11.25" customHeight="1" x14ac:dyDescent="0.2">
      <c r="A160" s="1573"/>
      <c r="B160" s="1186">
        <v>74.89</v>
      </c>
      <c r="C160" s="1186">
        <v>74.881</v>
      </c>
      <c r="D160" s="1179" t="s">
        <v>4029</v>
      </c>
    </row>
    <row r="161" spans="1:4" s="1198" customFormat="1" ht="11.25" customHeight="1" x14ac:dyDescent="0.2">
      <c r="A161" s="1573"/>
      <c r="B161" s="1186">
        <v>50</v>
      </c>
      <c r="C161" s="1186">
        <v>50</v>
      </c>
      <c r="D161" s="1179" t="s">
        <v>325</v>
      </c>
    </row>
    <row r="162" spans="1:4" s="1198" customFormat="1" ht="11.25" customHeight="1" x14ac:dyDescent="0.2">
      <c r="A162" s="1575"/>
      <c r="B162" s="1187">
        <v>1256.7800000000002</v>
      </c>
      <c r="C162" s="1187">
        <v>1043.56925</v>
      </c>
      <c r="D162" s="1181" t="s">
        <v>11</v>
      </c>
    </row>
    <row r="163" spans="1:4" s="1198" customFormat="1" ht="11.25" customHeight="1" x14ac:dyDescent="0.2">
      <c r="A163" s="1573" t="s">
        <v>1665</v>
      </c>
      <c r="B163" s="1186">
        <v>70</v>
      </c>
      <c r="C163" s="1186">
        <v>70</v>
      </c>
      <c r="D163" s="1179" t="s">
        <v>2772</v>
      </c>
    </row>
    <row r="164" spans="1:4" s="1198" customFormat="1" ht="11.25" customHeight="1" x14ac:dyDescent="0.2">
      <c r="A164" s="1573"/>
      <c r="B164" s="1186">
        <v>30</v>
      </c>
      <c r="C164" s="1186">
        <v>30</v>
      </c>
      <c r="D164" s="1179" t="s">
        <v>4673</v>
      </c>
    </row>
    <row r="165" spans="1:4" s="1198" customFormat="1" ht="11.25" customHeight="1" x14ac:dyDescent="0.2">
      <c r="A165" s="1573"/>
      <c r="B165" s="1186">
        <v>474.3</v>
      </c>
      <c r="C165" s="1186">
        <v>0</v>
      </c>
      <c r="D165" s="1179" t="s">
        <v>4677</v>
      </c>
    </row>
    <row r="166" spans="1:4" s="1198" customFormat="1" ht="11.25" customHeight="1" x14ac:dyDescent="0.2">
      <c r="A166" s="1573"/>
      <c r="B166" s="1186">
        <v>50</v>
      </c>
      <c r="C166" s="1186">
        <v>50</v>
      </c>
      <c r="D166" s="1179" t="s">
        <v>793</v>
      </c>
    </row>
    <row r="167" spans="1:4" s="1198" customFormat="1" ht="11.25" customHeight="1" x14ac:dyDescent="0.2">
      <c r="A167" s="1573"/>
      <c r="B167" s="1186">
        <v>34878</v>
      </c>
      <c r="C167" s="1186">
        <v>34878</v>
      </c>
      <c r="D167" s="1179" t="s">
        <v>726</v>
      </c>
    </row>
    <row r="168" spans="1:4" s="1198" customFormat="1" ht="11.25" customHeight="1" x14ac:dyDescent="0.2">
      <c r="A168" s="1573"/>
      <c r="B168" s="1186">
        <v>404</v>
      </c>
      <c r="C168" s="1186">
        <v>404</v>
      </c>
      <c r="D168" s="1179" t="s">
        <v>723</v>
      </c>
    </row>
    <row r="169" spans="1:4" s="1198" customFormat="1" ht="11.25" customHeight="1" x14ac:dyDescent="0.2">
      <c r="A169" s="1573"/>
      <c r="B169" s="1186">
        <v>70</v>
      </c>
      <c r="C169" s="1186">
        <v>70</v>
      </c>
      <c r="D169" s="1179" t="s">
        <v>452</v>
      </c>
    </row>
    <row r="170" spans="1:4" s="1198" customFormat="1" ht="11.25" customHeight="1" x14ac:dyDescent="0.2">
      <c r="A170" s="1573"/>
      <c r="B170" s="1186">
        <v>1050</v>
      </c>
      <c r="C170" s="1186">
        <v>1050</v>
      </c>
      <c r="D170" s="1179" t="s">
        <v>399</v>
      </c>
    </row>
    <row r="171" spans="1:4" s="1198" customFormat="1" ht="11.25" customHeight="1" x14ac:dyDescent="0.2">
      <c r="A171" s="1573"/>
      <c r="B171" s="1186">
        <v>37026.300000000003</v>
      </c>
      <c r="C171" s="1186">
        <v>36552</v>
      </c>
      <c r="D171" s="1179" t="s">
        <v>11</v>
      </c>
    </row>
    <row r="172" spans="1:4" s="1198" customFormat="1" ht="11.25" customHeight="1" x14ac:dyDescent="0.2">
      <c r="A172" s="1574" t="s">
        <v>1666</v>
      </c>
      <c r="B172" s="1185">
        <v>136.1</v>
      </c>
      <c r="C172" s="1185">
        <v>136.1</v>
      </c>
      <c r="D172" s="1177" t="s">
        <v>2772</v>
      </c>
    </row>
    <row r="173" spans="1:4" s="1198" customFormat="1" ht="11.25" customHeight="1" x14ac:dyDescent="0.2">
      <c r="A173" s="1573"/>
      <c r="B173" s="1186">
        <v>59.8</v>
      </c>
      <c r="C173" s="1186">
        <v>59.487589999999997</v>
      </c>
      <c r="D173" s="1179" t="s">
        <v>713</v>
      </c>
    </row>
    <row r="174" spans="1:4" s="1198" customFormat="1" ht="11.25" customHeight="1" x14ac:dyDescent="0.2">
      <c r="A174" s="1573"/>
      <c r="B174" s="1186">
        <v>400</v>
      </c>
      <c r="C174" s="1186">
        <v>400</v>
      </c>
      <c r="D174" s="1179" t="s">
        <v>697</v>
      </c>
    </row>
    <row r="175" spans="1:4" s="1198" customFormat="1" ht="11.25" customHeight="1" x14ac:dyDescent="0.2">
      <c r="A175" s="1573"/>
      <c r="B175" s="1186">
        <v>56</v>
      </c>
      <c r="C175" s="1186">
        <v>55.7547</v>
      </c>
      <c r="D175" s="1179" t="s">
        <v>721</v>
      </c>
    </row>
    <row r="176" spans="1:4" s="1198" customFormat="1" ht="11.25" customHeight="1" x14ac:dyDescent="0.2">
      <c r="A176" s="1573"/>
      <c r="B176" s="1186">
        <v>89</v>
      </c>
      <c r="C176" s="1186">
        <v>89</v>
      </c>
      <c r="D176" s="1179" t="s">
        <v>677</v>
      </c>
    </row>
    <row r="177" spans="1:4" s="1198" customFormat="1" ht="11.25" customHeight="1" x14ac:dyDescent="0.2">
      <c r="A177" s="1573"/>
      <c r="B177" s="1186">
        <v>6.29</v>
      </c>
      <c r="C177" s="1186">
        <v>6.2758500000000002</v>
      </c>
      <c r="D177" s="1179" t="s">
        <v>2988</v>
      </c>
    </row>
    <row r="178" spans="1:4" s="1198" customFormat="1" ht="11.25" customHeight="1" x14ac:dyDescent="0.2">
      <c r="A178" s="1573"/>
      <c r="B178" s="1186">
        <v>50</v>
      </c>
      <c r="C178" s="1186">
        <v>50</v>
      </c>
      <c r="D178" s="1179" t="s">
        <v>325</v>
      </c>
    </row>
    <row r="179" spans="1:4" s="1198" customFormat="1" ht="11.25" customHeight="1" x14ac:dyDescent="0.2">
      <c r="A179" s="1575"/>
      <c r="B179" s="1187">
        <v>797.18999999999994</v>
      </c>
      <c r="C179" s="1187">
        <v>796.61813999999993</v>
      </c>
      <c r="D179" s="1181" t="s">
        <v>11</v>
      </c>
    </row>
    <row r="180" spans="1:4" s="1198" customFormat="1" ht="11.25" customHeight="1" x14ac:dyDescent="0.2">
      <c r="A180" s="1573" t="s">
        <v>403</v>
      </c>
      <c r="B180" s="1186">
        <v>379</v>
      </c>
      <c r="C180" s="1186">
        <v>379</v>
      </c>
      <c r="D180" s="1179" t="s">
        <v>726</v>
      </c>
    </row>
    <row r="181" spans="1:4" s="1198" customFormat="1" ht="11.25" customHeight="1" x14ac:dyDescent="0.2">
      <c r="A181" s="1573"/>
      <c r="B181" s="1186">
        <v>320</v>
      </c>
      <c r="C181" s="1186">
        <v>0</v>
      </c>
      <c r="D181" s="1179" t="s">
        <v>697</v>
      </c>
    </row>
    <row r="182" spans="1:4" s="1198" customFormat="1" ht="11.25" customHeight="1" x14ac:dyDescent="0.2">
      <c r="A182" s="1573"/>
      <c r="B182" s="1186">
        <v>300</v>
      </c>
      <c r="C182" s="1186">
        <v>300</v>
      </c>
      <c r="D182" s="1179" t="s">
        <v>678</v>
      </c>
    </row>
    <row r="183" spans="1:4" s="1198" customFormat="1" ht="11.25" customHeight="1" x14ac:dyDescent="0.2">
      <c r="A183" s="1573"/>
      <c r="B183" s="1186">
        <v>2000</v>
      </c>
      <c r="C183" s="1186">
        <v>0</v>
      </c>
      <c r="D183" s="1179" t="s">
        <v>325</v>
      </c>
    </row>
    <row r="184" spans="1:4" s="1198" customFormat="1" ht="11.25" customHeight="1" x14ac:dyDescent="0.2">
      <c r="A184" s="1573"/>
      <c r="B184" s="1186">
        <v>2999</v>
      </c>
      <c r="C184" s="1186">
        <v>679</v>
      </c>
      <c r="D184" s="1179" t="s">
        <v>11</v>
      </c>
    </row>
    <row r="185" spans="1:4" s="1198" customFormat="1" ht="11.25" customHeight="1" x14ac:dyDescent="0.2">
      <c r="A185" s="1574" t="s">
        <v>338</v>
      </c>
      <c r="B185" s="1185">
        <v>300</v>
      </c>
      <c r="C185" s="1185">
        <v>300</v>
      </c>
      <c r="D185" s="1177" t="s">
        <v>2772</v>
      </c>
    </row>
    <row r="186" spans="1:4" s="1198" customFormat="1" ht="11.25" customHeight="1" x14ac:dyDescent="0.2">
      <c r="A186" s="1573"/>
      <c r="B186" s="1186">
        <v>209.3</v>
      </c>
      <c r="C186" s="1186">
        <v>0</v>
      </c>
      <c r="D186" s="1179" t="s">
        <v>4677</v>
      </c>
    </row>
    <row r="187" spans="1:4" s="1198" customFormat="1" ht="11.25" customHeight="1" x14ac:dyDescent="0.2">
      <c r="A187" s="1573"/>
      <c r="B187" s="1186">
        <v>77.099999999999994</v>
      </c>
      <c r="C187" s="1186">
        <v>57.3</v>
      </c>
      <c r="D187" s="1179" t="s">
        <v>713</v>
      </c>
    </row>
    <row r="188" spans="1:4" s="1198" customFormat="1" ht="11.25" customHeight="1" x14ac:dyDescent="0.2">
      <c r="A188" s="1573"/>
      <c r="B188" s="1186">
        <v>50</v>
      </c>
      <c r="C188" s="1186">
        <v>50</v>
      </c>
      <c r="D188" s="1179" t="s">
        <v>325</v>
      </c>
    </row>
    <row r="189" spans="1:4" s="1198" customFormat="1" ht="11.25" customHeight="1" x14ac:dyDescent="0.2">
      <c r="A189" s="1575"/>
      <c r="B189" s="1187">
        <v>636.4</v>
      </c>
      <c r="C189" s="1187">
        <v>407.3</v>
      </c>
      <c r="D189" s="1181" t="s">
        <v>11</v>
      </c>
    </row>
    <row r="190" spans="1:4" s="1198" customFormat="1" ht="11.25" customHeight="1" x14ac:dyDescent="0.2">
      <c r="A190" s="1573" t="s">
        <v>1667</v>
      </c>
      <c r="B190" s="1186">
        <v>84.7</v>
      </c>
      <c r="C190" s="1186">
        <v>71.995000000000005</v>
      </c>
      <c r="D190" s="1179" t="s">
        <v>2772</v>
      </c>
    </row>
    <row r="191" spans="1:4" s="1198" customFormat="1" ht="11.25" customHeight="1" x14ac:dyDescent="0.2">
      <c r="A191" s="1573"/>
      <c r="B191" s="1186">
        <v>21.240000000000002</v>
      </c>
      <c r="C191" s="1186">
        <v>21.224170000000001</v>
      </c>
      <c r="D191" s="1179" t="s">
        <v>2988</v>
      </c>
    </row>
    <row r="192" spans="1:4" s="1198" customFormat="1" ht="11.25" customHeight="1" x14ac:dyDescent="0.2">
      <c r="A192" s="1573"/>
      <c r="B192" s="1186">
        <v>105.94</v>
      </c>
      <c r="C192" s="1186">
        <v>93.219170000000005</v>
      </c>
      <c r="D192" s="1179" t="s">
        <v>11</v>
      </c>
    </row>
    <row r="193" spans="1:4" s="1198" customFormat="1" ht="11.25" customHeight="1" x14ac:dyDescent="0.2">
      <c r="A193" s="1574" t="s">
        <v>339</v>
      </c>
      <c r="B193" s="1185">
        <v>79.5</v>
      </c>
      <c r="C193" s="1185">
        <v>79.5</v>
      </c>
      <c r="D193" s="1177" t="s">
        <v>713</v>
      </c>
    </row>
    <row r="194" spans="1:4" s="1198" customFormat="1" ht="11.25" customHeight="1" x14ac:dyDescent="0.2">
      <c r="A194" s="1573"/>
      <c r="B194" s="1186">
        <v>42.33</v>
      </c>
      <c r="C194" s="1186">
        <v>42.31</v>
      </c>
      <c r="D194" s="1179" t="s">
        <v>2987</v>
      </c>
    </row>
    <row r="195" spans="1:4" s="1198" customFormat="1" ht="11.25" customHeight="1" x14ac:dyDescent="0.2">
      <c r="A195" s="1573"/>
      <c r="B195" s="1186">
        <v>41</v>
      </c>
      <c r="C195" s="1186">
        <v>41</v>
      </c>
      <c r="D195" s="1179" t="s">
        <v>3353</v>
      </c>
    </row>
    <row r="196" spans="1:4" s="1198" customFormat="1" ht="11.25" customHeight="1" x14ac:dyDescent="0.2">
      <c r="A196" s="1573"/>
      <c r="B196" s="1186">
        <v>216.82999999999998</v>
      </c>
      <c r="C196" s="1186">
        <v>17.151999999999987</v>
      </c>
      <c r="D196" s="1179" t="s">
        <v>4029</v>
      </c>
    </row>
    <row r="197" spans="1:4" s="1198" customFormat="1" ht="11.25" customHeight="1" x14ac:dyDescent="0.2">
      <c r="A197" s="1573"/>
      <c r="B197" s="1186">
        <v>50</v>
      </c>
      <c r="C197" s="1186">
        <v>50</v>
      </c>
      <c r="D197" s="1179" t="s">
        <v>325</v>
      </c>
    </row>
    <row r="198" spans="1:4" s="1198" customFormat="1" ht="11.25" customHeight="1" x14ac:dyDescent="0.2">
      <c r="A198" s="1575"/>
      <c r="B198" s="1187">
        <v>429.65999999999997</v>
      </c>
      <c r="C198" s="1187">
        <v>229.96199999999999</v>
      </c>
      <c r="D198" s="1181" t="s">
        <v>11</v>
      </c>
    </row>
    <row r="199" spans="1:4" s="1198" customFormat="1" ht="11.25" customHeight="1" x14ac:dyDescent="0.2">
      <c r="A199" s="1573" t="s">
        <v>340</v>
      </c>
      <c r="B199" s="1186">
        <v>298</v>
      </c>
      <c r="C199" s="1186">
        <v>298</v>
      </c>
      <c r="D199" s="1179" t="s">
        <v>4677</v>
      </c>
    </row>
    <row r="200" spans="1:4" s="1198" customFormat="1" ht="11.25" customHeight="1" x14ac:dyDescent="0.2">
      <c r="A200" s="1573"/>
      <c r="B200" s="1186">
        <v>223.6</v>
      </c>
      <c r="C200" s="1186">
        <v>221.92599999999999</v>
      </c>
      <c r="D200" s="1179" t="s">
        <v>714</v>
      </c>
    </row>
    <row r="201" spans="1:4" s="1198" customFormat="1" ht="11.25" customHeight="1" x14ac:dyDescent="0.2">
      <c r="A201" s="1573"/>
      <c r="B201" s="1186">
        <v>127.99000000000001</v>
      </c>
      <c r="C201" s="1186">
        <v>127.98396999999999</v>
      </c>
      <c r="D201" s="1179" t="s">
        <v>2988</v>
      </c>
    </row>
    <row r="202" spans="1:4" s="1198" customFormat="1" ht="11.25" customHeight="1" x14ac:dyDescent="0.2">
      <c r="A202" s="1573"/>
      <c r="B202" s="1186">
        <v>130.29999999999998</v>
      </c>
      <c r="C202" s="1186">
        <v>38.27300000000001</v>
      </c>
      <c r="D202" s="1179" t="s">
        <v>4029</v>
      </c>
    </row>
    <row r="203" spans="1:4" s="1198" customFormat="1" ht="11.25" customHeight="1" x14ac:dyDescent="0.2">
      <c r="A203" s="1573"/>
      <c r="B203" s="1186">
        <v>1350</v>
      </c>
      <c r="C203" s="1186">
        <v>1350</v>
      </c>
      <c r="D203" s="1179" t="s">
        <v>325</v>
      </c>
    </row>
    <row r="204" spans="1:4" s="1198" customFormat="1" ht="11.25" customHeight="1" x14ac:dyDescent="0.2">
      <c r="A204" s="1573"/>
      <c r="B204" s="1186">
        <v>2129.89</v>
      </c>
      <c r="C204" s="1186">
        <v>2036.1829699999998</v>
      </c>
      <c r="D204" s="1179" t="s">
        <v>11</v>
      </c>
    </row>
    <row r="205" spans="1:4" s="1198" customFormat="1" ht="11.25" customHeight="1" x14ac:dyDescent="0.2">
      <c r="A205" s="1574" t="s">
        <v>1668</v>
      </c>
      <c r="B205" s="1185">
        <v>138.29</v>
      </c>
      <c r="C205" s="1185">
        <v>138.29273999999998</v>
      </c>
      <c r="D205" s="1177" t="s">
        <v>651</v>
      </c>
    </row>
    <row r="206" spans="1:4" s="1198" customFormat="1" ht="11.25" customHeight="1" x14ac:dyDescent="0.2">
      <c r="A206" s="1573"/>
      <c r="B206" s="1186">
        <v>303</v>
      </c>
      <c r="C206" s="1186">
        <v>303</v>
      </c>
      <c r="D206" s="1179" t="s">
        <v>726</v>
      </c>
    </row>
    <row r="207" spans="1:4" s="1198" customFormat="1" ht="11.25" customHeight="1" x14ac:dyDescent="0.2">
      <c r="A207" s="1573"/>
      <c r="B207" s="1186">
        <v>9050</v>
      </c>
      <c r="C207" s="1186">
        <v>9050</v>
      </c>
      <c r="D207" s="1179" t="s">
        <v>430</v>
      </c>
    </row>
    <row r="208" spans="1:4" s="1198" customFormat="1" ht="11.25" customHeight="1" x14ac:dyDescent="0.2">
      <c r="A208" s="1575"/>
      <c r="B208" s="1187">
        <v>9491.2900000000009</v>
      </c>
      <c r="C208" s="1187">
        <v>9491.2927400000008</v>
      </c>
      <c r="D208" s="1181" t="s">
        <v>11</v>
      </c>
    </row>
    <row r="209" spans="1:4" s="1198" customFormat="1" ht="11.25" customHeight="1" x14ac:dyDescent="0.2">
      <c r="A209" s="1573" t="s">
        <v>341</v>
      </c>
      <c r="B209" s="1186">
        <v>76.25</v>
      </c>
      <c r="C209" s="1186">
        <v>76.188220000000001</v>
      </c>
      <c r="D209" s="1179" t="s">
        <v>2772</v>
      </c>
    </row>
    <row r="210" spans="1:4" s="1198" customFormat="1" ht="11.25" customHeight="1" x14ac:dyDescent="0.2">
      <c r="A210" s="1573"/>
      <c r="B210" s="1186">
        <v>567.36</v>
      </c>
      <c r="C210" s="1186">
        <v>547.81894999999997</v>
      </c>
      <c r="D210" s="1179" t="s">
        <v>696</v>
      </c>
    </row>
    <row r="211" spans="1:4" s="1198" customFormat="1" ht="11.25" customHeight="1" x14ac:dyDescent="0.2">
      <c r="A211" s="1573"/>
      <c r="B211" s="1186">
        <v>80</v>
      </c>
      <c r="C211" s="1186">
        <v>80</v>
      </c>
      <c r="D211" s="1179" t="s">
        <v>713</v>
      </c>
    </row>
    <row r="212" spans="1:4" s="1198" customFormat="1" ht="11.25" customHeight="1" x14ac:dyDescent="0.2">
      <c r="A212" s="1573"/>
      <c r="B212" s="1186">
        <v>318.89999999999998</v>
      </c>
      <c r="C212" s="1186">
        <v>318.89999999999998</v>
      </c>
      <c r="D212" s="1179" t="s">
        <v>677</v>
      </c>
    </row>
    <row r="213" spans="1:4" s="1198" customFormat="1" ht="11.25" customHeight="1" x14ac:dyDescent="0.2">
      <c r="A213" s="1573"/>
      <c r="B213" s="1186">
        <v>57.46</v>
      </c>
      <c r="C213" s="1186">
        <v>57.445999999999998</v>
      </c>
      <c r="D213" s="1179" t="s">
        <v>2987</v>
      </c>
    </row>
    <row r="214" spans="1:4" s="1198" customFormat="1" ht="11.25" customHeight="1" x14ac:dyDescent="0.2">
      <c r="A214" s="1573"/>
      <c r="B214" s="1186">
        <v>50</v>
      </c>
      <c r="C214" s="1186">
        <v>50</v>
      </c>
      <c r="D214" s="1179" t="s">
        <v>325</v>
      </c>
    </row>
    <row r="215" spans="1:4" s="1198" customFormat="1" ht="11.25" customHeight="1" x14ac:dyDescent="0.2">
      <c r="A215" s="1573"/>
      <c r="B215" s="1186">
        <v>1149.97</v>
      </c>
      <c r="C215" s="1186">
        <v>1130.3531700000001</v>
      </c>
      <c r="D215" s="1179" t="s">
        <v>11</v>
      </c>
    </row>
    <row r="216" spans="1:4" s="1198" customFormat="1" ht="11.25" customHeight="1" x14ac:dyDescent="0.2">
      <c r="A216" s="1574" t="s">
        <v>307</v>
      </c>
      <c r="B216" s="1185">
        <v>345</v>
      </c>
      <c r="C216" s="1185">
        <v>166.98</v>
      </c>
      <c r="D216" s="1177" t="s">
        <v>792</v>
      </c>
    </row>
    <row r="217" spans="1:4" s="1198" customFormat="1" ht="11.25" customHeight="1" x14ac:dyDescent="0.2">
      <c r="A217" s="1573"/>
      <c r="B217" s="1186">
        <v>80</v>
      </c>
      <c r="C217" s="1186">
        <v>80</v>
      </c>
      <c r="D217" s="1179" t="s">
        <v>713</v>
      </c>
    </row>
    <row r="218" spans="1:4" s="1198" customFormat="1" ht="11.25" customHeight="1" x14ac:dyDescent="0.2">
      <c r="A218" s="1573"/>
      <c r="B218" s="1186">
        <v>49</v>
      </c>
      <c r="C218" s="1186">
        <v>40.084000000000003</v>
      </c>
      <c r="D218" s="1179" t="s">
        <v>3103</v>
      </c>
    </row>
    <row r="219" spans="1:4" s="1198" customFormat="1" ht="11.25" customHeight="1" x14ac:dyDescent="0.2">
      <c r="A219" s="1573"/>
      <c r="B219" s="1186">
        <v>3287</v>
      </c>
      <c r="C219" s="1186">
        <v>3287</v>
      </c>
      <c r="D219" s="1179" t="s">
        <v>726</v>
      </c>
    </row>
    <row r="220" spans="1:4" s="1198" customFormat="1" ht="11.25" customHeight="1" x14ac:dyDescent="0.2">
      <c r="A220" s="1573"/>
      <c r="B220" s="1186">
        <v>82</v>
      </c>
      <c r="C220" s="1186">
        <v>82</v>
      </c>
      <c r="D220" s="1179" t="s">
        <v>721</v>
      </c>
    </row>
    <row r="221" spans="1:4" s="1198" customFormat="1" ht="11.25" customHeight="1" x14ac:dyDescent="0.2">
      <c r="A221" s="1573"/>
      <c r="B221" s="1186">
        <v>91</v>
      </c>
      <c r="C221" s="1186">
        <v>65.965000000000003</v>
      </c>
      <c r="D221" s="1179" t="s">
        <v>452</v>
      </c>
    </row>
    <row r="222" spans="1:4" s="1198" customFormat="1" ht="11.25" customHeight="1" x14ac:dyDescent="0.2">
      <c r="A222" s="1573"/>
      <c r="B222" s="1186">
        <v>49.45</v>
      </c>
      <c r="C222" s="1186">
        <v>11.261000000000003</v>
      </c>
      <c r="D222" s="1179" t="s">
        <v>4029</v>
      </c>
    </row>
    <row r="223" spans="1:4" s="1198" customFormat="1" ht="11.25" customHeight="1" x14ac:dyDescent="0.2">
      <c r="A223" s="1573"/>
      <c r="B223" s="1186">
        <v>50</v>
      </c>
      <c r="C223" s="1186">
        <v>50</v>
      </c>
      <c r="D223" s="1179" t="s">
        <v>325</v>
      </c>
    </row>
    <row r="224" spans="1:4" s="1198" customFormat="1" ht="11.25" customHeight="1" x14ac:dyDescent="0.2">
      <c r="A224" s="1573"/>
      <c r="B224" s="1186">
        <v>612</v>
      </c>
      <c r="C224" s="1186">
        <v>612</v>
      </c>
      <c r="D224" s="1179" t="s">
        <v>681</v>
      </c>
    </row>
    <row r="225" spans="1:4" s="1198" customFormat="1" ht="11.25" customHeight="1" x14ac:dyDescent="0.2">
      <c r="A225" s="1575"/>
      <c r="B225" s="1187">
        <v>4645.45</v>
      </c>
      <c r="C225" s="1187">
        <v>4395.2900000000009</v>
      </c>
      <c r="D225" s="1181" t="s">
        <v>11</v>
      </c>
    </row>
    <row r="226" spans="1:4" s="1198" customFormat="1" ht="11.25" customHeight="1" x14ac:dyDescent="0.2">
      <c r="A226" s="1573" t="s">
        <v>342</v>
      </c>
      <c r="B226" s="1186">
        <v>50</v>
      </c>
      <c r="C226" s="1186">
        <v>50</v>
      </c>
      <c r="D226" s="1179" t="s">
        <v>793</v>
      </c>
    </row>
    <row r="227" spans="1:4" s="1198" customFormat="1" ht="11.25" customHeight="1" x14ac:dyDescent="0.2">
      <c r="A227" s="1573"/>
      <c r="B227" s="1186">
        <v>300</v>
      </c>
      <c r="C227" s="1186">
        <v>300</v>
      </c>
      <c r="D227" s="1179" t="s">
        <v>726</v>
      </c>
    </row>
    <row r="228" spans="1:4" s="1198" customFormat="1" ht="11.25" customHeight="1" x14ac:dyDescent="0.2">
      <c r="A228" s="1573"/>
      <c r="B228" s="1186">
        <v>75</v>
      </c>
      <c r="C228" s="1186">
        <v>75</v>
      </c>
      <c r="D228" s="1179" t="s">
        <v>2987</v>
      </c>
    </row>
    <row r="229" spans="1:4" s="1198" customFormat="1" ht="11.25" customHeight="1" x14ac:dyDescent="0.2">
      <c r="A229" s="1573"/>
      <c r="B229" s="1186">
        <v>50</v>
      </c>
      <c r="C229" s="1186">
        <v>50</v>
      </c>
      <c r="D229" s="1179" t="s">
        <v>325</v>
      </c>
    </row>
    <row r="230" spans="1:4" s="1198" customFormat="1" ht="11.25" customHeight="1" x14ac:dyDescent="0.2">
      <c r="A230" s="1573"/>
      <c r="B230" s="1186">
        <v>327</v>
      </c>
      <c r="C230" s="1186">
        <v>327</v>
      </c>
      <c r="D230" s="1179" t="s">
        <v>681</v>
      </c>
    </row>
    <row r="231" spans="1:4" s="1198" customFormat="1" ht="11.25" customHeight="1" x14ac:dyDescent="0.2">
      <c r="A231" s="1573"/>
      <c r="B231" s="1186">
        <v>802</v>
      </c>
      <c r="C231" s="1186">
        <v>802</v>
      </c>
      <c r="D231" s="1179" t="s">
        <v>11</v>
      </c>
    </row>
    <row r="232" spans="1:4" s="1198" customFormat="1" ht="11.25" customHeight="1" x14ac:dyDescent="0.2">
      <c r="A232" s="1574" t="s">
        <v>343</v>
      </c>
      <c r="B232" s="1185">
        <v>76</v>
      </c>
      <c r="C232" s="1185">
        <v>76</v>
      </c>
      <c r="D232" s="1177" t="s">
        <v>696</v>
      </c>
    </row>
    <row r="233" spans="1:4" s="1198" customFormat="1" ht="11.25" customHeight="1" x14ac:dyDescent="0.2">
      <c r="A233" s="1573"/>
      <c r="B233" s="1186">
        <v>80</v>
      </c>
      <c r="C233" s="1186">
        <v>80</v>
      </c>
      <c r="D233" s="1179" t="s">
        <v>713</v>
      </c>
    </row>
    <row r="234" spans="1:4" s="1198" customFormat="1" ht="11.25" customHeight="1" x14ac:dyDescent="0.2">
      <c r="A234" s="1573"/>
      <c r="B234" s="1186">
        <v>16490</v>
      </c>
      <c r="C234" s="1186">
        <v>16490</v>
      </c>
      <c r="D234" s="1179" t="s">
        <v>726</v>
      </c>
    </row>
    <row r="235" spans="1:4" s="1198" customFormat="1" ht="11.25" customHeight="1" x14ac:dyDescent="0.2">
      <c r="A235" s="1573"/>
      <c r="B235" s="1186">
        <v>320</v>
      </c>
      <c r="C235" s="1186">
        <v>320</v>
      </c>
      <c r="D235" s="1179" t="s">
        <v>697</v>
      </c>
    </row>
    <row r="236" spans="1:4" s="1198" customFormat="1" ht="11.25" customHeight="1" x14ac:dyDescent="0.2">
      <c r="A236" s="1573"/>
      <c r="B236" s="1186">
        <v>1350</v>
      </c>
      <c r="C236" s="1186">
        <v>1350</v>
      </c>
      <c r="D236" s="1179" t="s">
        <v>325</v>
      </c>
    </row>
    <row r="237" spans="1:4" s="1198" customFormat="1" ht="11.25" customHeight="1" x14ac:dyDescent="0.2">
      <c r="A237" s="1575"/>
      <c r="B237" s="1187">
        <v>18316</v>
      </c>
      <c r="C237" s="1187">
        <v>18316</v>
      </c>
      <c r="D237" s="1181" t="s">
        <v>11</v>
      </c>
    </row>
    <row r="238" spans="1:4" s="1198" customFormat="1" ht="11.25" customHeight="1" x14ac:dyDescent="0.2">
      <c r="A238" s="1573" t="s">
        <v>344</v>
      </c>
      <c r="B238" s="1186">
        <v>5000</v>
      </c>
      <c r="C238" s="1186">
        <v>4709.74622</v>
      </c>
      <c r="D238" s="1179" t="s">
        <v>790</v>
      </c>
    </row>
    <row r="239" spans="1:4" s="1198" customFormat="1" ht="11.25" customHeight="1" x14ac:dyDescent="0.2">
      <c r="A239" s="1573"/>
      <c r="B239" s="1186">
        <v>35</v>
      </c>
      <c r="C239" s="1186">
        <v>35</v>
      </c>
      <c r="D239" s="1179" t="s">
        <v>697</v>
      </c>
    </row>
    <row r="240" spans="1:4" s="1198" customFormat="1" ht="11.25" customHeight="1" x14ac:dyDescent="0.2">
      <c r="A240" s="1573"/>
      <c r="B240" s="1186">
        <v>50</v>
      </c>
      <c r="C240" s="1186">
        <v>50</v>
      </c>
      <c r="D240" s="1179" t="s">
        <v>325</v>
      </c>
    </row>
    <row r="241" spans="1:4" s="1198" customFormat="1" ht="11.25" customHeight="1" x14ac:dyDescent="0.2">
      <c r="A241" s="1573"/>
      <c r="B241" s="1186">
        <v>5085</v>
      </c>
      <c r="C241" s="1186">
        <v>4794.74622</v>
      </c>
      <c r="D241" s="1179" t="s">
        <v>11</v>
      </c>
    </row>
    <row r="242" spans="1:4" s="1198" customFormat="1" ht="11.25" customHeight="1" x14ac:dyDescent="0.2">
      <c r="A242" s="1574" t="s">
        <v>1669</v>
      </c>
      <c r="B242" s="1185">
        <v>59.5</v>
      </c>
      <c r="C242" s="1185">
        <v>58.232999999999997</v>
      </c>
      <c r="D242" s="1177" t="s">
        <v>2772</v>
      </c>
    </row>
    <row r="243" spans="1:4" s="1198" customFormat="1" ht="11.25" customHeight="1" x14ac:dyDescent="0.2">
      <c r="A243" s="1573"/>
      <c r="B243" s="1186">
        <v>80</v>
      </c>
      <c r="C243" s="1186">
        <v>0</v>
      </c>
      <c r="D243" s="1179" t="s">
        <v>697</v>
      </c>
    </row>
    <row r="244" spans="1:4" s="1198" customFormat="1" ht="11.25" customHeight="1" x14ac:dyDescent="0.2">
      <c r="A244" s="1575"/>
      <c r="B244" s="1187">
        <v>139.5</v>
      </c>
      <c r="C244" s="1187">
        <v>58.232999999999997</v>
      </c>
      <c r="D244" s="1181" t="s">
        <v>11</v>
      </c>
    </row>
    <row r="245" spans="1:4" s="1198" customFormat="1" ht="11.25" customHeight="1" x14ac:dyDescent="0.2">
      <c r="A245" s="1573" t="s">
        <v>1670</v>
      </c>
      <c r="B245" s="1186">
        <v>18.73</v>
      </c>
      <c r="C245" s="1186">
        <v>18.726749999999999</v>
      </c>
      <c r="D245" s="1179" t="s">
        <v>2988</v>
      </c>
    </row>
    <row r="246" spans="1:4" s="1198" customFormat="1" ht="11.25" customHeight="1" x14ac:dyDescent="0.2">
      <c r="A246" s="1573"/>
      <c r="B246" s="1186">
        <v>46.36</v>
      </c>
      <c r="C246" s="1186">
        <v>17.644000000000002</v>
      </c>
      <c r="D246" s="1179" t="s">
        <v>4029</v>
      </c>
    </row>
    <row r="247" spans="1:4" s="1198" customFormat="1" ht="11.25" customHeight="1" x14ac:dyDescent="0.2">
      <c r="A247" s="1573"/>
      <c r="B247" s="1186">
        <v>65.09</v>
      </c>
      <c r="C247" s="1186">
        <v>36.370750000000001</v>
      </c>
      <c r="D247" s="1179" t="s">
        <v>11</v>
      </c>
    </row>
    <row r="248" spans="1:4" s="1198" customFormat="1" ht="11.25" customHeight="1" x14ac:dyDescent="0.2">
      <c r="A248" s="1574" t="s">
        <v>1671</v>
      </c>
      <c r="B248" s="1185">
        <v>9.48</v>
      </c>
      <c r="C248" s="1185">
        <v>9.4738500000000005</v>
      </c>
      <c r="D248" s="1177" t="s">
        <v>696</v>
      </c>
    </row>
    <row r="249" spans="1:4" s="1198" customFormat="1" ht="11.25" customHeight="1" x14ac:dyDescent="0.2">
      <c r="A249" s="1575"/>
      <c r="B249" s="1187">
        <v>9.48</v>
      </c>
      <c r="C249" s="1187">
        <v>9.4738500000000005</v>
      </c>
      <c r="D249" s="1181" t="s">
        <v>11</v>
      </c>
    </row>
    <row r="250" spans="1:4" s="1198" customFormat="1" ht="11.25" customHeight="1" x14ac:dyDescent="0.2">
      <c r="A250" s="1573" t="s">
        <v>1672</v>
      </c>
      <c r="B250" s="1186">
        <v>172.3</v>
      </c>
      <c r="C250" s="1186">
        <v>172.3</v>
      </c>
      <c r="D250" s="1179" t="s">
        <v>4676</v>
      </c>
    </row>
    <row r="251" spans="1:4" s="1198" customFormat="1" ht="11.25" customHeight="1" x14ac:dyDescent="0.2">
      <c r="A251" s="1573"/>
      <c r="B251" s="1186">
        <v>80</v>
      </c>
      <c r="C251" s="1186">
        <v>80</v>
      </c>
      <c r="D251" s="1179" t="s">
        <v>696</v>
      </c>
    </row>
    <row r="252" spans="1:4" s="1198" customFormat="1" ht="11.25" customHeight="1" x14ac:dyDescent="0.2">
      <c r="A252" s="1573"/>
      <c r="B252" s="1186">
        <v>16.97</v>
      </c>
      <c r="C252" s="1186">
        <v>16.969000000000001</v>
      </c>
      <c r="D252" s="1179" t="s">
        <v>697</v>
      </c>
    </row>
    <row r="253" spans="1:4" s="1198" customFormat="1" ht="11.25" customHeight="1" x14ac:dyDescent="0.2">
      <c r="A253" s="1573"/>
      <c r="B253" s="1186">
        <v>135.5</v>
      </c>
      <c r="C253" s="1186">
        <v>135.48699999999999</v>
      </c>
      <c r="D253" s="1179" t="s">
        <v>2987</v>
      </c>
    </row>
    <row r="254" spans="1:4" s="1198" customFormat="1" ht="11.25" customHeight="1" x14ac:dyDescent="0.2">
      <c r="A254" s="1573"/>
      <c r="B254" s="1186">
        <v>4250</v>
      </c>
      <c r="C254" s="1186">
        <v>0</v>
      </c>
      <c r="D254" s="1179" t="s">
        <v>325</v>
      </c>
    </row>
    <row r="255" spans="1:4" s="1198" customFormat="1" ht="11.25" customHeight="1" x14ac:dyDescent="0.2">
      <c r="A255" s="1573"/>
      <c r="B255" s="1186">
        <v>4654.7700000000004</v>
      </c>
      <c r="C255" s="1186">
        <v>404.75599999999997</v>
      </c>
      <c r="D255" s="1179" t="s">
        <v>11</v>
      </c>
    </row>
    <row r="256" spans="1:4" s="1198" customFormat="1" ht="11.25" customHeight="1" x14ac:dyDescent="0.2">
      <c r="A256" s="1574" t="s">
        <v>345</v>
      </c>
      <c r="B256" s="1185">
        <v>45</v>
      </c>
      <c r="C256" s="1185">
        <v>45</v>
      </c>
      <c r="D256" s="1177" t="s">
        <v>696</v>
      </c>
    </row>
    <row r="257" spans="1:4" s="1198" customFormat="1" ht="11.25" customHeight="1" x14ac:dyDescent="0.2">
      <c r="A257" s="1573"/>
      <c r="B257" s="1186">
        <v>256.8</v>
      </c>
      <c r="C257" s="1186">
        <v>238.13041000000001</v>
      </c>
      <c r="D257" s="1179" t="s">
        <v>697</v>
      </c>
    </row>
    <row r="258" spans="1:4" s="1198" customFormat="1" ht="11.25" customHeight="1" x14ac:dyDescent="0.2">
      <c r="A258" s="1575"/>
      <c r="B258" s="1187">
        <v>301.8</v>
      </c>
      <c r="C258" s="1187">
        <v>283.13040999999998</v>
      </c>
      <c r="D258" s="1181" t="s">
        <v>11</v>
      </c>
    </row>
    <row r="259" spans="1:4" s="1198" customFormat="1" ht="11.25" customHeight="1" x14ac:dyDescent="0.2">
      <c r="A259" s="1573" t="s">
        <v>2779</v>
      </c>
      <c r="B259" s="1186">
        <v>107</v>
      </c>
      <c r="C259" s="1186">
        <v>93.867999999999995</v>
      </c>
      <c r="D259" s="1179" t="s">
        <v>792</v>
      </c>
    </row>
    <row r="260" spans="1:4" s="1198" customFormat="1" ht="11.25" customHeight="1" x14ac:dyDescent="0.2">
      <c r="A260" s="1573"/>
      <c r="B260" s="1186">
        <v>135.19999999999999</v>
      </c>
      <c r="C260" s="1186">
        <v>135.19999999999999</v>
      </c>
      <c r="D260" s="1179" t="s">
        <v>697</v>
      </c>
    </row>
    <row r="261" spans="1:4" s="1198" customFormat="1" ht="11.25" customHeight="1" x14ac:dyDescent="0.2">
      <c r="A261" s="1573"/>
      <c r="B261" s="1186">
        <v>242.2</v>
      </c>
      <c r="C261" s="1186">
        <v>229.06799999999998</v>
      </c>
      <c r="D261" s="1179" t="s">
        <v>11</v>
      </c>
    </row>
    <row r="262" spans="1:4" s="1198" customFormat="1" ht="11.25" customHeight="1" x14ac:dyDescent="0.2">
      <c r="A262" s="1574" t="s">
        <v>346</v>
      </c>
      <c r="B262" s="1185">
        <v>320</v>
      </c>
      <c r="C262" s="1185">
        <v>320</v>
      </c>
      <c r="D262" s="1177" t="s">
        <v>697</v>
      </c>
    </row>
    <row r="263" spans="1:4" s="1198" customFormat="1" ht="11.25" customHeight="1" x14ac:dyDescent="0.2">
      <c r="A263" s="1573"/>
      <c r="B263" s="1186">
        <v>200</v>
      </c>
      <c r="C263" s="1186">
        <v>143.57587999999998</v>
      </c>
      <c r="D263" s="1179" t="s">
        <v>678</v>
      </c>
    </row>
    <row r="264" spans="1:4" s="1198" customFormat="1" ht="11.25" customHeight="1" x14ac:dyDescent="0.2">
      <c r="A264" s="1575"/>
      <c r="B264" s="1187">
        <v>520</v>
      </c>
      <c r="C264" s="1187">
        <v>463.57587999999998</v>
      </c>
      <c r="D264" s="1181" t="s">
        <v>11</v>
      </c>
    </row>
    <row r="265" spans="1:4" s="1198" customFormat="1" ht="11.25" customHeight="1" x14ac:dyDescent="0.2">
      <c r="A265" s="1573" t="s">
        <v>1673</v>
      </c>
      <c r="B265" s="1186">
        <v>1536</v>
      </c>
      <c r="C265" s="1186">
        <v>1536</v>
      </c>
      <c r="D265" s="1179" t="s">
        <v>702</v>
      </c>
    </row>
    <row r="266" spans="1:4" s="1198" customFormat="1" ht="11.25" customHeight="1" x14ac:dyDescent="0.2">
      <c r="A266" s="1573"/>
      <c r="B266" s="1186">
        <v>76.180000000000007</v>
      </c>
      <c r="C266" s="1186">
        <v>76.173000000000002</v>
      </c>
      <c r="D266" s="1179" t="s">
        <v>697</v>
      </c>
    </row>
    <row r="267" spans="1:4" s="1198" customFormat="1" ht="11.25" customHeight="1" x14ac:dyDescent="0.2">
      <c r="A267" s="1573"/>
      <c r="B267" s="1186">
        <v>1612.18</v>
      </c>
      <c r="C267" s="1186">
        <v>1612.173</v>
      </c>
      <c r="D267" s="1179" t="s">
        <v>11</v>
      </c>
    </row>
    <row r="268" spans="1:4" s="1198" customFormat="1" ht="11.25" customHeight="1" x14ac:dyDescent="0.2">
      <c r="A268" s="1574" t="s">
        <v>347</v>
      </c>
      <c r="B268" s="1185">
        <v>5760</v>
      </c>
      <c r="C268" s="1185">
        <v>5760</v>
      </c>
      <c r="D268" s="1177" t="s">
        <v>726</v>
      </c>
    </row>
    <row r="269" spans="1:4" s="1198" customFormat="1" ht="11.25" customHeight="1" x14ac:dyDescent="0.2">
      <c r="A269" s="1573"/>
      <c r="B269" s="1186">
        <v>1600</v>
      </c>
      <c r="C269" s="1186">
        <v>1586.8171200000002</v>
      </c>
      <c r="D269" s="1179" t="s">
        <v>460</v>
      </c>
    </row>
    <row r="270" spans="1:4" s="1198" customFormat="1" ht="11.25" customHeight="1" x14ac:dyDescent="0.2">
      <c r="A270" s="1573"/>
      <c r="B270" s="1186">
        <v>50</v>
      </c>
      <c r="C270" s="1186">
        <v>50</v>
      </c>
      <c r="D270" s="1179" t="s">
        <v>325</v>
      </c>
    </row>
    <row r="271" spans="1:4" s="1198" customFormat="1" ht="11.25" customHeight="1" x14ac:dyDescent="0.2">
      <c r="A271" s="1575"/>
      <c r="B271" s="1187">
        <v>7410</v>
      </c>
      <c r="C271" s="1187">
        <v>7396.8171199999997</v>
      </c>
      <c r="D271" s="1181" t="s">
        <v>11</v>
      </c>
    </row>
    <row r="272" spans="1:4" s="1198" customFormat="1" ht="11.25" customHeight="1" x14ac:dyDescent="0.2">
      <c r="A272" s="1573" t="s">
        <v>4680</v>
      </c>
      <c r="B272" s="1186">
        <v>37.4</v>
      </c>
      <c r="C272" s="1186">
        <v>37.4</v>
      </c>
      <c r="D272" s="1179" t="s">
        <v>721</v>
      </c>
    </row>
    <row r="273" spans="1:4" s="1198" customFormat="1" ht="11.25" customHeight="1" x14ac:dyDescent="0.2">
      <c r="A273" s="1573"/>
      <c r="B273" s="1186">
        <v>37.4</v>
      </c>
      <c r="C273" s="1186">
        <v>37.4</v>
      </c>
      <c r="D273" s="1179" t="s">
        <v>11</v>
      </c>
    </row>
    <row r="274" spans="1:4" s="1198" customFormat="1" ht="11.25" customHeight="1" x14ac:dyDescent="0.2">
      <c r="A274" s="1574" t="s">
        <v>2809</v>
      </c>
      <c r="B274" s="1185">
        <v>500</v>
      </c>
      <c r="C274" s="1185">
        <v>500</v>
      </c>
      <c r="D274" s="1177" t="s">
        <v>677</v>
      </c>
    </row>
    <row r="275" spans="1:4" s="1198" customFormat="1" ht="11.25" customHeight="1" x14ac:dyDescent="0.2">
      <c r="A275" s="1573"/>
      <c r="B275" s="1186">
        <v>2250</v>
      </c>
      <c r="C275" s="1186">
        <v>0</v>
      </c>
      <c r="D275" s="1179" t="s">
        <v>325</v>
      </c>
    </row>
    <row r="276" spans="1:4" s="1198" customFormat="1" ht="11.25" customHeight="1" x14ac:dyDescent="0.2">
      <c r="A276" s="1575"/>
      <c r="B276" s="1187">
        <v>2750</v>
      </c>
      <c r="C276" s="1187">
        <v>500</v>
      </c>
      <c r="D276" s="1181" t="s">
        <v>11</v>
      </c>
    </row>
    <row r="277" spans="1:4" s="1198" customFormat="1" ht="11.25" customHeight="1" x14ac:dyDescent="0.2">
      <c r="A277" s="1573" t="s">
        <v>4681</v>
      </c>
      <c r="B277" s="1186">
        <v>1012</v>
      </c>
      <c r="C277" s="1186">
        <v>836.41200000000003</v>
      </c>
      <c r="D277" s="1179" t="s">
        <v>790</v>
      </c>
    </row>
    <row r="278" spans="1:4" s="1198" customFormat="1" ht="11.25" customHeight="1" x14ac:dyDescent="0.2">
      <c r="A278" s="1573"/>
      <c r="B278" s="1186">
        <v>1012</v>
      </c>
      <c r="C278" s="1186">
        <v>836.41200000000003</v>
      </c>
      <c r="D278" s="1179" t="s">
        <v>11</v>
      </c>
    </row>
    <row r="279" spans="1:4" s="1198" customFormat="1" ht="11.25" customHeight="1" x14ac:dyDescent="0.2">
      <c r="A279" s="1574" t="s">
        <v>3072</v>
      </c>
      <c r="B279" s="1185">
        <v>400</v>
      </c>
      <c r="C279" s="1185">
        <v>400</v>
      </c>
      <c r="D279" s="1177" t="s">
        <v>696</v>
      </c>
    </row>
    <row r="280" spans="1:4" s="1198" customFormat="1" ht="11.25" customHeight="1" x14ac:dyDescent="0.2">
      <c r="A280" s="1573"/>
      <c r="B280" s="1186">
        <v>1202.4000000000001</v>
      </c>
      <c r="C280" s="1186">
        <v>1202.4000000000001</v>
      </c>
      <c r="D280" s="1179" t="s">
        <v>702</v>
      </c>
    </row>
    <row r="281" spans="1:4" s="1198" customFormat="1" ht="11.25" customHeight="1" x14ac:dyDescent="0.2">
      <c r="A281" s="1573"/>
      <c r="B281" s="1186">
        <v>320</v>
      </c>
      <c r="C281" s="1186">
        <v>320</v>
      </c>
      <c r="D281" s="1179" t="s">
        <v>697</v>
      </c>
    </row>
    <row r="282" spans="1:4" s="1198" customFormat="1" ht="11.25" customHeight="1" x14ac:dyDescent="0.2">
      <c r="A282" s="1573"/>
      <c r="B282" s="1186">
        <v>2000</v>
      </c>
      <c r="C282" s="1186">
        <v>0</v>
      </c>
      <c r="D282" s="1179" t="s">
        <v>325</v>
      </c>
    </row>
    <row r="283" spans="1:4" s="1198" customFormat="1" ht="11.25" customHeight="1" x14ac:dyDescent="0.2">
      <c r="A283" s="1575"/>
      <c r="B283" s="1187">
        <v>3922.4</v>
      </c>
      <c r="C283" s="1187">
        <v>1922.4</v>
      </c>
      <c r="D283" s="1181" t="s">
        <v>11</v>
      </c>
    </row>
    <row r="284" spans="1:4" s="1198" customFormat="1" ht="11.25" customHeight="1" x14ac:dyDescent="0.2">
      <c r="A284" s="1573" t="s">
        <v>348</v>
      </c>
      <c r="B284" s="1186">
        <v>150</v>
      </c>
      <c r="C284" s="1186">
        <v>150</v>
      </c>
      <c r="D284" s="1179" t="s">
        <v>678</v>
      </c>
    </row>
    <row r="285" spans="1:4" s="1198" customFormat="1" ht="11.25" customHeight="1" x14ac:dyDescent="0.2">
      <c r="A285" s="1573"/>
      <c r="B285" s="1186">
        <v>150</v>
      </c>
      <c r="C285" s="1186">
        <v>150</v>
      </c>
      <c r="D285" s="1179" t="s">
        <v>11</v>
      </c>
    </row>
    <row r="286" spans="1:4" s="1198" customFormat="1" ht="11.25" customHeight="1" x14ac:dyDescent="0.2">
      <c r="A286" s="1574" t="s">
        <v>3683</v>
      </c>
      <c r="B286" s="1185">
        <v>80</v>
      </c>
      <c r="C286" s="1185">
        <v>80</v>
      </c>
      <c r="D286" s="1177" t="s">
        <v>696</v>
      </c>
    </row>
    <row r="287" spans="1:4" s="1198" customFormat="1" ht="11.25" customHeight="1" x14ac:dyDescent="0.2">
      <c r="A287" s="1575"/>
      <c r="B287" s="1187">
        <v>80</v>
      </c>
      <c r="C287" s="1187">
        <v>80</v>
      </c>
      <c r="D287" s="1181" t="s">
        <v>11</v>
      </c>
    </row>
    <row r="288" spans="1:4" s="1198" customFormat="1" ht="11.25" customHeight="1" x14ac:dyDescent="0.2">
      <c r="A288" s="1573" t="s">
        <v>1674</v>
      </c>
      <c r="B288" s="1186">
        <v>80</v>
      </c>
      <c r="C288" s="1186">
        <v>80</v>
      </c>
      <c r="D288" s="1179" t="s">
        <v>713</v>
      </c>
    </row>
    <row r="289" spans="1:4" s="1198" customFormat="1" ht="11.25" customHeight="1" x14ac:dyDescent="0.2">
      <c r="A289" s="1573"/>
      <c r="B289" s="1186">
        <v>1550</v>
      </c>
      <c r="C289" s="1186">
        <v>1550</v>
      </c>
      <c r="D289" s="1179" t="s">
        <v>726</v>
      </c>
    </row>
    <row r="290" spans="1:4" s="1198" customFormat="1" ht="11.25" customHeight="1" x14ac:dyDescent="0.2">
      <c r="A290" s="1573"/>
      <c r="B290" s="1186">
        <v>1630</v>
      </c>
      <c r="C290" s="1186">
        <v>1630</v>
      </c>
      <c r="D290" s="1179" t="s">
        <v>11</v>
      </c>
    </row>
    <row r="291" spans="1:4" s="1198" customFormat="1" ht="11.25" customHeight="1" x14ac:dyDescent="0.2">
      <c r="A291" s="1574" t="s">
        <v>1675</v>
      </c>
      <c r="B291" s="1185">
        <v>65.92</v>
      </c>
      <c r="C291" s="1185">
        <v>65.92</v>
      </c>
      <c r="D291" s="1177" t="s">
        <v>696</v>
      </c>
    </row>
    <row r="292" spans="1:4" s="1198" customFormat="1" ht="11.25" customHeight="1" x14ac:dyDescent="0.2">
      <c r="A292" s="1575"/>
      <c r="B292" s="1187">
        <v>65.92</v>
      </c>
      <c r="C292" s="1187">
        <v>65.92</v>
      </c>
      <c r="D292" s="1181" t="s">
        <v>11</v>
      </c>
    </row>
    <row r="293" spans="1:4" s="1198" customFormat="1" ht="11.25" customHeight="1" x14ac:dyDescent="0.2">
      <c r="A293" s="1573" t="s">
        <v>4682</v>
      </c>
      <c r="B293" s="1186">
        <v>320</v>
      </c>
      <c r="C293" s="1186">
        <v>320</v>
      </c>
      <c r="D293" s="1179" t="s">
        <v>697</v>
      </c>
    </row>
    <row r="294" spans="1:4" s="1198" customFormat="1" ht="11.25" customHeight="1" x14ac:dyDescent="0.2">
      <c r="A294" s="1573"/>
      <c r="B294" s="1186">
        <v>320</v>
      </c>
      <c r="C294" s="1186">
        <v>320</v>
      </c>
      <c r="D294" s="1179" t="s">
        <v>11</v>
      </c>
    </row>
    <row r="295" spans="1:4" s="1198" customFormat="1" ht="11.25" customHeight="1" x14ac:dyDescent="0.2">
      <c r="A295" s="1574" t="s">
        <v>4683</v>
      </c>
      <c r="B295" s="1185">
        <v>300</v>
      </c>
      <c r="C295" s="1185">
        <v>299.96098999999998</v>
      </c>
      <c r="D295" s="1177" t="s">
        <v>2772</v>
      </c>
    </row>
    <row r="296" spans="1:4" s="1198" customFormat="1" ht="11.25" customHeight="1" x14ac:dyDescent="0.2">
      <c r="A296" s="1573"/>
      <c r="B296" s="1186">
        <v>49.1</v>
      </c>
      <c r="C296" s="1186">
        <v>48.975769999999997</v>
      </c>
      <c r="D296" s="1179" t="s">
        <v>713</v>
      </c>
    </row>
    <row r="297" spans="1:4" s="1198" customFormat="1" ht="11.25" customHeight="1" x14ac:dyDescent="0.2">
      <c r="A297" s="1575"/>
      <c r="B297" s="1187">
        <v>349.1</v>
      </c>
      <c r="C297" s="1187">
        <v>348.93675999999999</v>
      </c>
      <c r="D297" s="1181" t="s">
        <v>11</v>
      </c>
    </row>
    <row r="298" spans="1:4" s="1198" customFormat="1" ht="11.25" customHeight="1" x14ac:dyDescent="0.2">
      <c r="A298" s="1573" t="s">
        <v>4058</v>
      </c>
      <c r="B298" s="1186">
        <v>1009</v>
      </c>
      <c r="C298" s="1186">
        <v>0</v>
      </c>
      <c r="D298" s="1179" t="s">
        <v>325</v>
      </c>
    </row>
    <row r="299" spans="1:4" s="1198" customFormat="1" ht="11.25" customHeight="1" x14ac:dyDescent="0.2">
      <c r="A299" s="1573"/>
      <c r="B299" s="1186">
        <v>1009</v>
      </c>
      <c r="C299" s="1186">
        <v>0</v>
      </c>
      <c r="D299" s="1179" t="s">
        <v>11</v>
      </c>
    </row>
    <row r="300" spans="1:4" s="1198" customFormat="1" ht="11.25" customHeight="1" x14ac:dyDescent="0.2">
      <c r="A300" s="1574" t="s">
        <v>1676</v>
      </c>
      <c r="B300" s="1185">
        <v>1500</v>
      </c>
      <c r="C300" s="1185">
        <v>0</v>
      </c>
      <c r="D300" s="1177" t="s">
        <v>4677</v>
      </c>
    </row>
    <row r="301" spans="1:4" s="1198" customFormat="1" ht="11.25" customHeight="1" x14ac:dyDescent="0.2">
      <c r="A301" s="1575"/>
      <c r="B301" s="1187">
        <v>1500</v>
      </c>
      <c r="C301" s="1187">
        <v>0</v>
      </c>
      <c r="D301" s="1181" t="s">
        <v>11</v>
      </c>
    </row>
    <row r="302" spans="1:4" s="1198" customFormat="1" ht="11.25" customHeight="1" x14ac:dyDescent="0.2">
      <c r="A302" s="1573" t="s">
        <v>1677</v>
      </c>
      <c r="B302" s="1186">
        <v>300</v>
      </c>
      <c r="C302" s="1186">
        <v>300</v>
      </c>
      <c r="D302" s="1179" t="s">
        <v>726</v>
      </c>
    </row>
    <row r="303" spans="1:4" s="1198" customFormat="1" ht="11.25" customHeight="1" x14ac:dyDescent="0.2">
      <c r="A303" s="1573"/>
      <c r="B303" s="1186">
        <v>300</v>
      </c>
      <c r="C303" s="1186">
        <v>300</v>
      </c>
      <c r="D303" s="1179" t="s">
        <v>11</v>
      </c>
    </row>
    <row r="304" spans="1:4" s="1198" customFormat="1" ht="11.25" customHeight="1" x14ac:dyDescent="0.2">
      <c r="A304" s="1574" t="s">
        <v>1678</v>
      </c>
      <c r="B304" s="1185">
        <v>243.5</v>
      </c>
      <c r="C304" s="1185">
        <v>243.5</v>
      </c>
      <c r="D304" s="1177" t="s">
        <v>696</v>
      </c>
    </row>
    <row r="305" spans="1:4" s="1198" customFormat="1" ht="11.25" customHeight="1" x14ac:dyDescent="0.2">
      <c r="A305" s="1575"/>
      <c r="B305" s="1187">
        <v>243.5</v>
      </c>
      <c r="C305" s="1187">
        <v>243.5</v>
      </c>
      <c r="D305" s="1181" t="s">
        <v>11</v>
      </c>
    </row>
    <row r="306" spans="1:4" s="1198" customFormat="1" ht="11.25" customHeight="1" x14ac:dyDescent="0.2">
      <c r="A306" s="1573" t="s">
        <v>1679</v>
      </c>
      <c r="B306" s="1186">
        <v>1500</v>
      </c>
      <c r="C306" s="1186">
        <v>1496.3019999999999</v>
      </c>
      <c r="D306" s="1179" t="s">
        <v>790</v>
      </c>
    </row>
    <row r="307" spans="1:4" s="1198" customFormat="1" ht="11.25" customHeight="1" x14ac:dyDescent="0.2">
      <c r="A307" s="1573"/>
      <c r="B307" s="1186">
        <v>80</v>
      </c>
      <c r="C307" s="1186">
        <v>80</v>
      </c>
      <c r="D307" s="1179" t="s">
        <v>696</v>
      </c>
    </row>
    <row r="308" spans="1:4" s="1198" customFormat="1" ht="11.25" customHeight="1" x14ac:dyDescent="0.2">
      <c r="A308" s="1573"/>
      <c r="B308" s="1186">
        <v>3000</v>
      </c>
      <c r="C308" s="1186">
        <v>3000</v>
      </c>
      <c r="D308" s="1179" t="s">
        <v>702</v>
      </c>
    </row>
    <row r="309" spans="1:4" s="1198" customFormat="1" ht="11.25" customHeight="1" x14ac:dyDescent="0.2">
      <c r="A309" s="1573"/>
      <c r="B309" s="1186">
        <v>1000</v>
      </c>
      <c r="C309" s="1186">
        <v>1000</v>
      </c>
      <c r="D309" s="1179" t="s">
        <v>460</v>
      </c>
    </row>
    <row r="310" spans="1:4" s="1198" customFormat="1" ht="11.25" customHeight="1" x14ac:dyDescent="0.2">
      <c r="A310" s="1573"/>
      <c r="B310" s="1186">
        <v>5580</v>
      </c>
      <c r="C310" s="1186">
        <v>5576.3019999999997</v>
      </c>
      <c r="D310" s="1179" t="s">
        <v>11</v>
      </c>
    </row>
    <row r="311" spans="1:4" s="1198" customFormat="1" ht="11.25" customHeight="1" x14ac:dyDescent="0.2">
      <c r="A311" s="1574" t="s">
        <v>1680</v>
      </c>
      <c r="B311" s="1185">
        <v>80</v>
      </c>
      <c r="C311" s="1185">
        <v>80</v>
      </c>
      <c r="D311" s="1177" t="s">
        <v>697</v>
      </c>
    </row>
    <row r="312" spans="1:4" s="1198" customFormat="1" ht="11.25" customHeight="1" x14ac:dyDescent="0.2">
      <c r="A312" s="1573"/>
      <c r="B312" s="1186">
        <v>260</v>
      </c>
      <c r="C312" s="1186">
        <v>260</v>
      </c>
      <c r="D312" s="1179" t="s">
        <v>681</v>
      </c>
    </row>
    <row r="313" spans="1:4" s="1198" customFormat="1" ht="11.25" customHeight="1" x14ac:dyDescent="0.2">
      <c r="A313" s="1575"/>
      <c r="B313" s="1187">
        <v>340</v>
      </c>
      <c r="C313" s="1187">
        <v>340</v>
      </c>
      <c r="D313" s="1181" t="s">
        <v>11</v>
      </c>
    </row>
    <row r="314" spans="1:4" s="1198" customFormat="1" ht="11.25" customHeight="1" x14ac:dyDescent="0.2">
      <c r="A314" s="1573" t="s">
        <v>1681</v>
      </c>
      <c r="B314" s="1186">
        <v>1382.49</v>
      </c>
      <c r="C314" s="1186">
        <v>47.60145</v>
      </c>
      <c r="D314" s="1179" t="s">
        <v>790</v>
      </c>
    </row>
    <row r="315" spans="1:4" s="1198" customFormat="1" ht="11.25" customHeight="1" x14ac:dyDescent="0.2">
      <c r="A315" s="1573"/>
      <c r="B315" s="1186">
        <v>320</v>
      </c>
      <c r="C315" s="1186">
        <v>320</v>
      </c>
      <c r="D315" s="1179" t="s">
        <v>696</v>
      </c>
    </row>
    <row r="316" spans="1:4" s="1198" customFormat="1" ht="11.25" customHeight="1" x14ac:dyDescent="0.2">
      <c r="A316" s="1573"/>
      <c r="B316" s="1186">
        <v>54</v>
      </c>
      <c r="C316" s="1186">
        <v>39.397750000000002</v>
      </c>
      <c r="D316" s="1179" t="s">
        <v>721</v>
      </c>
    </row>
    <row r="317" spans="1:4" s="1198" customFormat="1" ht="11.25" customHeight="1" x14ac:dyDescent="0.2">
      <c r="A317" s="1573"/>
      <c r="B317" s="1186">
        <v>1756.49</v>
      </c>
      <c r="C317" s="1186">
        <v>406.99919999999997</v>
      </c>
      <c r="D317" s="1179" t="s">
        <v>11</v>
      </c>
    </row>
    <row r="318" spans="1:4" s="1198" customFormat="1" ht="11.25" customHeight="1" x14ac:dyDescent="0.2">
      <c r="A318" s="1574" t="s">
        <v>4059</v>
      </c>
      <c r="B318" s="1185">
        <v>56.91</v>
      </c>
      <c r="C318" s="1185">
        <v>49.779290000000003</v>
      </c>
      <c r="D318" s="1177" t="s">
        <v>697</v>
      </c>
    </row>
    <row r="319" spans="1:4" s="1198" customFormat="1" ht="11.25" customHeight="1" x14ac:dyDescent="0.2">
      <c r="A319" s="1573"/>
      <c r="B319" s="1186">
        <v>2250</v>
      </c>
      <c r="C319" s="1186">
        <v>2250</v>
      </c>
      <c r="D319" s="1179" t="s">
        <v>325</v>
      </c>
    </row>
    <row r="320" spans="1:4" s="1198" customFormat="1" ht="11.25" customHeight="1" x14ac:dyDescent="0.2">
      <c r="A320" s="1575"/>
      <c r="B320" s="1187">
        <v>2306.91</v>
      </c>
      <c r="C320" s="1187">
        <v>2299.7792899999999</v>
      </c>
      <c r="D320" s="1181" t="s">
        <v>11</v>
      </c>
    </row>
    <row r="321" spans="1:4" s="1198" customFormat="1" ht="11.25" customHeight="1" x14ac:dyDescent="0.2">
      <c r="A321" s="1573" t="s">
        <v>2810</v>
      </c>
      <c r="B321" s="1186">
        <v>320</v>
      </c>
      <c r="C321" s="1186">
        <v>320</v>
      </c>
      <c r="D321" s="1179" t="s">
        <v>697</v>
      </c>
    </row>
    <row r="322" spans="1:4" s="1198" customFormat="1" ht="11.25" customHeight="1" x14ac:dyDescent="0.2">
      <c r="A322" s="1573"/>
      <c r="B322" s="1186">
        <v>320</v>
      </c>
      <c r="C322" s="1186">
        <v>320</v>
      </c>
      <c r="D322" s="1179" t="s">
        <v>11</v>
      </c>
    </row>
    <row r="323" spans="1:4" s="1198" customFormat="1" ht="11.25" customHeight="1" x14ac:dyDescent="0.2">
      <c r="A323" s="1574" t="s">
        <v>4684</v>
      </c>
      <c r="B323" s="1185">
        <v>259</v>
      </c>
      <c r="C323" s="1185">
        <v>129.5</v>
      </c>
      <c r="D323" s="1177" t="s">
        <v>792</v>
      </c>
    </row>
    <row r="324" spans="1:4" s="1198" customFormat="1" ht="11.25" customHeight="1" x14ac:dyDescent="0.2">
      <c r="A324" s="1575"/>
      <c r="B324" s="1187">
        <v>259</v>
      </c>
      <c r="C324" s="1187">
        <v>129.5</v>
      </c>
      <c r="D324" s="1181" t="s">
        <v>11</v>
      </c>
    </row>
    <row r="325" spans="1:4" s="1198" customFormat="1" ht="11.25" customHeight="1" x14ac:dyDescent="0.2">
      <c r="A325" s="1574" t="s">
        <v>1682</v>
      </c>
      <c r="B325" s="1185">
        <v>225</v>
      </c>
      <c r="C325" s="1185">
        <v>0</v>
      </c>
      <c r="D325" s="1177" t="s">
        <v>325</v>
      </c>
    </row>
    <row r="326" spans="1:4" s="1198" customFormat="1" ht="11.25" customHeight="1" x14ac:dyDescent="0.2">
      <c r="A326" s="1575"/>
      <c r="B326" s="1187">
        <v>225</v>
      </c>
      <c r="C326" s="1187">
        <v>0</v>
      </c>
      <c r="D326" s="1181" t="s">
        <v>11</v>
      </c>
    </row>
    <row r="327" spans="1:4" s="1198" customFormat="1" ht="11.25" customHeight="1" x14ac:dyDescent="0.2">
      <c r="A327" s="1574" t="s">
        <v>1683</v>
      </c>
      <c r="B327" s="1185">
        <v>391</v>
      </c>
      <c r="C327" s="1185">
        <v>391</v>
      </c>
      <c r="D327" s="1177" t="s">
        <v>726</v>
      </c>
    </row>
    <row r="328" spans="1:4" s="1198" customFormat="1" ht="11.25" customHeight="1" x14ac:dyDescent="0.2">
      <c r="A328" s="1575"/>
      <c r="B328" s="1187">
        <v>391</v>
      </c>
      <c r="C328" s="1187">
        <v>391</v>
      </c>
      <c r="D328" s="1181" t="s">
        <v>11</v>
      </c>
    </row>
    <row r="329" spans="1:4" s="1198" customFormat="1" ht="11.25" customHeight="1" x14ac:dyDescent="0.2">
      <c r="A329" s="1573" t="s">
        <v>349</v>
      </c>
      <c r="B329" s="1186">
        <v>79.98</v>
      </c>
      <c r="C329" s="1186">
        <v>79.98</v>
      </c>
      <c r="D329" s="1179" t="s">
        <v>696</v>
      </c>
    </row>
    <row r="330" spans="1:4" s="1198" customFormat="1" ht="11.25" customHeight="1" x14ac:dyDescent="0.2">
      <c r="A330" s="1573"/>
      <c r="B330" s="1186">
        <v>1012.8</v>
      </c>
      <c r="C330" s="1186">
        <v>1012.723</v>
      </c>
      <c r="D330" s="1179" t="s">
        <v>679</v>
      </c>
    </row>
    <row r="331" spans="1:4" s="1198" customFormat="1" ht="11.25" customHeight="1" x14ac:dyDescent="0.2">
      <c r="A331" s="1573"/>
      <c r="B331" s="1186">
        <v>50</v>
      </c>
      <c r="C331" s="1186">
        <v>50</v>
      </c>
      <c r="D331" s="1179" t="s">
        <v>325</v>
      </c>
    </row>
    <row r="332" spans="1:4" s="1198" customFormat="1" ht="11.25" customHeight="1" x14ac:dyDescent="0.2">
      <c r="A332" s="1573"/>
      <c r="B332" s="1186">
        <v>1142.78</v>
      </c>
      <c r="C332" s="1186">
        <v>1142.703</v>
      </c>
      <c r="D332" s="1179" t="s">
        <v>11</v>
      </c>
    </row>
    <row r="333" spans="1:4" s="1198" customFormat="1" ht="11.25" customHeight="1" x14ac:dyDescent="0.2">
      <c r="A333" s="1574" t="s">
        <v>3684</v>
      </c>
      <c r="B333" s="1185">
        <v>2400</v>
      </c>
      <c r="C333" s="1185">
        <v>2363.2631900000001</v>
      </c>
      <c r="D333" s="1177" t="s">
        <v>790</v>
      </c>
    </row>
    <row r="334" spans="1:4" s="1198" customFormat="1" ht="11.25" customHeight="1" x14ac:dyDescent="0.2">
      <c r="A334" s="1575"/>
      <c r="B334" s="1187">
        <v>2400</v>
      </c>
      <c r="C334" s="1187">
        <v>2363.2631900000001</v>
      </c>
      <c r="D334" s="1181" t="s">
        <v>11</v>
      </c>
    </row>
    <row r="335" spans="1:4" s="1198" customFormat="1" ht="11.25" customHeight="1" x14ac:dyDescent="0.2">
      <c r="A335" s="1573" t="s">
        <v>422</v>
      </c>
      <c r="B335" s="1186">
        <v>84.7</v>
      </c>
      <c r="C335" s="1186">
        <v>84.7</v>
      </c>
      <c r="D335" s="1179" t="s">
        <v>2772</v>
      </c>
    </row>
    <row r="336" spans="1:4" s="1198" customFormat="1" ht="11.25" customHeight="1" x14ac:dyDescent="0.2">
      <c r="A336" s="1573"/>
      <c r="B336" s="1186">
        <v>968.2</v>
      </c>
      <c r="C336" s="1186">
        <v>0</v>
      </c>
      <c r="D336" s="1179" t="s">
        <v>790</v>
      </c>
    </row>
    <row r="337" spans="1:4" s="1198" customFormat="1" ht="11.25" customHeight="1" x14ac:dyDescent="0.2">
      <c r="A337" s="1573"/>
      <c r="B337" s="1186">
        <v>35.81</v>
      </c>
      <c r="C337" s="1186">
        <v>35.80303</v>
      </c>
      <c r="D337" s="1179" t="s">
        <v>696</v>
      </c>
    </row>
    <row r="338" spans="1:4" s="1198" customFormat="1" ht="11.25" customHeight="1" x14ac:dyDescent="0.2">
      <c r="A338" s="1573"/>
      <c r="B338" s="1186">
        <v>320</v>
      </c>
      <c r="C338" s="1186">
        <v>320</v>
      </c>
      <c r="D338" s="1179" t="s">
        <v>697</v>
      </c>
    </row>
    <row r="339" spans="1:4" s="1198" customFormat="1" ht="11.25" customHeight="1" x14ac:dyDescent="0.2">
      <c r="A339" s="1573"/>
      <c r="B339" s="1186">
        <v>1408.71</v>
      </c>
      <c r="C339" s="1186">
        <v>440.50302999999997</v>
      </c>
      <c r="D339" s="1179" t="s">
        <v>11</v>
      </c>
    </row>
    <row r="340" spans="1:4" s="1198" customFormat="1" ht="11.25" customHeight="1" x14ac:dyDescent="0.2">
      <c r="A340" s="1574" t="s">
        <v>350</v>
      </c>
      <c r="B340" s="1185">
        <v>14.620000000000001</v>
      </c>
      <c r="C340" s="1185">
        <v>14.60182</v>
      </c>
      <c r="D340" s="1177" t="s">
        <v>2988</v>
      </c>
    </row>
    <row r="341" spans="1:4" s="1198" customFormat="1" ht="11.25" customHeight="1" x14ac:dyDescent="0.2">
      <c r="A341" s="1573"/>
      <c r="B341" s="1186">
        <v>50</v>
      </c>
      <c r="C341" s="1186">
        <v>50</v>
      </c>
      <c r="D341" s="1179" t="s">
        <v>325</v>
      </c>
    </row>
    <row r="342" spans="1:4" s="1198" customFormat="1" ht="11.25" customHeight="1" x14ac:dyDescent="0.2">
      <c r="A342" s="1575"/>
      <c r="B342" s="1187">
        <v>64.62</v>
      </c>
      <c r="C342" s="1187">
        <v>64.601820000000004</v>
      </c>
      <c r="D342" s="1181" t="s">
        <v>11</v>
      </c>
    </row>
    <row r="343" spans="1:4" s="1198" customFormat="1" ht="11.25" customHeight="1" x14ac:dyDescent="0.2">
      <c r="A343" s="1573" t="s">
        <v>351</v>
      </c>
      <c r="B343" s="1186">
        <v>800</v>
      </c>
      <c r="C343" s="1186">
        <v>800</v>
      </c>
      <c r="D343" s="1179" t="s">
        <v>4677</v>
      </c>
    </row>
    <row r="344" spans="1:4" s="1198" customFormat="1" ht="11.25" customHeight="1" x14ac:dyDescent="0.2">
      <c r="A344" s="1573"/>
      <c r="B344" s="1186">
        <v>320</v>
      </c>
      <c r="C344" s="1186">
        <v>320</v>
      </c>
      <c r="D344" s="1179" t="s">
        <v>697</v>
      </c>
    </row>
    <row r="345" spans="1:4" s="1198" customFormat="1" ht="11.25" customHeight="1" x14ac:dyDescent="0.2">
      <c r="A345" s="1573"/>
      <c r="B345" s="1186">
        <v>1120</v>
      </c>
      <c r="C345" s="1186">
        <v>1120</v>
      </c>
      <c r="D345" s="1179" t="s">
        <v>11</v>
      </c>
    </row>
    <row r="346" spans="1:4" s="1198" customFormat="1" ht="11.25" customHeight="1" x14ac:dyDescent="0.2">
      <c r="A346" s="1574" t="s">
        <v>352</v>
      </c>
      <c r="B346" s="1185">
        <v>15252</v>
      </c>
      <c r="C346" s="1185">
        <v>15252</v>
      </c>
      <c r="D346" s="1177" t="s">
        <v>726</v>
      </c>
    </row>
    <row r="347" spans="1:4" s="1198" customFormat="1" ht="11.25" customHeight="1" x14ac:dyDescent="0.2">
      <c r="A347" s="1573"/>
      <c r="B347" s="1186">
        <v>80</v>
      </c>
      <c r="C347" s="1186">
        <v>80</v>
      </c>
      <c r="D347" s="1179" t="s">
        <v>697</v>
      </c>
    </row>
    <row r="348" spans="1:4" s="1198" customFormat="1" ht="11.25" customHeight="1" x14ac:dyDescent="0.2">
      <c r="A348" s="1573"/>
      <c r="B348" s="1186">
        <v>2475</v>
      </c>
      <c r="C348" s="1186">
        <v>225</v>
      </c>
      <c r="D348" s="1179" t="s">
        <v>325</v>
      </c>
    </row>
    <row r="349" spans="1:4" s="1198" customFormat="1" ht="11.25" customHeight="1" x14ac:dyDescent="0.2">
      <c r="A349" s="1575"/>
      <c r="B349" s="1187">
        <v>17807</v>
      </c>
      <c r="C349" s="1187">
        <v>15557</v>
      </c>
      <c r="D349" s="1181" t="s">
        <v>11</v>
      </c>
    </row>
    <row r="350" spans="1:4" s="1198" customFormat="1" ht="11.25" customHeight="1" x14ac:dyDescent="0.2">
      <c r="A350" s="1573" t="s">
        <v>4685</v>
      </c>
      <c r="B350" s="1186">
        <v>183.09</v>
      </c>
      <c r="C350" s="1186">
        <v>183.08726000000001</v>
      </c>
      <c r="D350" s="1179" t="s">
        <v>697</v>
      </c>
    </row>
    <row r="351" spans="1:4" s="1198" customFormat="1" ht="11.25" customHeight="1" x14ac:dyDescent="0.2">
      <c r="A351" s="1573"/>
      <c r="B351" s="1186">
        <v>183.09</v>
      </c>
      <c r="C351" s="1186">
        <v>183.08726000000001</v>
      </c>
      <c r="D351" s="1179" t="s">
        <v>11</v>
      </c>
    </row>
    <row r="352" spans="1:4" s="1198" customFormat="1" ht="11.25" customHeight="1" x14ac:dyDescent="0.2">
      <c r="A352" s="1574" t="s">
        <v>4060</v>
      </c>
      <c r="B352" s="1185">
        <v>225</v>
      </c>
      <c r="C352" s="1185">
        <v>0</v>
      </c>
      <c r="D352" s="1177" t="s">
        <v>325</v>
      </c>
    </row>
    <row r="353" spans="1:4" s="1198" customFormat="1" ht="11.25" customHeight="1" x14ac:dyDescent="0.2">
      <c r="A353" s="1575"/>
      <c r="B353" s="1187">
        <v>225</v>
      </c>
      <c r="C353" s="1187">
        <v>0</v>
      </c>
      <c r="D353" s="1181" t="s">
        <v>11</v>
      </c>
    </row>
    <row r="354" spans="1:4" s="1198" customFormat="1" ht="11.25" customHeight="1" x14ac:dyDescent="0.2">
      <c r="A354" s="1573" t="s">
        <v>3073</v>
      </c>
      <c r="B354" s="1186">
        <v>80</v>
      </c>
      <c r="C354" s="1186">
        <v>80</v>
      </c>
      <c r="D354" s="1179" t="s">
        <v>696</v>
      </c>
    </row>
    <row r="355" spans="1:4" s="1198" customFormat="1" ht="11.25" customHeight="1" x14ac:dyDescent="0.2">
      <c r="A355" s="1573"/>
      <c r="B355" s="1186">
        <v>320</v>
      </c>
      <c r="C355" s="1186">
        <v>0</v>
      </c>
      <c r="D355" s="1179" t="s">
        <v>697</v>
      </c>
    </row>
    <row r="356" spans="1:4" s="1198" customFormat="1" ht="11.25" customHeight="1" x14ac:dyDescent="0.2">
      <c r="A356" s="1573"/>
      <c r="B356" s="1186">
        <v>225</v>
      </c>
      <c r="C356" s="1186">
        <v>0</v>
      </c>
      <c r="D356" s="1179" t="s">
        <v>325</v>
      </c>
    </row>
    <row r="357" spans="1:4" s="1198" customFormat="1" ht="11.25" customHeight="1" x14ac:dyDescent="0.2">
      <c r="A357" s="1573"/>
      <c r="B357" s="1186">
        <v>625</v>
      </c>
      <c r="C357" s="1186">
        <v>80</v>
      </c>
      <c r="D357" s="1179" t="s">
        <v>11</v>
      </c>
    </row>
    <row r="358" spans="1:4" s="1198" customFormat="1" ht="11.25" customHeight="1" x14ac:dyDescent="0.2">
      <c r="A358" s="1574" t="s">
        <v>1684</v>
      </c>
      <c r="B358" s="1185">
        <v>264.95999999999998</v>
      </c>
      <c r="C358" s="1185">
        <v>264.95999999999998</v>
      </c>
      <c r="D358" s="1177" t="s">
        <v>696</v>
      </c>
    </row>
    <row r="359" spans="1:4" s="1198" customFormat="1" ht="11.25" customHeight="1" x14ac:dyDescent="0.2">
      <c r="A359" s="1575"/>
      <c r="B359" s="1187">
        <v>264.95999999999998</v>
      </c>
      <c r="C359" s="1187">
        <v>264.95999999999998</v>
      </c>
      <c r="D359" s="1181" t="s">
        <v>11</v>
      </c>
    </row>
    <row r="360" spans="1:4" s="1198" customFormat="1" ht="11.25" customHeight="1" x14ac:dyDescent="0.2">
      <c r="A360" s="1573" t="s">
        <v>4686</v>
      </c>
      <c r="B360" s="1186">
        <v>1198.6600000000001</v>
      </c>
      <c r="C360" s="1186">
        <v>1182.056</v>
      </c>
      <c r="D360" s="1179" t="s">
        <v>702</v>
      </c>
    </row>
    <row r="361" spans="1:4" s="1198" customFormat="1" ht="11.25" customHeight="1" x14ac:dyDescent="0.2">
      <c r="A361" s="1573"/>
      <c r="B361" s="1186">
        <v>1198.6600000000001</v>
      </c>
      <c r="C361" s="1186">
        <v>1182.056</v>
      </c>
      <c r="D361" s="1179" t="s">
        <v>11</v>
      </c>
    </row>
    <row r="362" spans="1:4" s="1198" customFormat="1" ht="11.25" customHeight="1" x14ac:dyDescent="0.2">
      <c r="A362" s="1574" t="s">
        <v>3685</v>
      </c>
      <c r="B362" s="1185">
        <v>270</v>
      </c>
      <c r="C362" s="1185">
        <v>270</v>
      </c>
      <c r="D362" s="1177" t="s">
        <v>696</v>
      </c>
    </row>
    <row r="363" spans="1:4" s="1198" customFormat="1" ht="11.25" customHeight="1" x14ac:dyDescent="0.2">
      <c r="A363" s="1575"/>
      <c r="B363" s="1187">
        <v>270</v>
      </c>
      <c r="C363" s="1187">
        <v>270</v>
      </c>
      <c r="D363" s="1181" t="s">
        <v>11</v>
      </c>
    </row>
    <row r="364" spans="1:4" s="1198" customFormat="1" ht="11.25" customHeight="1" x14ac:dyDescent="0.2">
      <c r="A364" s="1573" t="s">
        <v>2811</v>
      </c>
      <c r="B364" s="1186">
        <v>19.86</v>
      </c>
      <c r="C364" s="1186">
        <v>19.86</v>
      </c>
      <c r="D364" s="1179" t="s">
        <v>696</v>
      </c>
    </row>
    <row r="365" spans="1:4" s="1198" customFormat="1" ht="11.25" customHeight="1" x14ac:dyDescent="0.2">
      <c r="A365" s="1573"/>
      <c r="B365" s="1186">
        <v>60</v>
      </c>
      <c r="C365" s="1186">
        <v>60</v>
      </c>
      <c r="D365" s="1179" t="s">
        <v>4677</v>
      </c>
    </row>
    <row r="366" spans="1:4" s="1198" customFormat="1" ht="11.25" customHeight="1" x14ac:dyDescent="0.2">
      <c r="A366" s="1573"/>
      <c r="B366" s="1186">
        <v>49</v>
      </c>
      <c r="C366" s="1186">
        <v>49</v>
      </c>
      <c r="D366" s="1179" t="s">
        <v>721</v>
      </c>
    </row>
    <row r="367" spans="1:4" s="1198" customFormat="1" ht="11.25" customHeight="1" x14ac:dyDescent="0.2">
      <c r="A367" s="1573"/>
      <c r="B367" s="1186">
        <v>150</v>
      </c>
      <c r="C367" s="1186">
        <v>150</v>
      </c>
      <c r="D367" s="1179" t="s">
        <v>706</v>
      </c>
    </row>
    <row r="368" spans="1:4" s="1198" customFormat="1" ht="11.25" customHeight="1" x14ac:dyDescent="0.2">
      <c r="A368" s="1573"/>
      <c r="B368" s="1186">
        <v>278.86</v>
      </c>
      <c r="C368" s="1186">
        <v>278.86</v>
      </c>
      <c r="D368" s="1179" t="s">
        <v>11</v>
      </c>
    </row>
    <row r="369" spans="1:4" s="1198" customFormat="1" ht="11.25" customHeight="1" x14ac:dyDescent="0.2">
      <c r="A369" s="1574" t="s">
        <v>1685</v>
      </c>
      <c r="B369" s="1185">
        <v>831</v>
      </c>
      <c r="C369" s="1185">
        <v>831</v>
      </c>
      <c r="D369" s="1177" t="s">
        <v>681</v>
      </c>
    </row>
    <row r="370" spans="1:4" s="1198" customFormat="1" ht="11.25" customHeight="1" x14ac:dyDescent="0.2">
      <c r="A370" s="1575"/>
      <c r="B370" s="1187">
        <v>831</v>
      </c>
      <c r="C370" s="1187">
        <v>831</v>
      </c>
      <c r="D370" s="1181" t="s">
        <v>11</v>
      </c>
    </row>
    <row r="371" spans="1:4" s="1198" customFormat="1" ht="11.25" customHeight="1" x14ac:dyDescent="0.2">
      <c r="A371" s="1574" t="s">
        <v>1686</v>
      </c>
      <c r="B371" s="1185">
        <v>354.91</v>
      </c>
      <c r="C371" s="1185">
        <v>354.90764000000001</v>
      </c>
      <c r="D371" s="1177" t="s">
        <v>696</v>
      </c>
    </row>
    <row r="372" spans="1:4" s="1198" customFormat="1" ht="11.25" customHeight="1" x14ac:dyDescent="0.2">
      <c r="A372" s="1573"/>
      <c r="B372" s="1186">
        <v>309.60000000000002</v>
      </c>
      <c r="C372" s="1186">
        <v>309.60000000000002</v>
      </c>
      <c r="D372" s="1179" t="s">
        <v>697</v>
      </c>
    </row>
    <row r="373" spans="1:4" s="1198" customFormat="1" ht="11.25" customHeight="1" x14ac:dyDescent="0.2">
      <c r="A373" s="1575"/>
      <c r="B373" s="1187">
        <v>664.51</v>
      </c>
      <c r="C373" s="1187">
        <v>664.50764000000004</v>
      </c>
      <c r="D373" s="1181" t="s">
        <v>11</v>
      </c>
    </row>
    <row r="374" spans="1:4" s="1198" customFormat="1" ht="11.25" customHeight="1" x14ac:dyDescent="0.2">
      <c r="A374" s="1574" t="s">
        <v>1687</v>
      </c>
      <c r="B374" s="1185">
        <v>553.16999999999996</v>
      </c>
      <c r="C374" s="1185">
        <v>553.17304000000001</v>
      </c>
      <c r="D374" s="1177" t="s">
        <v>651</v>
      </c>
    </row>
    <row r="375" spans="1:4" s="1198" customFormat="1" ht="11.25" customHeight="1" x14ac:dyDescent="0.2">
      <c r="A375" s="1575"/>
      <c r="B375" s="1187">
        <v>553.16999999999996</v>
      </c>
      <c r="C375" s="1187">
        <v>553.17304000000001</v>
      </c>
      <c r="D375" s="1181" t="s">
        <v>11</v>
      </c>
    </row>
    <row r="376" spans="1:4" s="1198" customFormat="1" ht="11.25" customHeight="1" x14ac:dyDescent="0.2">
      <c r="A376" s="1573" t="s">
        <v>4687</v>
      </c>
      <c r="B376" s="1186">
        <v>348.8</v>
      </c>
      <c r="C376" s="1186">
        <v>174.4</v>
      </c>
      <c r="D376" s="1179" t="s">
        <v>792</v>
      </c>
    </row>
    <row r="377" spans="1:4" s="1198" customFormat="1" ht="11.25" customHeight="1" x14ac:dyDescent="0.2">
      <c r="A377" s="1573"/>
      <c r="B377" s="1186">
        <v>348.8</v>
      </c>
      <c r="C377" s="1186">
        <v>174.4</v>
      </c>
      <c r="D377" s="1179" t="s">
        <v>11</v>
      </c>
    </row>
    <row r="378" spans="1:4" s="1198" customFormat="1" ht="11.25" customHeight="1" x14ac:dyDescent="0.2">
      <c r="A378" s="1574" t="s">
        <v>4688</v>
      </c>
      <c r="B378" s="1185">
        <v>316.8</v>
      </c>
      <c r="C378" s="1185">
        <v>316.8</v>
      </c>
      <c r="D378" s="1177" t="s">
        <v>696</v>
      </c>
    </row>
    <row r="379" spans="1:4" s="1198" customFormat="1" ht="11.25" customHeight="1" x14ac:dyDescent="0.2">
      <c r="A379" s="1575"/>
      <c r="B379" s="1187">
        <v>316.8</v>
      </c>
      <c r="C379" s="1187">
        <v>316.8</v>
      </c>
      <c r="D379" s="1181" t="s">
        <v>11</v>
      </c>
    </row>
    <row r="380" spans="1:4" s="1198" customFormat="1" ht="11.25" customHeight="1" x14ac:dyDescent="0.2">
      <c r="A380" s="1573" t="s">
        <v>353</v>
      </c>
      <c r="B380" s="1186">
        <v>220</v>
      </c>
      <c r="C380" s="1186">
        <v>220</v>
      </c>
      <c r="D380" s="1179" t="s">
        <v>651</v>
      </c>
    </row>
    <row r="381" spans="1:4" s="1198" customFormat="1" ht="11.25" customHeight="1" x14ac:dyDescent="0.2">
      <c r="A381" s="1573"/>
      <c r="B381" s="1186">
        <v>320</v>
      </c>
      <c r="C381" s="1186">
        <v>320</v>
      </c>
      <c r="D381" s="1179" t="s">
        <v>696</v>
      </c>
    </row>
    <row r="382" spans="1:4" s="1198" customFormat="1" ht="11.25" customHeight="1" x14ac:dyDescent="0.2">
      <c r="A382" s="1573"/>
      <c r="B382" s="1186">
        <v>57.15</v>
      </c>
      <c r="C382" s="1186">
        <v>57.15</v>
      </c>
      <c r="D382" s="1179" t="s">
        <v>712</v>
      </c>
    </row>
    <row r="383" spans="1:4" s="1198" customFormat="1" ht="11.25" customHeight="1" x14ac:dyDescent="0.2">
      <c r="A383" s="1573"/>
      <c r="B383" s="1186">
        <v>81.96</v>
      </c>
      <c r="C383" s="1186">
        <v>81.944000000000003</v>
      </c>
      <c r="D383" s="1179" t="s">
        <v>2987</v>
      </c>
    </row>
    <row r="384" spans="1:4" s="1198" customFormat="1" ht="11.25" customHeight="1" x14ac:dyDescent="0.2">
      <c r="A384" s="1573"/>
      <c r="B384" s="1186">
        <v>50</v>
      </c>
      <c r="C384" s="1186">
        <v>50</v>
      </c>
      <c r="D384" s="1179" t="s">
        <v>325</v>
      </c>
    </row>
    <row r="385" spans="1:4" s="1198" customFormat="1" ht="11.25" customHeight="1" x14ac:dyDescent="0.2">
      <c r="A385" s="1573"/>
      <c r="B385" s="1186">
        <v>729.11</v>
      </c>
      <c r="C385" s="1186">
        <v>729.09399999999994</v>
      </c>
      <c r="D385" s="1179" t="s">
        <v>11</v>
      </c>
    </row>
    <row r="386" spans="1:4" s="1198" customFormat="1" ht="11.25" customHeight="1" x14ac:dyDescent="0.2">
      <c r="A386" s="1574" t="s">
        <v>3686</v>
      </c>
      <c r="B386" s="1185">
        <v>97.4</v>
      </c>
      <c r="C386" s="1185">
        <v>97.4</v>
      </c>
      <c r="D386" s="1177" t="s">
        <v>2772</v>
      </c>
    </row>
    <row r="387" spans="1:4" s="1198" customFormat="1" ht="11.25" customHeight="1" x14ac:dyDescent="0.2">
      <c r="A387" s="1575"/>
      <c r="B387" s="1187">
        <v>97.4</v>
      </c>
      <c r="C387" s="1187">
        <v>97.4</v>
      </c>
      <c r="D387" s="1181" t="s">
        <v>11</v>
      </c>
    </row>
    <row r="388" spans="1:4" s="1198" customFormat="1" ht="11.25" customHeight="1" x14ac:dyDescent="0.2">
      <c r="A388" s="1573" t="s">
        <v>4689</v>
      </c>
      <c r="B388" s="1186">
        <v>272.48</v>
      </c>
      <c r="C388" s="1186">
        <v>272.48</v>
      </c>
      <c r="D388" s="1179" t="s">
        <v>697</v>
      </c>
    </row>
    <row r="389" spans="1:4" s="1198" customFormat="1" ht="11.25" customHeight="1" x14ac:dyDescent="0.2">
      <c r="A389" s="1573"/>
      <c r="B389" s="1186">
        <v>272.48</v>
      </c>
      <c r="C389" s="1186">
        <v>272.48</v>
      </c>
      <c r="D389" s="1179" t="s">
        <v>11</v>
      </c>
    </row>
    <row r="390" spans="1:4" s="1198" customFormat="1" ht="11.25" customHeight="1" x14ac:dyDescent="0.2">
      <c r="A390" s="1574" t="s">
        <v>1688</v>
      </c>
      <c r="B390" s="1185">
        <v>80</v>
      </c>
      <c r="C390" s="1185">
        <v>80</v>
      </c>
      <c r="D390" s="1177" t="s">
        <v>696</v>
      </c>
    </row>
    <row r="391" spans="1:4" s="1198" customFormat="1" ht="11.25" customHeight="1" x14ac:dyDescent="0.2">
      <c r="A391" s="1573"/>
      <c r="B391" s="1186">
        <v>875</v>
      </c>
      <c r="C391" s="1186">
        <v>0</v>
      </c>
      <c r="D391" s="1179" t="s">
        <v>4677</v>
      </c>
    </row>
    <row r="392" spans="1:4" s="1198" customFormat="1" ht="11.25" customHeight="1" x14ac:dyDescent="0.2">
      <c r="A392" s="1575"/>
      <c r="B392" s="1187">
        <v>955</v>
      </c>
      <c r="C392" s="1187">
        <v>80</v>
      </c>
      <c r="D392" s="1181" t="s">
        <v>11</v>
      </c>
    </row>
    <row r="393" spans="1:4" s="1198" customFormat="1" ht="11.25" customHeight="1" x14ac:dyDescent="0.2">
      <c r="A393" s="1573" t="s">
        <v>1689</v>
      </c>
      <c r="B393" s="1186">
        <v>109.2</v>
      </c>
      <c r="C393" s="1186">
        <v>109.2</v>
      </c>
      <c r="D393" s="1179" t="s">
        <v>697</v>
      </c>
    </row>
    <row r="394" spans="1:4" s="1198" customFormat="1" ht="11.25" customHeight="1" x14ac:dyDescent="0.2">
      <c r="A394" s="1573"/>
      <c r="B394" s="1186">
        <v>470</v>
      </c>
      <c r="C394" s="1186">
        <v>470</v>
      </c>
      <c r="D394" s="1179" t="s">
        <v>677</v>
      </c>
    </row>
    <row r="395" spans="1:4" s="1198" customFormat="1" ht="11.25" customHeight="1" x14ac:dyDescent="0.2">
      <c r="A395" s="1573"/>
      <c r="B395" s="1186">
        <v>579.20000000000005</v>
      </c>
      <c r="C395" s="1186">
        <v>579.20000000000005</v>
      </c>
      <c r="D395" s="1179" t="s">
        <v>11</v>
      </c>
    </row>
    <row r="396" spans="1:4" s="1198" customFormat="1" ht="11.25" customHeight="1" x14ac:dyDescent="0.2">
      <c r="A396" s="1574" t="s">
        <v>354</v>
      </c>
      <c r="B396" s="1185">
        <v>8042</v>
      </c>
      <c r="C396" s="1185">
        <v>8042</v>
      </c>
      <c r="D396" s="1177" t="s">
        <v>726</v>
      </c>
    </row>
    <row r="397" spans="1:4" s="1198" customFormat="1" ht="11.25" customHeight="1" x14ac:dyDescent="0.2">
      <c r="A397" s="1573"/>
      <c r="B397" s="1186">
        <v>50</v>
      </c>
      <c r="C397" s="1186">
        <v>50</v>
      </c>
      <c r="D397" s="1179" t="s">
        <v>325</v>
      </c>
    </row>
    <row r="398" spans="1:4" s="1198" customFormat="1" ht="11.25" customHeight="1" x14ac:dyDescent="0.2">
      <c r="A398" s="1575"/>
      <c r="B398" s="1187">
        <v>8092</v>
      </c>
      <c r="C398" s="1187">
        <v>8092</v>
      </c>
      <c r="D398" s="1181" t="s">
        <v>11</v>
      </c>
    </row>
    <row r="399" spans="1:4" s="1198" customFormat="1" ht="11.25" customHeight="1" x14ac:dyDescent="0.2">
      <c r="A399" s="1573" t="s">
        <v>1690</v>
      </c>
      <c r="B399" s="1186">
        <v>550</v>
      </c>
      <c r="C399" s="1186">
        <v>550</v>
      </c>
      <c r="D399" s="1179" t="s">
        <v>706</v>
      </c>
    </row>
    <row r="400" spans="1:4" s="1198" customFormat="1" ht="11.25" customHeight="1" x14ac:dyDescent="0.2">
      <c r="A400" s="1573"/>
      <c r="B400" s="1186">
        <v>550</v>
      </c>
      <c r="C400" s="1186">
        <v>550</v>
      </c>
      <c r="D400" s="1179" t="s">
        <v>11</v>
      </c>
    </row>
    <row r="401" spans="1:4" s="1198" customFormat="1" ht="11.25" customHeight="1" x14ac:dyDescent="0.2">
      <c r="A401" s="1574" t="s">
        <v>3687</v>
      </c>
      <c r="B401" s="1185">
        <v>314</v>
      </c>
      <c r="C401" s="1185">
        <v>0</v>
      </c>
      <c r="D401" s="1177" t="s">
        <v>790</v>
      </c>
    </row>
    <row r="402" spans="1:4" s="1198" customFormat="1" ht="11.25" customHeight="1" x14ac:dyDescent="0.2">
      <c r="A402" s="1573"/>
      <c r="B402" s="1186">
        <v>153.9</v>
      </c>
      <c r="C402" s="1186">
        <v>0</v>
      </c>
      <c r="D402" s="1179" t="s">
        <v>792</v>
      </c>
    </row>
    <row r="403" spans="1:4" s="1198" customFormat="1" ht="11.25" customHeight="1" x14ac:dyDescent="0.2">
      <c r="A403" s="1573"/>
      <c r="B403" s="1186">
        <v>78</v>
      </c>
      <c r="C403" s="1186">
        <v>78</v>
      </c>
      <c r="D403" s="1179" t="s">
        <v>696</v>
      </c>
    </row>
    <row r="404" spans="1:4" s="1198" customFormat="1" ht="11.25" customHeight="1" x14ac:dyDescent="0.2">
      <c r="A404" s="1573"/>
      <c r="B404" s="1186">
        <v>84.6</v>
      </c>
      <c r="C404" s="1186">
        <v>84.602999999999994</v>
      </c>
      <c r="D404" s="1179" t="s">
        <v>678</v>
      </c>
    </row>
    <row r="405" spans="1:4" s="1198" customFormat="1" ht="11.25" customHeight="1" x14ac:dyDescent="0.2">
      <c r="A405" s="1575"/>
      <c r="B405" s="1187">
        <v>630.5</v>
      </c>
      <c r="C405" s="1187">
        <v>162.60300000000001</v>
      </c>
      <c r="D405" s="1181" t="s">
        <v>11</v>
      </c>
    </row>
    <row r="406" spans="1:4" s="1198" customFormat="1" ht="11.25" customHeight="1" x14ac:dyDescent="0.2">
      <c r="A406" s="1573" t="s">
        <v>1691</v>
      </c>
      <c r="B406" s="1186">
        <v>80</v>
      </c>
      <c r="C406" s="1186">
        <v>80</v>
      </c>
      <c r="D406" s="1179" t="s">
        <v>713</v>
      </c>
    </row>
    <row r="407" spans="1:4" s="1198" customFormat="1" ht="11.25" customHeight="1" x14ac:dyDescent="0.2">
      <c r="A407" s="1573"/>
      <c r="B407" s="1186">
        <v>314.39999999999998</v>
      </c>
      <c r="C407" s="1186">
        <v>314.39099999999996</v>
      </c>
      <c r="D407" s="1179" t="s">
        <v>697</v>
      </c>
    </row>
    <row r="408" spans="1:4" s="1198" customFormat="1" ht="11.25" customHeight="1" x14ac:dyDescent="0.2">
      <c r="A408" s="1573"/>
      <c r="B408" s="1186">
        <v>380</v>
      </c>
      <c r="C408" s="1186">
        <v>352.928</v>
      </c>
      <c r="D408" s="1179" t="s">
        <v>677</v>
      </c>
    </row>
    <row r="409" spans="1:4" s="1198" customFormat="1" ht="11.25" customHeight="1" x14ac:dyDescent="0.2">
      <c r="A409" s="1573"/>
      <c r="B409" s="1186">
        <v>774.4</v>
      </c>
      <c r="C409" s="1186">
        <v>747.31899999999996</v>
      </c>
      <c r="D409" s="1179" t="s">
        <v>11</v>
      </c>
    </row>
    <row r="410" spans="1:4" s="1198" customFormat="1" ht="11.25" customHeight="1" x14ac:dyDescent="0.2">
      <c r="A410" s="1574" t="s">
        <v>1692</v>
      </c>
      <c r="B410" s="1185">
        <v>320</v>
      </c>
      <c r="C410" s="1185">
        <v>320</v>
      </c>
      <c r="D410" s="1177" t="s">
        <v>696</v>
      </c>
    </row>
    <row r="411" spans="1:4" s="1198" customFormat="1" ht="11.25" customHeight="1" x14ac:dyDescent="0.2">
      <c r="A411" s="1575"/>
      <c r="B411" s="1187">
        <v>320</v>
      </c>
      <c r="C411" s="1187">
        <v>320</v>
      </c>
      <c r="D411" s="1181" t="s">
        <v>11</v>
      </c>
    </row>
    <row r="412" spans="1:4" s="1198" customFormat="1" ht="11.25" customHeight="1" x14ac:dyDescent="0.2">
      <c r="A412" s="1573" t="s">
        <v>1693</v>
      </c>
      <c r="B412" s="1186">
        <v>63.7</v>
      </c>
      <c r="C412" s="1186">
        <v>63.7</v>
      </c>
      <c r="D412" s="1179" t="s">
        <v>697</v>
      </c>
    </row>
    <row r="413" spans="1:4" s="1198" customFormat="1" ht="11.25" customHeight="1" x14ac:dyDescent="0.2">
      <c r="A413" s="1573"/>
      <c r="B413" s="1186">
        <v>63.7</v>
      </c>
      <c r="C413" s="1186">
        <v>63.7</v>
      </c>
      <c r="D413" s="1179" t="s">
        <v>11</v>
      </c>
    </row>
    <row r="414" spans="1:4" s="1198" customFormat="1" ht="11.25" customHeight="1" x14ac:dyDescent="0.2">
      <c r="A414" s="1574" t="s">
        <v>4690</v>
      </c>
      <c r="B414" s="1185">
        <v>49.51</v>
      </c>
      <c r="C414" s="1185">
        <v>49.500999999999998</v>
      </c>
      <c r="D414" s="1177" t="s">
        <v>697</v>
      </c>
    </row>
    <row r="415" spans="1:4" s="1198" customFormat="1" ht="11.25" customHeight="1" x14ac:dyDescent="0.2">
      <c r="A415" s="1575"/>
      <c r="B415" s="1187">
        <v>49.51</v>
      </c>
      <c r="C415" s="1187">
        <v>49.500999999999998</v>
      </c>
      <c r="D415" s="1181" t="s">
        <v>11</v>
      </c>
    </row>
    <row r="416" spans="1:4" s="1198" customFormat="1" ht="11.25" customHeight="1" x14ac:dyDescent="0.2">
      <c r="A416" s="1573" t="s">
        <v>4691</v>
      </c>
      <c r="B416" s="1186">
        <v>104.96</v>
      </c>
      <c r="C416" s="1186">
        <v>104.96</v>
      </c>
      <c r="D416" s="1179" t="s">
        <v>697</v>
      </c>
    </row>
    <row r="417" spans="1:4" s="1198" customFormat="1" ht="11.25" customHeight="1" x14ac:dyDescent="0.2">
      <c r="A417" s="1573"/>
      <c r="B417" s="1186">
        <v>104.96</v>
      </c>
      <c r="C417" s="1186">
        <v>104.96</v>
      </c>
      <c r="D417" s="1179" t="s">
        <v>11</v>
      </c>
    </row>
    <row r="418" spans="1:4" s="1198" customFormat="1" ht="11.25" customHeight="1" x14ac:dyDescent="0.2">
      <c r="A418" s="1574" t="s">
        <v>1694</v>
      </c>
      <c r="B418" s="1185">
        <v>48</v>
      </c>
      <c r="C418" s="1185">
        <v>45.654000000000003</v>
      </c>
      <c r="D418" s="1177" t="s">
        <v>2772</v>
      </c>
    </row>
    <row r="419" spans="1:4" s="1198" customFormat="1" ht="11.25" customHeight="1" x14ac:dyDescent="0.2">
      <c r="A419" s="1573"/>
      <c r="B419" s="1186">
        <v>48.36</v>
      </c>
      <c r="C419" s="1186">
        <v>48.36</v>
      </c>
      <c r="D419" s="1179" t="s">
        <v>696</v>
      </c>
    </row>
    <row r="420" spans="1:4" s="1198" customFormat="1" ht="11.25" customHeight="1" x14ac:dyDescent="0.2">
      <c r="A420" s="1575"/>
      <c r="B420" s="1187">
        <v>96.36</v>
      </c>
      <c r="C420" s="1187">
        <v>94.01400000000001</v>
      </c>
      <c r="D420" s="1181" t="s">
        <v>11</v>
      </c>
    </row>
    <row r="421" spans="1:4" s="1198" customFormat="1" ht="11.25" customHeight="1" x14ac:dyDescent="0.2">
      <c r="A421" s="1573" t="s">
        <v>1695</v>
      </c>
      <c r="B421" s="1186">
        <v>320</v>
      </c>
      <c r="C421" s="1186">
        <v>320</v>
      </c>
      <c r="D421" s="1179" t="s">
        <v>696</v>
      </c>
    </row>
    <row r="422" spans="1:4" s="1198" customFormat="1" ht="11.25" customHeight="1" x14ac:dyDescent="0.2">
      <c r="A422" s="1573"/>
      <c r="B422" s="1186">
        <v>320</v>
      </c>
      <c r="C422" s="1186">
        <v>320</v>
      </c>
      <c r="D422" s="1179" t="s">
        <v>11</v>
      </c>
    </row>
    <row r="423" spans="1:4" s="1198" customFormat="1" ht="11.25" customHeight="1" x14ac:dyDescent="0.2">
      <c r="A423" s="1574" t="s">
        <v>1696</v>
      </c>
      <c r="B423" s="1185">
        <v>145</v>
      </c>
      <c r="C423" s="1185">
        <v>92.447980000000001</v>
      </c>
      <c r="D423" s="1177" t="s">
        <v>792</v>
      </c>
    </row>
    <row r="424" spans="1:4" s="1198" customFormat="1" ht="11.25" customHeight="1" x14ac:dyDescent="0.2">
      <c r="A424" s="1573"/>
      <c r="B424" s="1186">
        <v>400</v>
      </c>
      <c r="C424" s="1186">
        <v>320</v>
      </c>
      <c r="D424" s="1179" t="s">
        <v>696</v>
      </c>
    </row>
    <row r="425" spans="1:4" s="1198" customFormat="1" ht="11.25" customHeight="1" x14ac:dyDescent="0.2">
      <c r="A425" s="1575"/>
      <c r="B425" s="1187">
        <v>545</v>
      </c>
      <c r="C425" s="1187">
        <v>412.44798000000003</v>
      </c>
      <c r="D425" s="1181" t="s">
        <v>11</v>
      </c>
    </row>
    <row r="426" spans="1:4" s="1198" customFormat="1" ht="11.25" customHeight="1" x14ac:dyDescent="0.2">
      <c r="A426" s="1573" t="s">
        <v>355</v>
      </c>
      <c r="B426" s="1186">
        <v>399.26</v>
      </c>
      <c r="C426" s="1186">
        <v>399.25185999999997</v>
      </c>
      <c r="D426" s="1179" t="s">
        <v>696</v>
      </c>
    </row>
    <row r="427" spans="1:4" s="1198" customFormat="1" ht="11.25" customHeight="1" x14ac:dyDescent="0.2">
      <c r="A427" s="1573"/>
      <c r="B427" s="1186">
        <v>3000</v>
      </c>
      <c r="C427" s="1186">
        <v>3000</v>
      </c>
      <c r="D427" s="1179" t="s">
        <v>702</v>
      </c>
    </row>
    <row r="428" spans="1:4" s="1198" customFormat="1" ht="11.25" customHeight="1" x14ac:dyDescent="0.2">
      <c r="A428" s="1573"/>
      <c r="B428" s="1186">
        <v>288</v>
      </c>
      <c r="C428" s="1186">
        <v>288</v>
      </c>
      <c r="D428" s="1179" t="s">
        <v>697</v>
      </c>
    </row>
    <row r="429" spans="1:4" s="1198" customFormat="1" ht="11.25" customHeight="1" x14ac:dyDescent="0.2">
      <c r="A429" s="1573"/>
      <c r="B429" s="1186">
        <v>38.840000000000003</v>
      </c>
      <c r="C429" s="1186">
        <v>38.817</v>
      </c>
      <c r="D429" s="1179" t="s">
        <v>2987</v>
      </c>
    </row>
    <row r="430" spans="1:4" s="1198" customFormat="1" ht="11.25" customHeight="1" x14ac:dyDescent="0.2">
      <c r="A430" s="1573"/>
      <c r="B430" s="1186">
        <v>50</v>
      </c>
      <c r="C430" s="1186">
        <v>50</v>
      </c>
      <c r="D430" s="1179" t="s">
        <v>325</v>
      </c>
    </row>
    <row r="431" spans="1:4" s="1198" customFormat="1" ht="11.25" customHeight="1" x14ac:dyDescent="0.2">
      <c r="A431" s="1573"/>
      <c r="B431" s="1186">
        <v>3776.1000000000004</v>
      </c>
      <c r="C431" s="1186">
        <v>3776.0688599999999</v>
      </c>
      <c r="D431" s="1179" t="s">
        <v>11</v>
      </c>
    </row>
    <row r="432" spans="1:4" s="1198" customFormat="1" ht="11.25" customHeight="1" x14ac:dyDescent="0.2">
      <c r="A432" s="1574" t="s">
        <v>2812</v>
      </c>
      <c r="B432" s="1185">
        <v>320</v>
      </c>
      <c r="C432" s="1185">
        <v>320</v>
      </c>
      <c r="D432" s="1177" t="s">
        <v>697</v>
      </c>
    </row>
    <row r="433" spans="1:4" s="1198" customFormat="1" ht="11.25" customHeight="1" x14ac:dyDescent="0.2">
      <c r="A433" s="1575"/>
      <c r="B433" s="1187">
        <v>320</v>
      </c>
      <c r="C433" s="1187">
        <v>320</v>
      </c>
      <c r="D433" s="1181" t="s">
        <v>11</v>
      </c>
    </row>
    <row r="434" spans="1:4" s="1198" customFormat="1" ht="11.25" customHeight="1" x14ac:dyDescent="0.2">
      <c r="A434" s="1573" t="s">
        <v>308</v>
      </c>
      <c r="B434" s="1186">
        <v>75</v>
      </c>
      <c r="C434" s="1186">
        <v>25.539550000000006</v>
      </c>
      <c r="D434" s="1179" t="s">
        <v>721</v>
      </c>
    </row>
    <row r="435" spans="1:4" s="1198" customFormat="1" ht="11.25" customHeight="1" x14ac:dyDescent="0.2">
      <c r="A435" s="1573"/>
      <c r="B435" s="1186">
        <v>50</v>
      </c>
      <c r="C435" s="1186">
        <v>50</v>
      </c>
      <c r="D435" s="1179" t="s">
        <v>325</v>
      </c>
    </row>
    <row r="436" spans="1:4" s="1198" customFormat="1" ht="11.25" customHeight="1" x14ac:dyDescent="0.2">
      <c r="A436" s="1573"/>
      <c r="B436" s="1186">
        <v>125</v>
      </c>
      <c r="C436" s="1186">
        <v>75.539550000000006</v>
      </c>
      <c r="D436" s="1179" t="s">
        <v>11</v>
      </c>
    </row>
    <row r="437" spans="1:4" s="1198" customFormat="1" ht="11.25" customHeight="1" x14ac:dyDescent="0.2">
      <c r="A437" s="1574" t="s">
        <v>2813</v>
      </c>
      <c r="B437" s="1185">
        <v>299.8</v>
      </c>
      <c r="C437" s="1185">
        <v>291.245</v>
      </c>
      <c r="D437" s="1177" t="s">
        <v>4677</v>
      </c>
    </row>
    <row r="438" spans="1:4" s="1198" customFormat="1" ht="11.25" customHeight="1" x14ac:dyDescent="0.2">
      <c r="A438" s="1575"/>
      <c r="B438" s="1187">
        <v>299.8</v>
      </c>
      <c r="C438" s="1187">
        <v>291.245</v>
      </c>
      <c r="D438" s="1181" t="s">
        <v>11</v>
      </c>
    </row>
    <row r="439" spans="1:4" s="1198" customFormat="1" ht="11.25" customHeight="1" x14ac:dyDescent="0.2">
      <c r="A439" s="1573" t="s">
        <v>3354</v>
      </c>
      <c r="B439" s="1186">
        <v>304</v>
      </c>
      <c r="C439" s="1186">
        <v>304</v>
      </c>
      <c r="D439" s="1179" t="s">
        <v>696</v>
      </c>
    </row>
    <row r="440" spans="1:4" s="1198" customFormat="1" ht="11.25" customHeight="1" x14ac:dyDescent="0.2">
      <c r="A440" s="1573"/>
      <c r="B440" s="1186">
        <v>2250</v>
      </c>
      <c r="C440" s="1186">
        <v>2250</v>
      </c>
      <c r="D440" s="1179" t="s">
        <v>325</v>
      </c>
    </row>
    <row r="441" spans="1:4" s="1198" customFormat="1" ht="11.25" customHeight="1" x14ac:dyDescent="0.2">
      <c r="A441" s="1573"/>
      <c r="B441" s="1186">
        <v>2554</v>
      </c>
      <c r="C441" s="1186">
        <v>2554</v>
      </c>
      <c r="D441" s="1179" t="s">
        <v>11</v>
      </c>
    </row>
    <row r="442" spans="1:4" s="1198" customFormat="1" ht="11.25" customHeight="1" x14ac:dyDescent="0.2">
      <c r="A442" s="1574" t="s">
        <v>1697</v>
      </c>
      <c r="B442" s="1185">
        <v>8.1999999999999993</v>
      </c>
      <c r="C442" s="1185">
        <v>8.1999999999999993</v>
      </c>
      <c r="D442" s="1177" t="s">
        <v>696</v>
      </c>
    </row>
    <row r="443" spans="1:4" s="1198" customFormat="1" ht="11.25" customHeight="1" x14ac:dyDescent="0.2">
      <c r="A443" s="1573"/>
      <c r="B443" s="1186">
        <v>5335</v>
      </c>
      <c r="C443" s="1186">
        <v>5335</v>
      </c>
      <c r="D443" s="1179" t="s">
        <v>726</v>
      </c>
    </row>
    <row r="444" spans="1:4" s="1198" customFormat="1" ht="11.25" customHeight="1" x14ac:dyDescent="0.2">
      <c r="A444" s="1573"/>
      <c r="B444" s="1186">
        <v>145.6</v>
      </c>
      <c r="C444" s="1186">
        <v>145.6</v>
      </c>
      <c r="D444" s="1179" t="s">
        <v>697</v>
      </c>
    </row>
    <row r="445" spans="1:4" s="1198" customFormat="1" ht="11.25" customHeight="1" x14ac:dyDescent="0.2">
      <c r="A445" s="1573"/>
      <c r="B445" s="1186">
        <v>362</v>
      </c>
      <c r="C445" s="1186">
        <v>362</v>
      </c>
      <c r="D445" s="1179" t="s">
        <v>399</v>
      </c>
    </row>
    <row r="446" spans="1:4" s="1198" customFormat="1" ht="11.25" customHeight="1" x14ac:dyDescent="0.2">
      <c r="A446" s="1575"/>
      <c r="B446" s="1187">
        <v>5850.8</v>
      </c>
      <c r="C446" s="1187">
        <v>5850.8</v>
      </c>
      <c r="D446" s="1181" t="s">
        <v>11</v>
      </c>
    </row>
    <row r="447" spans="1:4" s="1198" customFormat="1" ht="11.25" customHeight="1" x14ac:dyDescent="0.2">
      <c r="A447" s="1573" t="s">
        <v>1698</v>
      </c>
      <c r="B447" s="1186">
        <v>51.4</v>
      </c>
      <c r="C447" s="1186">
        <v>51.4</v>
      </c>
      <c r="D447" s="1179" t="s">
        <v>4673</v>
      </c>
    </row>
    <row r="448" spans="1:4" s="1198" customFormat="1" ht="11.25" customHeight="1" x14ac:dyDescent="0.2">
      <c r="A448" s="1573"/>
      <c r="B448" s="1186">
        <v>51.4</v>
      </c>
      <c r="C448" s="1186">
        <v>51.4</v>
      </c>
      <c r="D448" s="1179" t="s">
        <v>11</v>
      </c>
    </row>
    <row r="449" spans="1:4" s="1198" customFormat="1" ht="11.25" customHeight="1" x14ac:dyDescent="0.2">
      <c r="A449" s="1574" t="s">
        <v>3360</v>
      </c>
      <c r="B449" s="1185">
        <v>700</v>
      </c>
      <c r="C449" s="1185">
        <v>700</v>
      </c>
      <c r="D449" s="1177" t="s">
        <v>385</v>
      </c>
    </row>
    <row r="450" spans="1:4" s="1198" customFormat="1" ht="11.25" customHeight="1" x14ac:dyDescent="0.2">
      <c r="A450" s="1575"/>
      <c r="B450" s="1187">
        <v>700</v>
      </c>
      <c r="C450" s="1187">
        <v>700</v>
      </c>
      <c r="D450" s="1181" t="s">
        <v>11</v>
      </c>
    </row>
    <row r="451" spans="1:4" s="1198" customFormat="1" ht="11.25" customHeight="1" x14ac:dyDescent="0.2">
      <c r="A451" s="1573" t="s">
        <v>1699</v>
      </c>
      <c r="B451" s="1186">
        <v>420.01</v>
      </c>
      <c r="C451" s="1186">
        <v>320</v>
      </c>
      <c r="D451" s="1179" t="s">
        <v>697</v>
      </c>
    </row>
    <row r="452" spans="1:4" s="1198" customFormat="1" ht="11.25" customHeight="1" x14ac:dyDescent="0.2">
      <c r="A452" s="1573"/>
      <c r="B452" s="1186">
        <v>420.01</v>
      </c>
      <c r="C452" s="1186">
        <v>320</v>
      </c>
      <c r="D452" s="1179" t="s">
        <v>11</v>
      </c>
    </row>
    <row r="453" spans="1:4" s="1198" customFormat="1" ht="11.25" customHeight="1" x14ac:dyDescent="0.2">
      <c r="A453" s="1574" t="s">
        <v>1700</v>
      </c>
      <c r="B453" s="1185">
        <v>1588.4</v>
      </c>
      <c r="C453" s="1185">
        <v>1588.4</v>
      </c>
      <c r="D453" s="1177" t="s">
        <v>702</v>
      </c>
    </row>
    <row r="454" spans="1:4" s="1198" customFormat="1" ht="11.25" customHeight="1" x14ac:dyDescent="0.2">
      <c r="A454" s="1575"/>
      <c r="B454" s="1187">
        <v>1588.4</v>
      </c>
      <c r="C454" s="1187">
        <v>1588.4</v>
      </c>
      <c r="D454" s="1181" t="s">
        <v>11</v>
      </c>
    </row>
    <row r="455" spans="1:4" s="1198" customFormat="1" ht="11.25" customHeight="1" x14ac:dyDescent="0.2">
      <c r="A455" s="1573" t="s">
        <v>4692</v>
      </c>
      <c r="B455" s="1186">
        <v>138.16</v>
      </c>
      <c r="C455" s="1186">
        <v>0</v>
      </c>
      <c r="D455" s="1179" t="s">
        <v>697</v>
      </c>
    </row>
    <row r="456" spans="1:4" s="1198" customFormat="1" ht="11.25" customHeight="1" x14ac:dyDescent="0.2">
      <c r="A456" s="1573"/>
      <c r="B456" s="1186">
        <v>138.16</v>
      </c>
      <c r="C456" s="1186">
        <v>0</v>
      </c>
      <c r="D456" s="1179" t="s">
        <v>11</v>
      </c>
    </row>
    <row r="457" spans="1:4" s="1198" customFormat="1" ht="11.25" customHeight="1" x14ac:dyDescent="0.2">
      <c r="A457" s="1574" t="s">
        <v>2814</v>
      </c>
      <c r="B457" s="1185">
        <v>320</v>
      </c>
      <c r="C457" s="1185">
        <v>320</v>
      </c>
      <c r="D457" s="1177" t="s">
        <v>696</v>
      </c>
    </row>
    <row r="458" spans="1:4" s="1198" customFormat="1" ht="11.25" customHeight="1" x14ac:dyDescent="0.2">
      <c r="A458" s="1573"/>
      <c r="B458" s="1186">
        <v>161.19999999999999</v>
      </c>
      <c r="C458" s="1186">
        <v>161.19999999999999</v>
      </c>
      <c r="D458" s="1179" t="s">
        <v>697</v>
      </c>
    </row>
    <row r="459" spans="1:4" s="1198" customFormat="1" ht="11.25" customHeight="1" x14ac:dyDescent="0.2">
      <c r="A459" s="1575"/>
      <c r="B459" s="1187">
        <v>481.2</v>
      </c>
      <c r="C459" s="1187">
        <v>481.2</v>
      </c>
      <c r="D459" s="1181" t="s">
        <v>11</v>
      </c>
    </row>
    <row r="460" spans="1:4" s="1198" customFormat="1" ht="11.25" customHeight="1" x14ac:dyDescent="0.2">
      <c r="A460" s="1573" t="s">
        <v>4065</v>
      </c>
      <c r="B460" s="1186">
        <v>150</v>
      </c>
      <c r="C460" s="1186">
        <v>150</v>
      </c>
      <c r="D460" s="1179" t="s">
        <v>385</v>
      </c>
    </row>
    <row r="461" spans="1:4" s="1198" customFormat="1" ht="11.25" customHeight="1" x14ac:dyDescent="0.2">
      <c r="A461" s="1573"/>
      <c r="B461" s="1186">
        <v>150</v>
      </c>
      <c r="C461" s="1186">
        <v>150</v>
      </c>
      <c r="D461" s="1179" t="s">
        <v>11</v>
      </c>
    </row>
    <row r="462" spans="1:4" s="1198" customFormat="1" ht="11.25" customHeight="1" x14ac:dyDescent="0.2">
      <c r="A462" s="1574" t="s">
        <v>1701</v>
      </c>
      <c r="B462" s="1185">
        <v>400</v>
      </c>
      <c r="C462" s="1185">
        <v>392.70909</v>
      </c>
      <c r="D462" s="1177" t="s">
        <v>696</v>
      </c>
    </row>
    <row r="463" spans="1:4" s="1198" customFormat="1" ht="11.25" customHeight="1" x14ac:dyDescent="0.2">
      <c r="A463" s="1573"/>
      <c r="B463" s="1186">
        <v>60.07</v>
      </c>
      <c r="C463" s="1186">
        <v>60.069000000000003</v>
      </c>
      <c r="D463" s="1179" t="s">
        <v>697</v>
      </c>
    </row>
    <row r="464" spans="1:4" s="1198" customFormat="1" ht="11.25" customHeight="1" x14ac:dyDescent="0.2">
      <c r="A464" s="1575"/>
      <c r="B464" s="1187">
        <v>460.07</v>
      </c>
      <c r="C464" s="1187">
        <v>452.77809000000002</v>
      </c>
      <c r="D464" s="1181" t="s">
        <v>11</v>
      </c>
    </row>
    <row r="465" spans="1:4" s="1198" customFormat="1" ht="11.25" customHeight="1" x14ac:dyDescent="0.2">
      <c r="A465" s="1574" t="s">
        <v>3688</v>
      </c>
      <c r="B465" s="1185">
        <v>18.16</v>
      </c>
      <c r="C465" s="1185">
        <v>18.16</v>
      </c>
      <c r="D465" s="1177" t="s">
        <v>696</v>
      </c>
    </row>
    <row r="466" spans="1:4" s="1198" customFormat="1" ht="11.25" customHeight="1" x14ac:dyDescent="0.2">
      <c r="A466" s="1575"/>
      <c r="B466" s="1187">
        <v>18.16</v>
      </c>
      <c r="C466" s="1187">
        <v>18.160000000000004</v>
      </c>
      <c r="D466" s="1181" t="s">
        <v>11</v>
      </c>
    </row>
    <row r="467" spans="1:4" s="1198" customFormat="1" ht="11.25" customHeight="1" x14ac:dyDescent="0.2">
      <c r="A467" s="1574" t="s">
        <v>1702</v>
      </c>
      <c r="B467" s="1185">
        <v>80</v>
      </c>
      <c r="C467" s="1185">
        <v>80</v>
      </c>
      <c r="D467" s="1177" t="s">
        <v>696</v>
      </c>
    </row>
    <row r="468" spans="1:4" s="1198" customFormat="1" ht="11.25" customHeight="1" x14ac:dyDescent="0.2">
      <c r="A468" s="1573"/>
      <c r="B468" s="1186">
        <v>318.88</v>
      </c>
      <c r="C468" s="1186">
        <v>0</v>
      </c>
      <c r="D468" s="1179" t="s">
        <v>697</v>
      </c>
    </row>
    <row r="469" spans="1:4" s="1198" customFormat="1" ht="11.25" customHeight="1" x14ac:dyDescent="0.2">
      <c r="A469" s="1575"/>
      <c r="B469" s="1187">
        <v>398.88</v>
      </c>
      <c r="C469" s="1187">
        <v>80</v>
      </c>
      <c r="D469" s="1181" t="s">
        <v>11</v>
      </c>
    </row>
    <row r="470" spans="1:4" s="1198" customFormat="1" ht="11.25" customHeight="1" x14ac:dyDescent="0.2">
      <c r="A470" s="1573" t="s">
        <v>1703</v>
      </c>
      <c r="B470" s="1186">
        <v>400</v>
      </c>
      <c r="C470" s="1186">
        <v>80</v>
      </c>
      <c r="D470" s="1179" t="s">
        <v>696</v>
      </c>
    </row>
    <row r="471" spans="1:4" s="1198" customFormat="1" ht="11.25" customHeight="1" x14ac:dyDescent="0.2">
      <c r="A471" s="1573"/>
      <c r="B471" s="1186">
        <v>200</v>
      </c>
      <c r="C471" s="1186">
        <v>0</v>
      </c>
      <c r="D471" s="1179" t="s">
        <v>4677</v>
      </c>
    </row>
    <row r="472" spans="1:4" s="1198" customFormat="1" ht="11.25" customHeight="1" x14ac:dyDescent="0.2">
      <c r="A472" s="1573"/>
      <c r="B472" s="1186">
        <v>383.74</v>
      </c>
      <c r="C472" s="1186">
        <v>383.74</v>
      </c>
      <c r="D472" s="1179" t="s">
        <v>697</v>
      </c>
    </row>
    <row r="473" spans="1:4" s="1198" customFormat="1" ht="11.25" customHeight="1" x14ac:dyDescent="0.2">
      <c r="A473" s="1573"/>
      <c r="B473" s="1186">
        <v>225</v>
      </c>
      <c r="C473" s="1186">
        <v>0</v>
      </c>
      <c r="D473" s="1179" t="s">
        <v>325</v>
      </c>
    </row>
    <row r="474" spans="1:4" s="1198" customFormat="1" ht="11.25" customHeight="1" x14ac:dyDescent="0.2">
      <c r="A474" s="1573"/>
      <c r="B474" s="1186">
        <v>1208.74</v>
      </c>
      <c r="C474" s="1186">
        <v>463.74</v>
      </c>
      <c r="D474" s="1179" t="s">
        <v>11</v>
      </c>
    </row>
    <row r="475" spans="1:4" s="1198" customFormat="1" ht="11.25" customHeight="1" x14ac:dyDescent="0.2">
      <c r="A475" s="1574" t="s">
        <v>3689</v>
      </c>
      <c r="B475" s="1185">
        <v>4037</v>
      </c>
      <c r="C475" s="1185">
        <v>4003.8420000000001</v>
      </c>
      <c r="D475" s="1177" t="s">
        <v>790</v>
      </c>
    </row>
    <row r="476" spans="1:4" s="1198" customFormat="1" ht="11.25" customHeight="1" x14ac:dyDescent="0.2">
      <c r="A476" s="1573"/>
      <c r="B476" s="1186">
        <v>320</v>
      </c>
      <c r="C476" s="1186">
        <v>320</v>
      </c>
      <c r="D476" s="1179" t="s">
        <v>696</v>
      </c>
    </row>
    <row r="477" spans="1:4" s="1198" customFormat="1" ht="11.25" customHeight="1" x14ac:dyDescent="0.2">
      <c r="A477" s="1573"/>
      <c r="B477" s="1186">
        <v>320</v>
      </c>
      <c r="C477" s="1186">
        <v>320</v>
      </c>
      <c r="D477" s="1179" t="s">
        <v>697</v>
      </c>
    </row>
    <row r="478" spans="1:4" s="1198" customFormat="1" ht="11.25" customHeight="1" x14ac:dyDescent="0.2">
      <c r="A478" s="1575"/>
      <c r="B478" s="1187">
        <v>4677</v>
      </c>
      <c r="C478" s="1187">
        <v>4643.8419999999996</v>
      </c>
      <c r="D478" s="1181" t="s">
        <v>11</v>
      </c>
    </row>
    <row r="479" spans="1:4" s="1198" customFormat="1" ht="11.25" customHeight="1" x14ac:dyDescent="0.2">
      <c r="A479" s="1573" t="s">
        <v>3690</v>
      </c>
      <c r="B479" s="1186">
        <v>5000</v>
      </c>
      <c r="C479" s="1186">
        <v>887.77251999999999</v>
      </c>
      <c r="D479" s="1179" t="s">
        <v>790</v>
      </c>
    </row>
    <row r="480" spans="1:4" s="1198" customFormat="1" ht="11.25" customHeight="1" x14ac:dyDescent="0.2">
      <c r="A480" s="1573"/>
      <c r="B480" s="1186">
        <v>63</v>
      </c>
      <c r="C480" s="1186">
        <v>63</v>
      </c>
      <c r="D480" s="1179" t="s">
        <v>4673</v>
      </c>
    </row>
    <row r="481" spans="1:4" s="1198" customFormat="1" ht="11.25" customHeight="1" x14ac:dyDescent="0.2">
      <c r="A481" s="1573"/>
      <c r="B481" s="1186">
        <v>400</v>
      </c>
      <c r="C481" s="1186">
        <v>400</v>
      </c>
      <c r="D481" s="1179" t="s">
        <v>696</v>
      </c>
    </row>
    <row r="482" spans="1:4" s="1198" customFormat="1" ht="11.25" customHeight="1" x14ac:dyDescent="0.2">
      <c r="A482" s="1573"/>
      <c r="B482" s="1186">
        <v>152.47999999999999</v>
      </c>
      <c r="C482" s="1186">
        <v>152.47999999999999</v>
      </c>
      <c r="D482" s="1179" t="s">
        <v>697</v>
      </c>
    </row>
    <row r="483" spans="1:4" s="1198" customFormat="1" ht="11.25" customHeight="1" x14ac:dyDescent="0.2">
      <c r="A483" s="1573"/>
      <c r="B483" s="1186">
        <v>56.5</v>
      </c>
      <c r="C483" s="1186">
        <v>54.391120000000001</v>
      </c>
      <c r="D483" s="1179" t="s">
        <v>721</v>
      </c>
    </row>
    <row r="484" spans="1:4" s="1198" customFormat="1" ht="11.25" customHeight="1" x14ac:dyDescent="0.2">
      <c r="A484" s="1573"/>
      <c r="B484" s="1186">
        <v>5671.98</v>
      </c>
      <c r="C484" s="1186">
        <v>1557.64364</v>
      </c>
      <c r="D484" s="1179" t="s">
        <v>11</v>
      </c>
    </row>
    <row r="485" spans="1:4" s="1198" customFormat="1" ht="11.25" customHeight="1" x14ac:dyDescent="0.2">
      <c r="A485" s="1574" t="s">
        <v>4693</v>
      </c>
      <c r="B485" s="1185">
        <v>5400</v>
      </c>
      <c r="C485" s="1185">
        <v>4800</v>
      </c>
      <c r="D485" s="1177" t="s">
        <v>702</v>
      </c>
    </row>
    <row r="486" spans="1:4" s="1198" customFormat="1" ht="11.25" customHeight="1" x14ac:dyDescent="0.2">
      <c r="A486" s="1575"/>
      <c r="B486" s="1187">
        <v>5400</v>
      </c>
      <c r="C486" s="1187">
        <v>4800</v>
      </c>
      <c r="D486" s="1181" t="s">
        <v>11</v>
      </c>
    </row>
    <row r="487" spans="1:4" s="1198" customFormat="1" ht="11.25" customHeight="1" x14ac:dyDescent="0.2">
      <c r="A487" s="1573" t="s">
        <v>356</v>
      </c>
      <c r="B487" s="1186">
        <v>320</v>
      </c>
      <c r="C487" s="1186">
        <v>320</v>
      </c>
      <c r="D487" s="1179" t="s">
        <v>696</v>
      </c>
    </row>
    <row r="488" spans="1:4" s="1198" customFormat="1" ht="11.25" customHeight="1" x14ac:dyDescent="0.2">
      <c r="A488" s="1573"/>
      <c r="B488" s="1186">
        <v>320</v>
      </c>
      <c r="C488" s="1186">
        <v>69.680000000000007</v>
      </c>
      <c r="D488" s="1179" t="s">
        <v>697</v>
      </c>
    </row>
    <row r="489" spans="1:4" s="1198" customFormat="1" ht="11.25" customHeight="1" x14ac:dyDescent="0.2">
      <c r="A489" s="1573"/>
      <c r="B489" s="1186">
        <v>35.25</v>
      </c>
      <c r="C489" s="1186">
        <v>35.25</v>
      </c>
      <c r="D489" s="1179" t="s">
        <v>712</v>
      </c>
    </row>
    <row r="490" spans="1:4" s="1198" customFormat="1" ht="11.25" customHeight="1" x14ac:dyDescent="0.2">
      <c r="A490" s="1573"/>
      <c r="B490" s="1186">
        <v>50</v>
      </c>
      <c r="C490" s="1186">
        <v>50</v>
      </c>
      <c r="D490" s="1179" t="s">
        <v>325</v>
      </c>
    </row>
    <row r="491" spans="1:4" s="1198" customFormat="1" ht="11.25" customHeight="1" x14ac:dyDescent="0.2">
      <c r="A491" s="1573"/>
      <c r="B491" s="1186">
        <v>725.25</v>
      </c>
      <c r="C491" s="1186">
        <v>474.93</v>
      </c>
      <c r="D491" s="1179" t="s">
        <v>11</v>
      </c>
    </row>
    <row r="492" spans="1:4" s="1198" customFormat="1" ht="11.25" customHeight="1" x14ac:dyDescent="0.2">
      <c r="A492" s="1574" t="s">
        <v>2815</v>
      </c>
      <c r="B492" s="1185">
        <v>38.5</v>
      </c>
      <c r="C492" s="1185">
        <v>38.5</v>
      </c>
      <c r="D492" s="1177" t="s">
        <v>2772</v>
      </c>
    </row>
    <row r="493" spans="1:4" s="1198" customFormat="1" ht="11.25" customHeight="1" x14ac:dyDescent="0.2">
      <c r="A493" s="1575"/>
      <c r="B493" s="1187">
        <v>38.5</v>
      </c>
      <c r="C493" s="1187">
        <v>38.5</v>
      </c>
      <c r="D493" s="1181" t="s">
        <v>11</v>
      </c>
    </row>
    <row r="494" spans="1:4" s="1198" customFormat="1" ht="11.25" customHeight="1" x14ac:dyDescent="0.2">
      <c r="A494" s="1573" t="s">
        <v>4128</v>
      </c>
      <c r="B494" s="1186">
        <v>2500</v>
      </c>
      <c r="C494" s="1186">
        <v>0</v>
      </c>
      <c r="D494" s="1179" t="s">
        <v>430</v>
      </c>
    </row>
    <row r="495" spans="1:4" s="1198" customFormat="1" ht="11.25" customHeight="1" x14ac:dyDescent="0.2">
      <c r="A495" s="1573"/>
      <c r="B495" s="1186">
        <v>2500</v>
      </c>
      <c r="C495" s="1186">
        <v>0</v>
      </c>
      <c r="D495" s="1179" t="s">
        <v>11</v>
      </c>
    </row>
    <row r="496" spans="1:4" s="1198" customFormat="1" ht="11.25" customHeight="1" x14ac:dyDescent="0.2">
      <c r="A496" s="1574" t="s">
        <v>3074</v>
      </c>
      <c r="B496" s="1185">
        <v>80</v>
      </c>
      <c r="C496" s="1185">
        <v>80</v>
      </c>
      <c r="D496" s="1177" t="s">
        <v>697</v>
      </c>
    </row>
    <row r="497" spans="1:4" s="1198" customFormat="1" ht="11.25" customHeight="1" x14ac:dyDescent="0.2">
      <c r="A497" s="1575"/>
      <c r="B497" s="1187">
        <v>80</v>
      </c>
      <c r="C497" s="1187">
        <v>80</v>
      </c>
      <c r="D497" s="1181" t="s">
        <v>11</v>
      </c>
    </row>
    <row r="498" spans="1:4" s="1198" customFormat="1" ht="11.25" customHeight="1" x14ac:dyDescent="0.2">
      <c r="A498" s="1573" t="s">
        <v>3075</v>
      </c>
      <c r="B498" s="1186">
        <v>66.61</v>
      </c>
      <c r="C498" s="1186">
        <v>66.60812</v>
      </c>
      <c r="D498" s="1179" t="s">
        <v>696</v>
      </c>
    </row>
    <row r="499" spans="1:4" s="1198" customFormat="1" ht="11.25" customHeight="1" x14ac:dyDescent="0.2">
      <c r="A499" s="1573"/>
      <c r="B499" s="1186">
        <v>53.63</v>
      </c>
      <c r="C499" s="1186">
        <v>53.622260000000004</v>
      </c>
      <c r="D499" s="1179" t="s">
        <v>697</v>
      </c>
    </row>
    <row r="500" spans="1:4" s="1198" customFormat="1" ht="11.25" customHeight="1" x14ac:dyDescent="0.2">
      <c r="A500" s="1573"/>
      <c r="B500" s="1186">
        <v>63.8</v>
      </c>
      <c r="C500" s="1186">
        <v>40.782499999999999</v>
      </c>
      <c r="D500" s="1179" t="s">
        <v>721</v>
      </c>
    </row>
    <row r="501" spans="1:4" s="1198" customFormat="1" ht="11.25" customHeight="1" x14ac:dyDescent="0.2">
      <c r="A501" s="1573"/>
      <c r="B501" s="1186">
        <v>184.04000000000002</v>
      </c>
      <c r="C501" s="1186">
        <v>161.01288</v>
      </c>
      <c r="D501" s="1179" t="s">
        <v>11</v>
      </c>
    </row>
    <row r="502" spans="1:4" s="1198" customFormat="1" ht="11.25" customHeight="1" x14ac:dyDescent="0.2">
      <c r="A502" s="1574" t="s">
        <v>357</v>
      </c>
      <c r="B502" s="1185">
        <v>400</v>
      </c>
      <c r="C502" s="1185">
        <v>400</v>
      </c>
      <c r="D502" s="1177" t="s">
        <v>696</v>
      </c>
    </row>
    <row r="503" spans="1:4" s="1198" customFormat="1" ht="11.25" customHeight="1" x14ac:dyDescent="0.2">
      <c r="A503" s="1573"/>
      <c r="B503" s="1186">
        <v>261.2</v>
      </c>
      <c r="C503" s="1186">
        <v>261.2</v>
      </c>
      <c r="D503" s="1179" t="s">
        <v>712</v>
      </c>
    </row>
    <row r="504" spans="1:4" s="1198" customFormat="1" ht="11.25" customHeight="1" x14ac:dyDescent="0.2">
      <c r="A504" s="1573"/>
      <c r="B504" s="1186">
        <v>50</v>
      </c>
      <c r="C504" s="1186">
        <v>50</v>
      </c>
      <c r="D504" s="1179" t="s">
        <v>325</v>
      </c>
    </row>
    <row r="505" spans="1:4" s="1198" customFormat="1" ht="11.25" customHeight="1" x14ac:dyDescent="0.2">
      <c r="A505" s="1575"/>
      <c r="B505" s="1187">
        <v>711.2</v>
      </c>
      <c r="C505" s="1187">
        <v>711.2</v>
      </c>
      <c r="D505" s="1181" t="s">
        <v>11</v>
      </c>
    </row>
    <row r="506" spans="1:4" s="1198" customFormat="1" ht="11.25" customHeight="1" x14ac:dyDescent="0.2">
      <c r="A506" s="1573" t="s">
        <v>3691</v>
      </c>
      <c r="B506" s="1186">
        <v>63</v>
      </c>
      <c r="C506" s="1186">
        <v>62.999720000000003</v>
      </c>
      <c r="D506" s="1179" t="s">
        <v>2772</v>
      </c>
    </row>
    <row r="507" spans="1:4" s="1198" customFormat="1" ht="11.25" customHeight="1" x14ac:dyDescent="0.2">
      <c r="A507" s="1573"/>
      <c r="B507" s="1186">
        <v>390</v>
      </c>
      <c r="C507" s="1186">
        <v>195</v>
      </c>
      <c r="D507" s="1179" t="s">
        <v>792</v>
      </c>
    </row>
    <row r="508" spans="1:4" s="1198" customFormat="1" ht="11.25" customHeight="1" x14ac:dyDescent="0.2">
      <c r="A508" s="1573"/>
      <c r="B508" s="1186">
        <v>453</v>
      </c>
      <c r="C508" s="1186">
        <v>257.99972000000002</v>
      </c>
      <c r="D508" s="1179" t="s">
        <v>11</v>
      </c>
    </row>
    <row r="509" spans="1:4" s="1198" customFormat="1" ht="11.25" customHeight="1" x14ac:dyDescent="0.2">
      <c r="A509" s="1574" t="s">
        <v>358</v>
      </c>
      <c r="B509" s="1185">
        <v>29.8</v>
      </c>
      <c r="C509" s="1185">
        <v>29.8</v>
      </c>
      <c r="D509" s="1177" t="s">
        <v>696</v>
      </c>
    </row>
    <row r="510" spans="1:4" s="1198" customFormat="1" ht="11.25" customHeight="1" x14ac:dyDescent="0.2">
      <c r="A510" s="1573"/>
      <c r="B510" s="1186">
        <v>2644.76</v>
      </c>
      <c r="C510" s="1186">
        <v>0</v>
      </c>
      <c r="D510" s="1179" t="s">
        <v>702</v>
      </c>
    </row>
    <row r="511" spans="1:4" s="1198" customFormat="1" ht="11.25" customHeight="1" x14ac:dyDescent="0.2">
      <c r="A511" s="1573"/>
      <c r="B511" s="1186">
        <v>121.9</v>
      </c>
      <c r="C511" s="1186">
        <v>67.900000000000006</v>
      </c>
      <c r="D511" s="1179" t="s">
        <v>697</v>
      </c>
    </row>
    <row r="512" spans="1:4" s="1198" customFormat="1" ht="11.25" customHeight="1" x14ac:dyDescent="0.2">
      <c r="A512" s="1573"/>
      <c r="B512" s="1186">
        <v>275</v>
      </c>
      <c r="C512" s="1186">
        <v>275</v>
      </c>
      <c r="D512" s="1179" t="s">
        <v>325</v>
      </c>
    </row>
    <row r="513" spans="1:4" s="1198" customFormat="1" ht="11.25" customHeight="1" x14ac:dyDescent="0.2">
      <c r="A513" s="1575"/>
      <c r="B513" s="1187">
        <v>3071.4600000000005</v>
      </c>
      <c r="C513" s="1187">
        <v>372.7</v>
      </c>
      <c r="D513" s="1181" t="s">
        <v>11</v>
      </c>
    </row>
    <row r="514" spans="1:4" s="1198" customFormat="1" ht="11.25" customHeight="1" x14ac:dyDescent="0.2">
      <c r="A514" s="1573" t="s">
        <v>1704</v>
      </c>
      <c r="B514" s="1186">
        <v>80</v>
      </c>
      <c r="C514" s="1186">
        <v>80</v>
      </c>
      <c r="D514" s="1179" t="s">
        <v>696</v>
      </c>
    </row>
    <row r="515" spans="1:4" s="1198" customFormat="1" ht="11.25" customHeight="1" x14ac:dyDescent="0.2">
      <c r="A515" s="1573"/>
      <c r="B515" s="1186">
        <v>908.85</v>
      </c>
      <c r="C515" s="1186">
        <v>908.846</v>
      </c>
      <c r="D515" s="1179" t="s">
        <v>2909</v>
      </c>
    </row>
    <row r="516" spans="1:4" s="1198" customFormat="1" ht="11.25" customHeight="1" x14ac:dyDescent="0.2">
      <c r="A516" s="1573"/>
      <c r="B516" s="1186">
        <v>2250</v>
      </c>
      <c r="C516" s="1186">
        <v>2250</v>
      </c>
      <c r="D516" s="1179" t="s">
        <v>325</v>
      </c>
    </row>
    <row r="517" spans="1:4" s="1198" customFormat="1" ht="11.25" customHeight="1" x14ac:dyDescent="0.2">
      <c r="A517" s="1573"/>
      <c r="B517" s="1186">
        <v>3238.85</v>
      </c>
      <c r="C517" s="1186">
        <v>3238.846</v>
      </c>
      <c r="D517" s="1179" t="s">
        <v>11</v>
      </c>
    </row>
    <row r="518" spans="1:4" s="1198" customFormat="1" ht="11.25" customHeight="1" x14ac:dyDescent="0.2">
      <c r="A518" s="1574" t="s">
        <v>3076</v>
      </c>
      <c r="B518" s="1185">
        <v>8.9499999999999993</v>
      </c>
      <c r="C518" s="1185">
        <v>8.9450000000000003</v>
      </c>
      <c r="D518" s="1177" t="s">
        <v>696</v>
      </c>
    </row>
    <row r="519" spans="1:4" s="1198" customFormat="1" ht="11.25" customHeight="1" x14ac:dyDescent="0.2">
      <c r="A519" s="1575"/>
      <c r="B519" s="1187">
        <v>8.9499999999999993</v>
      </c>
      <c r="C519" s="1187">
        <v>8.9450000000000003</v>
      </c>
      <c r="D519" s="1181" t="s">
        <v>11</v>
      </c>
    </row>
    <row r="520" spans="1:4" s="1198" customFormat="1" ht="11.25" customHeight="1" x14ac:dyDescent="0.2">
      <c r="A520" s="1573" t="s">
        <v>1705</v>
      </c>
      <c r="B520" s="1186">
        <v>280</v>
      </c>
      <c r="C520" s="1186">
        <v>280</v>
      </c>
      <c r="D520" s="1179" t="s">
        <v>696</v>
      </c>
    </row>
    <row r="521" spans="1:4" s="1198" customFormat="1" ht="11.25" customHeight="1" x14ac:dyDescent="0.2">
      <c r="A521" s="1573"/>
      <c r="B521" s="1186">
        <v>280</v>
      </c>
      <c r="C521" s="1186">
        <v>280</v>
      </c>
      <c r="D521" s="1179" t="s">
        <v>11</v>
      </c>
    </row>
    <row r="522" spans="1:4" s="1198" customFormat="1" ht="11.25" customHeight="1" x14ac:dyDescent="0.2">
      <c r="A522" s="1574" t="s">
        <v>3355</v>
      </c>
      <c r="B522" s="1185">
        <v>5000</v>
      </c>
      <c r="C522" s="1185">
        <v>0</v>
      </c>
      <c r="D522" s="1177" t="s">
        <v>790</v>
      </c>
    </row>
    <row r="523" spans="1:4" s="1198" customFormat="1" ht="11.25" customHeight="1" x14ac:dyDescent="0.2">
      <c r="A523" s="1573"/>
      <c r="B523" s="1186">
        <v>9.85</v>
      </c>
      <c r="C523" s="1186">
        <v>9.8459400000000006</v>
      </c>
      <c r="D523" s="1179" t="s">
        <v>696</v>
      </c>
    </row>
    <row r="524" spans="1:4" s="1198" customFormat="1" ht="11.25" customHeight="1" x14ac:dyDescent="0.2">
      <c r="A524" s="1573"/>
      <c r="B524" s="1186">
        <v>203.4</v>
      </c>
      <c r="C524" s="1186">
        <v>203.39126999999999</v>
      </c>
      <c r="D524" s="1179" t="s">
        <v>697</v>
      </c>
    </row>
    <row r="525" spans="1:4" s="1198" customFormat="1" ht="11.25" customHeight="1" x14ac:dyDescent="0.2">
      <c r="A525" s="1573"/>
      <c r="B525" s="1186">
        <v>225</v>
      </c>
      <c r="C525" s="1186">
        <v>225</v>
      </c>
      <c r="D525" s="1179" t="s">
        <v>325</v>
      </c>
    </row>
    <row r="526" spans="1:4" s="1198" customFormat="1" ht="11.25" customHeight="1" x14ac:dyDescent="0.2">
      <c r="A526" s="1575"/>
      <c r="B526" s="1187">
        <v>5438.25</v>
      </c>
      <c r="C526" s="1187">
        <v>438.23721</v>
      </c>
      <c r="D526" s="1181" t="s">
        <v>11</v>
      </c>
    </row>
    <row r="527" spans="1:4" s="1198" customFormat="1" ht="11.25" customHeight="1" x14ac:dyDescent="0.2">
      <c r="A527" s="1573" t="s">
        <v>359</v>
      </c>
      <c r="B527" s="1186">
        <v>50.68</v>
      </c>
      <c r="C527" s="1186">
        <v>50.672760000000004</v>
      </c>
      <c r="D527" s="1179" t="s">
        <v>696</v>
      </c>
    </row>
    <row r="528" spans="1:4" s="1198" customFormat="1" ht="11.25" customHeight="1" x14ac:dyDescent="0.2">
      <c r="A528" s="1573"/>
      <c r="B528" s="1186">
        <v>145.68</v>
      </c>
      <c r="C528" s="1186">
        <v>0</v>
      </c>
      <c r="D528" s="1179" t="s">
        <v>697</v>
      </c>
    </row>
    <row r="529" spans="1:4" s="1198" customFormat="1" ht="11.25" customHeight="1" x14ac:dyDescent="0.2">
      <c r="A529" s="1573"/>
      <c r="B529" s="1186">
        <v>196.36</v>
      </c>
      <c r="C529" s="1186">
        <v>50.672760000000004</v>
      </c>
      <c r="D529" s="1179" t="s">
        <v>11</v>
      </c>
    </row>
    <row r="530" spans="1:4" s="1198" customFormat="1" ht="11.25" customHeight="1" x14ac:dyDescent="0.2">
      <c r="A530" s="1574" t="s">
        <v>3692</v>
      </c>
      <c r="B530" s="1185">
        <v>640.07999999999993</v>
      </c>
      <c r="C530" s="1185">
        <v>640.07999999999993</v>
      </c>
      <c r="D530" s="1177" t="s">
        <v>702</v>
      </c>
    </row>
    <row r="531" spans="1:4" s="1198" customFormat="1" ht="11.25" customHeight="1" x14ac:dyDescent="0.2">
      <c r="A531" s="1575"/>
      <c r="B531" s="1187">
        <v>640.07999999999993</v>
      </c>
      <c r="C531" s="1187">
        <v>640.07999999999993</v>
      </c>
      <c r="D531" s="1181" t="s">
        <v>11</v>
      </c>
    </row>
    <row r="532" spans="1:4" s="1198" customFormat="1" ht="11.25" customHeight="1" x14ac:dyDescent="0.2">
      <c r="A532" s="1573" t="s">
        <v>391</v>
      </c>
      <c r="B532" s="1186">
        <v>320</v>
      </c>
      <c r="C532" s="1186">
        <v>0</v>
      </c>
      <c r="D532" s="1179" t="s">
        <v>697</v>
      </c>
    </row>
    <row r="533" spans="1:4" s="1198" customFormat="1" ht="11.25" customHeight="1" x14ac:dyDescent="0.2">
      <c r="A533" s="1573"/>
      <c r="B533" s="1186">
        <v>163</v>
      </c>
      <c r="C533" s="1186">
        <v>163</v>
      </c>
      <c r="D533" s="1179" t="s">
        <v>678</v>
      </c>
    </row>
    <row r="534" spans="1:4" s="1198" customFormat="1" ht="11.25" customHeight="1" x14ac:dyDescent="0.2">
      <c r="A534" s="1573"/>
      <c r="B534" s="1186">
        <v>483</v>
      </c>
      <c r="C534" s="1186">
        <v>163</v>
      </c>
      <c r="D534" s="1179" t="s">
        <v>11</v>
      </c>
    </row>
    <row r="535" spans="1:4" s="1198" customFormat="1" ht="11.25" customHeight="1" x14ac:dyDescent="0.2">
      <c r="A535" s="1574" t="s">
        <v>4694</v>
      </c>
      <c r="B535" s="1185">
        <v>320</v>
      </c>
      <c r="C535" s="1185">
        <v>320</v>
      </c>
      <c r="D535" s="1177" t="s">
        <v>696</v>
      </c>
    </row>
    <row r="536" spans="1:4" s="1198" customFormat="1" ht="11.25" customHeight="1" x14ac:dyDescent="0.2">
      <c r="A536" s="1575"/>
      <c r="B536" s="1187">
        <v>320</v>
      </c>
      <c r="C536" s="1187">
        <v>320</v>
      </c>
      <c r="D536" s="1181" t="s">
        <v>11</v>
      </c>
    </row>
    <row r="537" spans="1:4" s="1198" customFormat="1" ht="11.25" customHeight="1" x14ac:dyDescent="0.2">
      <c r="A537" s="1573" t="s">
        <v>1706</v>
      </c>
      <c r="B537" s="1186">
        <v>400</v>
      </c>
      <c r="C537" s="1186">
        <v>400</v>
      </c>
      <c r="D537" s="1179" t="s">
        <v>696</v>
      </c>
    </row>
    <row r="538" spans="1:4" s="1198" customFormat="1" ht="11.25" customHeight="1" x14ac:dyDescent="0.2">
      <c r="A538" s="1573"/>
      <c r="B538" s="1186">
        <v>400</v>
      </c>
      <c r="C538" s="1186">
        <v>400</v>
      </c>
      <c r="D538" s="1179" t="s">
        <v>11</v>
      </c>
    </row>
    <row r="539" spans="1:4" s="1198" customFormat="1" ht="11.25" customHeight="1" x14ac:dyDescent="0.2">
      <c r="A539" s="1574" t="s">
        <v>360</v>
      </c>
      <c r="B539" s="1185">
        <v>80</v>
      </c>
      <c r="C539" s="1185">
        <v>79.077600000000004</v>
      </c>
      <c r="D539" s="1177" t="s">
        <v>713</v>
      </c>
    </row>
    <row r="540" spans="1:4" s="1198" customFormat="1" ht="11.25" customHeight="1" x14ac:dyDescent="0.2">
      <c r="A540" s="1573"/>
      <c r="B540" s="1186">
        <v>250</v>
      </c>
      <c r="C540" s="1186">
        <v>245.21799999999999</v>
      </c>
      <c r="D540" s="1179" t="s">
        <v>714</v>
      </c>
    </row>
    <row r="541" spans="1:4" s="1198" customFormat="1" ht="11.25" customHeight="1" x14ac:dyDescent="0.2">
      <c r="A541" s="1573"/>
      <c r="B541" s="1186">
        <v>300</v>
      </c>
      <c r="C541" s="1186">
        <v>300</v>
      </c>
      <c r="D541" s="1179" t="s">
        <v>678</v>
      </c>
    </row>
    <row r="542" spans="1:4" s="1198" customFormat="1" ht="11.25" customHeight="1" x14ac:dyDescent="0.2">
      <c r="A542" s="1573"/>
      <c r="B542" s="1186">
        <v>50</v>
      </c>
      <c r="C542" s="1186">
        <v>50</v>
      </c>
      <c r="D542" s="1179" t="s">
        <v>325</v>
      </c>
    </row>
    <row r="543" spans="1:4" s="1198" customFormat="1" ht="11.25" customHeight="1" x14ac:dyDescent="0.2">
      <c r="A543" s="1575"/>
      <c r="B543" s="1187">
        <v>680</v>
      </c>
      <c r="C543" s="1187">
        <v>674.29559999999992</v>
      </c>
      <c r="D543" s="1181" t="s">
        <v>11</v>
      </c>
    </row>
    <row r="544" spans="1:4" s="1198" customFormat="1" ht="11.25" customHeight="1" x14ac:dyDescent="0.2">
      <c r="A544" s="1573" t="s">
        <v>4695</v>
      </c>
      <c r="B544" s="1186">
        <v>320</v>
      </c>
      <c r="C544" s="1186">
        <v>320</v>
      </c>
      <c r="D544" s="1179" t="s">
        <v>696</v>
      </c>
    </row>
    <row r="545" spans="1:4" s="1198" customFormat="1" ht="11.25" customHeight="1" x14ac:dyDescent="0.2">
      <c r="A545" s="1573"/>
      <c r="B545" s="1186">
        <v>320</v>
      </c>
      <c r="C545" s="1186">
        <v>320</v>
      </c>
      <c r="D545" s="1179" t="s">
        <v>11</v>
      </c>
    </row>
    <row r="546" spans="1:4" s="1198" customFormat="1" ht="11.25" customHeight="1" x14ac:dyDescent="0.2">
      <c r="A546" s="1574" t="s">
        <v>534</v>
      </c>
      <c r="B546" s="1185">
        <v>80</v>
      </c>
      <c r="C546" s="1185">
        <v>80</v>
      </c>
      <c r="D546" s="1177" t="s">
        <v>696</v>
      </c>
    </row>
    <row r="547" spans="1:4" s="1198" customFormat="1" ht="11.25" customHeight="1" x14ac:dyDescent="0.2">
      <c r="A547" s="1573"/>
      <c r="B547" s="1186">
        <v>79.5</v>
      </c>
      <c r="C547" s="1186">
        <v>79.499649999999988</v>
      </c>
      <c r="D547" s="1179" t="s">
        <v>697</v>
      </c>
    </row>
    <row r="548" spans="1:4" s="1198" customFormat="1" ht="11.25" customHeight="1" x14ac:dyDescent="0.2">
      <c r="A548" s="1575"/>
      <c r="B548" s="1187">
        <v>159.5</v>
      </c>
      <c r="C548" s="1187">
        <v>159.49964999999997</v>
      </c>
      <c r="D548" s="1181" t="s">
        <v>11</v>
      </c>
    </row>
    <row r="549" spans="1:4" s="1198" customFormat="1" ht="11.25" customHeight="1" x14ac:dyDescent="0.2">
      <c r="A549" s="1573" t="s">
        <v>1707</v>
      </c>
      <c r="B549" s="1186">
        <v>80</v>
      </c>
      <c r="C549" s="1186">
        <v>80</v>
      </c>
      <c r="D549" s="1179" t="s">
        <v>696</v>
      </c>
    </row>
    <row r="550" spans="1:4" s="1198" customFormat="1" ht="11.25" customHeight="1" x14ac:dyDescent="0.2">
      <c r="A550" s="1573"/>
      <c r="B550" s="1186">
        <v>1500</v>
      </c>
      <c r="C550" s="1186">
        <v>1200</v>
      </c>
      <c r="D550" s="1179" t="s">
        <v>4677</v>
      </c>
    </row>
    <row r="551" spans="1:4" s="1198" customFormat="1" ht="11.25" customHeight="1" x14ac:dyDescent="0.2">
      <c r="A551" s="1573"/>
      <c r="B551" s="1186">
        <v>72.5</v>
      </c>
      <c r="C551" s="1186">
        <v>72.5</v>
      </c>
      <c r="D551" s="1179" t="s">
        <v>721</v>
      </c>
    </row>
    <row r="552" spans="1:4" s="1198" customFormat="1" ht="11.25" customHeight="1" x14ac:dyDescent="0.2">
      <c r="A552" s="1573"/>
      <c r="B552" s="1186">
        <v>1652.5</v>
      </c>
      <c r="C552" s="1186">
        <v>1352.5</v>
      </c>
      <c r="D552" s="1179" t="s">
        <v>11</v>
      </c>
    </row>
    <row r="553" spans="1:4" s="1198" customFormat="1" ht="11.25" customHeight="1" x14ac:dyDescent="0.2">
      <c r="A553" s="1574" t="s">
        <v>4696</v>
      </c>
      <c r="B553" s="1185">
        <v>192.24</v>
      </c>
      <c r="C553" s="1185">
        <v>192.24</v>
      </c>
      <c r="D553" s="1177" t="s">
        <v>697</v>
      </c>
    </row>
    <row r="554" spans="1:4" s="1198" customFormat="1" ht="11.25" customHeight="1" x14ac:dyDescent="0.2">
      <c r="A554" s="1573"/>
      <c r="B554" s="1186">
        <v>78.5</v>
      </c>
      <c r="C554" s="1186">
        <v>48.506999999999998</v>
      </c>
      <c r="D554" s="1179" t="s">
        <v>721</v>
      </c>
    </row>
    <row r="555" spans="1:4" s="1198" customFormat="1" ht="11.25" customHeight="1" x14ac:dyDescent="0.2">
      <c r="A555" s="1575"/>
      <c r="B555" s="1187">
        <v>270.74</v>
      </c>
      <c r="C555" s="1187">
        <v>240.74700000000001</v>
      </c>
      <c r="D555" s="1181" t="s">
        <v>11</v>
      </c>
    </row>
    <row r="556" spans="1:4" s="1198" customFormat="1" ht="11.25" customHeight="1" x14ac:dyDescent="0.2">
      <c r="A556" s="1574" t="s">
        <v>3077</v>
      </c>
      <c r="B556" s="1185">
        <v>320</v>
      </c>
      <c r="C556" s="1185">
        <v>320</v>
      </c>
      <c r="D556" s="1177" t="s">
        <v>696</v>
      </c>
    </row>
    <row r="557" spans="1:4" s="1198" customFormat="1" ht="11.25" customHeight="1" x14ac:dyDescent="0.2">
      <c r="A557" s="1573"/>
      <c r="B557" s="1186">
        <v>260</v>
      </c>
      <c r="C557" s="1186">
        <v>130</v>
      </c>
      <c r="D557" s="1179" t="s">
        <v>3526</v>
      </c>
    </row>
    <row r="558" spans="1:4" s="1198" customFormat="1" ht="11.25" customHeight="1" x14ac:dyDescent="0.2">
      <c r="A558" s="1573"/>
      <c r="B558" s="1186">
        <v>883.2</v>
      </c>
      <c r="C558" s="1186">
        <v>883.2</v>
      </c>
      <c r="D558" s="1179" t="s">
        <v>702</v>
      </c>
    </row>
    <row r="559" spans="1:4" s="1198" customFormat="1" ht="11.25" customHeight="1" x14ac:dyDescent="0.2">
      <c r="A559" s="1573"/>
      <c r="B559" s="1186">
        <v>146.6</v>
      </c>
      <c r="C559" s="1186">
        <v>146.6</v>
      </c>
      <c r="D559" s="1179" t="s">
        <v>385</v>
      </c>
    </row>
    <row r="560" spans="1:4" s="1198" customFormat="1" ht="11.25" customHeight="1" x14ac:dyDescent="0.2">
      <c r="A560" s="1575"/>
      <c r="B560" s="1187">
        <v>1609.8</v>
      </c>
      <c r="C560" s="1187">
        <v>1479.8</v>
      </c>
      <c r="D560" s="1181" t="s">
        <v>11</v>
      </c>
    </row>
    <row r="561" spans="1:4" s="1198" customFormat="1" ht="11.25" customHeight="1" x14ac:dyDescent="0.2">
      <c r="A561" s="1574" t="s">
        <v>3693</v>
      </c>
      <c r="B561" s="1185">
        <v>396.8</v>
      </c>
      <c r="C561" s="1185">
        <v>396.8</v>
      </c>
      <c r="D561" s="1177" t="s">
        <v>696</v>
      </c>
    </row>
    <row r="562" spans="1:4" s="1198" customFormat="1" ht="11.25" customHeight="1" x14ac:dyDescent="0.2">
      <c r="A562" s="1573"/>
      <c r="B562" s="1186">
        <v>38.5</v>
      </c>
      <c r="C562" s="1186">
        <v>33.994999999999997</v>
      </c>
      <c r="D562" s="1179" t="s">
        <v>721</v>
      </c>
    </row>
    <row r="563" spans="1:4" s="1198" customFormat="1" ht="11.25" customHeight="1" x14ac:dyDescent="0.2">
      <c r="A563" s="1575"/>
      <c r="B563" s="1187">
        <v>435.3</v>
      </c>
      <c r="C563" s="1187">
        <v>430.79500000000002</v>
      </c>
      <c r="D563" s="1181" t="s">
        <v>11</v>
      </c>
    </row>
    <row r="564" spans="1:4" s="1198" customFormat="1" ht="11.25" customHeight="1" x14ac:dyDescent="0.2">
      <c r="A564" s="1573" t="s">
        <v>1708</v>
      </c>
      <c r="B564" s="1186">
        <v>185</v>
      </c>
      <c r="C564" s="1186">
        <v>94.674999999999997</v>
      </c>
      <c r="D564" s="1179" t="s">
        <v>792</v>
      </c>
    </row>
    <row r="565" spans="1:4" s="1198" customFormat="1" ht="11.25" customHeight="1" x14ac:dyDescent="0.2">
      <c r="A565" s="1573"/>
      <c r="B565" s="1186">
        <v>54.6</v>
      </c>
      <c r="C565" s="1186">
        <v>49.257000000000005</v>
      </c>
      <c r="D565" s="1179" t="s">
        <v>721</v>
      </c>
    </row>
    <row r="566" spans="1:4" s="1198" customFormat="1" ht="11.25" customHeight="1" x14ac:dyDescent="0.2">
      <c r="A566" s="1573"/>
      <c r="B566" s="1186">
        <v>239.6</v>
      </c>
      <c r="C566" s="1186">
        <v>143.93200000000002</v>
      </c>
      <c r="D566" s="1179" t="s">
        <v>11</v>
      </c>
    </row>
    <row r="567" spans="1:4" s="1198" customFormat="1" ht="11.25" customHeight="1" x14ac:dyDescent="0.2">
      <c r="A567" s="1574" t="s">
        <v>3694</v>
      </c>
      <c r="B567" s="1185">
        <v>46.5</v>
      </c>
      <c r="C567" s="1185">
        <v>39.875</v>
      </c>
      <c r="D567" s="1177" t="s">
        <v>721</v>
      </c>
    </row>
    <row r="568" spans="1:4" s="1198" customFormat="1" ht="11.25" customHeight="1" x14ac:dyDescent="0.2">
      <c r="A568" s="1575"/>
      <c r="B568" s="1187">
        <v>46.5</v>
      </c>
      <c r="C568" s="1187">
        <v>39.875</v>
      </c>
      <c r="D568" s="1181" t="s">
        <v>11</v>
      </c>
    </row>
    <row r="569" spans="1:4" s="1198" customFormat="1" ht="11.25" customHeight="1" x14ac:dyDescent="0.2">
      <c r="A569" s="1573" t="s">
        <v>1709</v>
      </c>
      <c r="B569" s="1186">
        <v>320</v>
      </c>
      <c r="C569" s="1186">
        <v>320</v>
      </c>
      <c r="D569" s="1179" t="s">
        <v>696</v>
      </c>
    </row>
    <row r="570" spans="1:4" s="1198" customFormat="1" ht="11.25" customHeight="1" x14ac:dyDescent="0.2">
      <c r="A570" s="1573"/>
      <c r="B570" s="1186">
        <v>320</v>
      </c>
      <c r="C570" s="1186">
        <v>320</v>
      </c>
      <c r="D570" s="1179" t="s">
        <v>11</v>
      </c>
    </row>
    <row r="571" spans="1:4" s="1198" customFormat="1" ht="11.25" customHeight="1" x14ac:dyDescent="0.2">
      <c r="A571" s="1574" t="s">
        <v>1710</v>
      </c>
      <c r="B571" s="1185">
        <v>87.5</v>
      </c>
      <c r="C571" s="1185">
        <v>87.5</v>
      </c>
      <c r="D571" s="1177" t="s">
        <v>4676</v>
      </c>
    </row>
    <row r="572" spans="1:4" s="1198" customFormat="1" ht="11.25" customHeight="1" x14ac:dyDescent="0.2">
      <c r="A572" s="1573"/>
      <c r="B572" s="1186">
        <v>34.340000000000003</v>
      </c>
      <c r="C572" s="1186">
        <v>34.336160000000007</v>
      </c>
      <c r="D572" s="1179" t="s">
        <v>696</v>
      </c>
    </row>
    <row r="573" spans="1:4" s="1198" customFormat="1" ht="11.25" customHeight="1" x14ac:dyDescent="0.2">
      <c r="A573" s="1573"/>
      <c r="B573" s="1186">
        <v>2400</v>
      </c>
      <c r="C573" s="1186">
        <v>2400</v>
      </c>
      <c r="D573" s="1179" t="s">
        <v>702</v>
      </c>
    </row>
    <row r="574" spans="1:4" s="1198" customFormat="1" ht="11.25" customHeight="1" x14ac:dyDescent="0.2">
      <c r="A574" s="1573"/>
      <c r="B574" s="1186">
        <v>8164</v>
      </c>
      <c r="C574" s="1186">
        <v>8164</v>
      </c>
      <c r="D574" s="1179" t="s">
        <v>726</v>
      </c>
    </row>
    <row r="575" spans="1:4" s="1198" customFormat="1" ht="11.25" customHeight="1" x14ac:dyDescent="0.2">
      <c r="A575" s="1573"/>
      <c r="B575" s="1186">
        <v>320</v>
      </c>
      <c r="C575" s="1186">
        <v>310.61500000000001</v>
      </c>
      <c r="D575" s="1179" t="s">
        <v>697</v>
      </c>
    </row>
    <row r="576" spans="1:4" s="1198" customFormat="1" ht="11.25" customHeight="1" x14ac:dyDescent="0.2">
      <c r="A576" s="1573"/>
      <c r="B576" s="1186">
        <v>3.4000000000000004</v>
      </c>
      <c r="C576" s="1186">
        <v>3.3993700000000002</v>
      </c>
      <c r="D576" s="1179" t="s">
        <v>2988</v>
      </c>
    </row>
    <row r="577" spans="1:4" s="1198" customFormat="1" ht="11.25" customHeight="1" x14ac:dyDescent="0.2">
      <c r="A577" s="1575"/>
      <c r="B577" s="1187">
        <v>11009.24</v>
      </c>
      <c r="C577" s="1187">
        <v>10999.850529999998</v>
      </c>
      <c r="D577" s="1181" t="s">
        <v>11</v>
      </c>
    </row>
    <row r="578" spans="1:4" s="1198" customFormat="1" ht="11.25" customHeight="1" x14ac:dyDescent="0.2">
      <c r="A578" s="1573" t="s">
        <v>524</v>
      </c>
      <c r="B578" s="1186">
        <v>100</v>
      </c>
      <c r="C578" s="1186">
        <v>100</v>
      </c>
      <c r="D578" s="1179" t="s">
        <v>706</v>
      </c>
    </row>
    <row r="579" spans="1:4" s="1198" customFormat="1" ht="11.25" customHeight="1" x14ac:dyDescent="0.2">
      <c r="A579" s="1573"/>
      <c r="B579" s="1186">
        <v>100</v>
      </c>
      <c r="C579" s="1186">
        <v>100</v>
      </c>
      <c r="D579" s="1179" t="s">
        <v>11</v>
      </c>
    </row>
    <row r="580" spans="1:4" s="1198" customFormat="1" ht="11.25" customHeight="1" x14ac:dyDescent="0.2">
      <c r="A580" s="1574" t="s">
        <v>1711</v>
      </c>
      <c r="B580" s="1185">
        <v>2250</v>
      </c>
      <c r="C580" s="1185">
        <v>2250</v>
      </c>
      <c r="D580" s="1177" t="s">
        <v>325</v>
      </c>
    </row>
    <row r="581" spans="1:4" s="1198" customFormat="1" ht="11.25" customHeight="1" x14ac:dyDescent="0.2">
      <c r="A581" s="1575"/>
      <c r="B581" s="1187">
        <v>2250</v>
      </c>
      <c r="C581" s="1187">
        <v>2250</v>
      </c>
      <c r="D581" s="1181" t="s">
        <v>11</v>
      </c>
    </row>
    <row r="582" spans="1:4" s="1198" customFormat="1" ht="11.25" customHeight="1" x14ac:dyDescent="0.2">
      <c r="A582" s="1573" t="s">
        <v>1712</v>
      </c>
      <c r="B582" s="1186">
        <v>70.099999999999994</v>
      </c>
      <c r="C582" s="1186">
        <v>70.078500000000005</v>
      </c>
      <c r="D582" s="1179" t="s">
        <v>2772</v>
      </c>
    </row>
    <row r="583" spans="1:4" s="1198" customFormat="1" ht="11.25" customHeight="1" x14ac:dyDescent="0.2">
      <c r="A583" s="1573"/>
      <c r="B583" s="1186">
        <v>400</v>
      </c>
      <c r="C583" s="1186">
        <v>400</v>
      </c>
      <c r="D583" s="1179" t="s">
        <v>696</v>
      </c>
    </row>
    <row r="584" spans="1:4" s="1198" customFormat="1" ht="11.25" customHeight="1" x14ac:dyDescent="0.2">
      <c r="A584" s="1573"/>
      <c r="B584" s="1186">
        <v>80</v>
      </c>
      <c r="C584" s="1186">
        <v>80</v>
      </c>
      <c r="D584" s="1179" t="s">
        <v>697</v>
      </c>
    </row>
    <row r="585" spans="1:4" s="1198" customFormat="1" ht="11.25" customHeight="1" x14ac:dyDescent="0.2">
      <c r="A585" s="1573"/>
      <c r="B585" s="1186">
        <v>44</v>
      </c>
      <c r="C585" s="1186">
        <v>44</v>
      </c>
      <c r="D585" s="1179" t="s">
        <v>721</v>
      </c>
    </row>
    <row r="586" spans="1:4" s="1198" customFormat="1" ht="11.25" customHeight="1" x14ac:dyDescent="0.2">
      <c r="A586" s="1573"/>
      <c r="B586" s="1186">
        <v>594.1</v>
      </c>
      <c r="C586" s="1186">
        <v>594.07850000000008</v>
      </c>
      <c r="D586" s="1179" t="s">
        <v>11</v>
      </c>
    </row>
    <row r="587" spans="1:4" s="1198" customFormat="1" ht="11.25" customHeight="1" x14ac:dyDescent="0.2">
      <c r="A587" s="1574" t="s">
        <v>4697</v>
      </c>
      <c r="B587" s="1185">
        <v>320</v>
      </c>
      <c r="C587" s="1185">
        <v>320</v>
      </c>
      <c r="D587" s="1177" t="s">
        <v>696</v>
      </c>
    </row>
    <row r="588" spans="1:4" s="1198" customFormat="1" ht="11.25" customHeight="1" x14ac:dyDescent="0.2">
      <c r="A588" s="1575"/>
      <c r="B588" s="1187">
        <v>320</v>
      </c>
      <c r="C588" s="1187">
        <v>320</v>
      </c>
      <c r="D588" s="1181" t="s">
        <v>11</v>
      </c>
    </row>
    <row r="589" spans="1:4" s="1198" customFormat="1" ht="11.25" customHeight="1" x14ac:dyDescent="0.2">
      <c r="A589" s="1573" t="s">
        <v>3695</v>
      </c>
      <c r="B589" s="1186">
        <v>165</v>
      </c>
      <c r="C589" s="1186">
        <v>165</v>
      </c>
      <c r="D589" s="1179" t="s">
        <v>792</v>
      </c>
    </row>
    <row r="590" spans="1:4" s="1198" customFormat="1" ht="11.25" customHeight="1" x14ac:dyDescent="0.2">
      <c r="A590" s="1573"/>
      <c r="B590" s="1186">
        <v>10000</v>
      </c>
      <c r="C590" s="1186">
        <v>0</v>
      </c>
      <c r="D590" s="1179" t="s">
        <v>4203</v>
      </c>
    </row>
    <row r="591" spans="1:4" s="1198" customFormat="1" ht="11.25" customHeight="1" x14ac:dyDescent="0.2">
      <c r="A591" s="1573"/>
      <c r="B591" s="1186">
        <v>10165</v>
      </c>
      <c r="C591" s="1186">
        <v>165</v>
      </c>
      <c r="D591" s="1179" t="s">
        <v>11</v>
      </c>
    </row>
    <row r="592" spans="1:4" s="1198" customFormat="1" ht="11.25" customHeight="1" x14ac:dyDescent="0.2">
      <c r="A592" s="1574" t="s">
        <v>1713</v>
      </c>
      <c r="B592" s="1185">
        <v>112.5</v>
      </c>
      <c r="C592" s="1185">
        <v>40.64</v>
      </c>
      <c r="D592" s="1177" t="s">
        <v>792</v>
      </c>
    </row>
    <row r="593" spans="1:4" s="1198" customFormat="1" ht="11.25" customHeight="1" x14ac:dyDescent="0.2">
      <c r="A593" s="1575"/>
      <c r="B593" s="1187">
        <v>112.5</v>
      </c>
      <c r="C593" s="1187">
        <v>40.64</v>
      </c>
      <c r="D593" s="1181" t="s">
        <v>11</v>
      </c>
    </row>
    <row r="594" spans="1:4" s="1198" customFormat="1" ht="11.25" customHeight="1" x14ac:dyDescent="0.2">
      <c r="A594" s="1573" t="s">
        <v>1714</v>
      </c>
      <c r="B594" s="1186">
        <v>57.6</v>
      </c>
      <c r="C594" s="1186">
        <v>57.6</v>
      </c>
      <c r="D594" s="1179" t="s">
        <v>4673</v>
      </c>
    </row>
    <row r="595" spans="1:4" s="1198" customFormat="1" ht="11.25" customHeight="1" x14ac:dyDescent="0.2">
      <c r="A595" s="1573"/>
      <c r="B595" s="1186">
        <v>57.6</v>
      </c>
      <c r="C595" s="1186">
        <v>57.6</v>
      </c>
      <c r="D595" s="1179" t="s">
        <v>11</v>
      </c>
    </row>
    <row r="596" spans="1:4" s="1198" customFormat="1" ht="11.25" customHeight="1" x14ac:dyDescent="0.2">
      <c r="A596" s="1574" t="s">
        <v>1715</v>
      </c>
      <c r="B596" s="1185">
        <v>1500</v>
      </c>
      <c r="C596" s="1185">
        <v>0</v>
      </c>
      <c r="D596" s="1177" t="s">
        <v>700</v>
      </c>
    </row>
    <row r="597" spans="1:4" s="1198" customFormat="1" ht="11.25" customHeight="1" x14ac:dyDescent="0.2">
      <c r="A597" s="1575"/>
      <c r="B597" s="1187">
        <v>1500</v>
      </c>
      <c r="C597" s="1187">
        <v>0</v>
      </c>
      <c r="D597" s="1181" t="s">
        <v>11</v>
      </c>
    </row>
    <row r="598" spans="1:4" s="1198" customFormat="1" ht="11.25" customHeight="1" x14ac:dyDescent="0.2">
      <c r="A598" s="1573" t="s">
        <v>1716</v>
      </c>
      <c r="B598" s="1186">
        <v>319.24</v>
      </c>
      <c r="C598" s="1186">
        <v>319.23426000000001</v>
      </c>
      <c r="D598" s="1179" t="s">
        <v>696</v>
      </c>
    </row>
    <row r="599" spans="1:4" s="1198" customFormat="1" ht="11.25" customHeight="1" x14ac:dyDescent="0.2">
      <c r="A599" s="1573"/>
      <c r="B599" s="1186">
        <v>320</v>
      </c>
      <c r="C599" s="1186">
        <v>320</v>
      </c>
      <c r="D599" s="1179" t="s">
        <v>697</v>
      </c>
    </row>
    <row r="600" spans="1:4" s="1198" customFormat="1" ht="11.25" customHeight="1" x14ac:dyDescent="0.2">
      <c r="A600" s="1573"/>
      <c r="B600" s="1186">
        <v>639.24</v>
      </c>
      <c r="C600" s="1186">
        <v>639.23425999999995</v>
      </c>
      <c r="D600" s="1179" t="s">
        <v>11</v>
      </c>
    </row>
    <row r="601" spans="1:4" s="1198" customFormat="1" ht="11.25" customHeight="1" x14ac:dyDescent="0.2">
      <c r="A601" s="1574" t="s">
        <v>1717</v>
      </c>
      <c r="B601" s="1185">
        <v>319.2</v>
      </c>
      <c r="C601" s="1185">
        <v>319.2</v>
      </c>
      <c r="D601" s="1177" t="s">
        <v>697</v>
      </c>
    </row>
    <row r="602" spans="1:4" s="1198" customFormat="1" ht="11.25" customHeight="1" x14ac:dyDescent="0.2">
      <c r="A602" s="1575"/>
      <c r="B602" s="1187">
        <v>319.2</v>
      </c>
      <c r="C602" s="1187">
        <v>319.2</v>
      </c>
      <c r="D602" s="1181" t="s">
        <v>11</v>
      </c>
    </row>
    <row r="603" spans="1:4" s="1198" customFormat="1" ht="11.25" customHeight="1" x14ac:dyDescent="0.2">
      <c r="A603" s="1574" t="s">
        <v>361</v>
      </c>
      <c r="B603" s="1185">
        <v>416.63</v>
      </c>
      <c r="C603" s="1185">
        <v>416.62059000000005</v>
      </c>
      <c r="D603" s="1177" t="s">
        <v>696</v>
      </c>
    </row>
    <row r="604" spans="1:4" s="1198" customFormat="1" ht="11.25" customHeight="1" x14ac:dyDescent="0.2">
      <c r="A604" s="1573"/>
      <c r="B604" s="1186">
        <v>400</v>
      </c>
      <c r="C604" s="1186">
        <v>320</v>
      </c>
      <c r="D604" s="1179" t="s">
        <v>697</v>
      </c>
    </row>
    <row r="605" spans="1:4" s="1198" customFormat="1" ht="11.25" customHeight="1" x14ac:dyDescent="0.2">
      <c r="A605" s="1573"/>
      <c r="B605" s="1186">
        <v>225</v>
      </c>
      <c r="C605" s="1186">
        <v>225</v>
      </c>
      <c r="D605" s="1179" t="s">
        <v>325</v>
      </c>
    </row>
    <row r="606" spans="1:4" s="1198" customFormat="1" ht="11.25" customHeight="1" x14ac:dyDescent="0.2">
      <c r="A606" s="1575"/>
      <c r="B606" s="1187">
        <v>1041.6300000000001</v>
      </c>
      <c r="C606" s="1187">
        <v>961.62058999999999</v>
      </c>
      <c r="D606" s="1181" t="s">
        <v>11</v>
      </c>
    </row>
    <row r="607" spans="1:4" s="1198" customFormat="1" ht="11.25" customHeight="1" x14ac:dyDescent="0.2">
      <c r="A607" s="1574" t="s">
        <v>4698</v>
      </c>
      <c r="B607" s="1185">
        <v>320</v>
      </c>
      <c r="C607" s="1185">
        <v>320</v>
      </c>
      <c r="D607" s="1177" t="s">
        <v>696</v>
      </c>
    </row>
    <row r="608" spans="1:4" s="1198" customFormat="1" ht="11.25" customHeight="1" x14ac:dyDescent="0.2">
      <c r="A608" s="1573"/>
      <c r="B608" s="1186">
        <v>1552.8</v>
      </c>
      <c r="C608" s="1186">
        <v>1552.8</v>
      </c>
      <c r="D608" s="1179" t="s">
        <v>702</v>
      </c>
    </row>
    <row r="609" spans="1:4" s="1198" customFormat="1" ht="11.25" customHeight="1" x14ac:dyDescent="0.2">
      <c r="A609" s="1573"/>
      <c r="B609" s="1186">
        <v>359.12</v>
      </c>
      <c r="C609" s="1186">
        <v>39.119999999999997</v>
      </c>
      <c r="D609" s="1179" t="s">
        <v>697</v>
      </c>
    </row>
    <row r="610" spans="1:4" s="1198" customFormat="1" ht="11.25" customHeight="1" x14ac:dyDescent="0.2">
      <c r="A610" s="1575"/>
      <c r="B610" s="1187">
        <v>2231.92</v>
      </c>
      <c r="C610" s="1187">
        <v>1911.9199999999998</v>
      </c>
      <c r="D610" s="1181" t="s">
        <v>11</v>
      </c>
    </row>
    <row r="611" spans="1:4" s="1198" customFormat="1" ht="11.25" customHeight="1" x14ac:dyDescent="0.2">
      <c r="A611" s="1573" t="s">
        <v>3696</v>
      </c>
      <c r="B611" s="1186">
        <v>322</v>
      </c>
      <c r="C611" s="1186">
        <v>0</v>
      </c>
      <c r="D611" s="1179" t="s">
        <v>4677</v>
      </c>
    </row>
    <row r="612" spans="1:4" s="1198" customFormat="1" ht="11.25" customHeight="1" x14ac:dyDescent="0.2">
      <c r="A612" s="1573"/>
      <c r="B612" s="1186">
        <v>21.85</v>
      </c>
      <c r="C612" s="1186">
        <v>5.8679999999999986</v>
      </c>
      <c r="D612" s="1179" t="s">
        <v>4029</v>
      </c>
    </row>
    <row r="613" spans="1:4" s="1198" customFormat="1" ht="11.25" customHeight="1" x14ac:dyDescent="0.2">
      <c r="A613" s="1573"/>
      <c r="B613" s="1186">
        <v>343.85</v>
      </c>
      <c r="C613" s="1186">
        <v>5.8679999999999986</v>
      </c>
      <c r="D613" s="1179" t="s">
        <v>11</v>
      </c>
    </row>
    <row r="614" spans="1:4" s="1198" customFormat="1" ht="11.25" customHeight="1" x14ac:dyDescent="0.2">
      <c r="A614" s="1574" t="s">
        <v>1718</v>
      </c>
      <c r="B614" s="1185">
        <v>320</v>
      </c>
      <c r="C614" s="1185">
        <v>320</v>
      </c>
      <c r="D614" s="1177" t="s">
        <v>696</v>
      </c>
    </row>
    <row r="615" spans="1:4" s="1198" customFormat="1" ht="11.25" customHeight="1" x14ac:dyDescent="0.2">
      <c r="A615" s="1573"/>
      <c r="B615" s="1186">
        <v>320</v>
      </c>
      <c r="C615" s="1186">
        <v>0</v>
      </c>
      <c r="D615" s="1179" t="s">
        <v>697</v>
      </c>
    </row>
    <row r="616" spans="1:4" s="1198" customFormat="1" ht="11.25" customHeight="1" x14ac:dyDescent="0.2">
      <c r="A616" s="1573"/>
      <c r="B616" s="1186">
        <v>100</v>
      </c>
      <c r="C616" s="1186">
        <v>100</v>
      </c>
      <c r="D616" s="1179" t="s">
        <v>721</v>
      </c>
    </row>
    <row r="617" spans="1:4" s="1198" customFormat="1" ht="11.25" customHeight="1" x14ac:dyDescent="0.2">
      <c r="A617" s="1575"/>
      <c r="B617" s="1187">
        <v>740</v>
      </c>
      <c r="C617" s="1187">
        <v>420</v>
      </c>
      <c r="D617" s="1181" t="s">
        <v>11</v>
      </c>
    </row>
    <row r="618" spans="1:4" s="1198" customFormat="1" ht="11.25" customHeight="1" x14ac:dyDescent="0.2">
      <c r="A618" s="1573" t="s">
        <v>4699</v>
      </c>
      <c r="B618" s="1186">
        <v>320</v>
      </c>
      <c r="C618" s="1186">
        <v>0</v>
      </c>
      <c r="D618" s="1179" t="s">
        <v>696</v>
      </c>
    </row>
    <row r="619" spans="1:4" s="1198" customFormat="1" ht="11.25" customHeight="1" x14ac:dyDescent="0.2">
      <c r="A619" s="1573"/>
      <c r="B619" s="1186">
        <v>49.8</v>
      </c>
      <c r="C619" s="1186">
        <v>46.055619999999998</v>
      </c>
      <c r="D619" s="1179" t="s">
        <v>721</v>
      </c>
    </row>
    <row r="620" spans="1:4" s="1198" customFormat="1" ht="11.25" customHeight="1" x14ac:dyDescent="0.2">
      <c r="A620" s="1573"/>
      <c r="B620" s="1186">
        <v>369.8</v>
      </c>
      <c r="C620" s="1186">
        <v>46.055619999999998</v>
      </c>
      <c r="D620" s="1179" t="s">
        <v>11</v>
      </c>
    </row>
    <row r="621" spans="1:4" s="1198" customFormat="1" ht="11.25" customHeight="1" x14ac:dyDescent="0.2">
      <c r="A621" s="1574" t="s">
        <v>1719</v>
      </c>
      <c r="B621" s="1185">
        <v>79.959999999999994</v>
      </c>
      <c r="C621" s="1185">
        <v>79.959999999999994</v>
      </c>
      <c r="D621" s="1177" t="s">
        <v>696</v>
      </c>
    </row>
    <row r="622" spans="1:4" s="1198" customFormat="1" ht="11.25" customHeight="1" x14ac:dyDescent="0.2">
      <c r="A622" s="1573"/>
      <c r="B622" s="1186">
        <v>45</v>
      </c>
      <c r="C622" s="1186">
        <v>45</v>
      </c>
      <c r="D622" s="1179" t="s">
        <v>3682</v>
      </c>
    </row>
    <row r="623" spans="1:4" s="1198" customFormat="1" ht="11.25" customHeight="1" x14ac:dyDescent="0.2">
      <c r="A623" s="1573"/>
      <c r="B623" s="1186">
        <v>225</v>
      </c>
      <c r="C623" s="1186">
        <v>225</v>
      </c>
      <c r="D623" s="1179" t="s">
        <v>325</v>
      </c>
    </row>
    <row r="624" spans="1:4" s="1198" customFormat="1" ht="11.25" customHeight="1" x14ac:dyDescent="0.2">
      <c r="A624" s="1575"/>
      <c r="B624" s="1187">
        <v>349.96</v>
      </c>
      <c r="C624" s="1187">
        <v>349.96</v>
      </c>
      <c r="D624" s="1181" t="s">
        <v>11</v>
      </c>
    </row>
    <row r="625" spans="1:4" s="1198" customFormat="1" ht="11.25" customHeight="1" x14ac:dyDescent="0.2">
      <c r="A625" s="1573" t="s">
        <v>1720</v>
      </c>
      <c r="B625" s="1186">
        <v>419.35</v>
      </c>
      <c r="C625" s="1186">
        <v>419.33699999999999</v>
      </c>
      <c r="D625" s="1179" t="s">
        <v>696</v>
      </c>
    </row>
    <row r="626" spans="1:4" s="1198" customFormat="1" ht="11.25" customHeight="1" x14ac:dyDescent="0.2">
      <c r="A626" s="1573"/>
      <c r="B626" s="1186">
        <v>320</v>
      </c>
      <c r="C626" s="1186">
        <v>320</v>
      </c>
      <c r="D626" s="1179" t="s">
        <v>697</v>
      </c>
    </row>
    <row r="627" spans="1:4" s="1198" customFormat="1" ht="11.25" customHeight="1" x14ac:dyDescent="0.2">
      <c r="A627" s="1573"/>
      <c r="B627" s="1186">
        <v>225</v>
      </c>
      <c r="C627" s="1186">
        <v>225</v>
      </c>
      <c r="D627" s="1179" t="s">
        <v>325</v>
      </c>
    </row>
    <row r="628" spans="1:4" s="1198" customFormat="1" ht="11.25" customHeight="1" x14ac:dyDescent="0.2">
      <c r="A628" s="1573"/>
      <c r="B628" s="1186">
        <v>964.35</v>
      </c>
      <c r="C628" s="1186">
        <v>964.33699999999999</v>
      </c>
      <c r="D628" s="1179" t="s">
        <v>11</v>
      </c>
    </row>
    <row r="629" spans="1:4" s="1198" customFormat="1" ht="11.25" customHeight="1" x14ac:dyDescent="0.2">
      <c r="A629" s="1574" t="s">
        <v>2816</v>
      </c>
      <c r="B629" s="1185">
        <v>210.8</v>
      </c>
      <c r="C629" s="1185">
        <v>210.79339999999999</v>
      </c>
      <c r="D629" s="1177" t="s">
        <v>2909</v>
      </c>
    </row>
    <row r="630" spans="1:4" s="1198" customFormat="1" ht="11.25" customHeight="1" x14ac:dyDescent="0.2">
      <c r="A630" s="1575"/>
      <c r="B630" s="1187">
        <v>210.8</v>
      </c>
      <c r="C630" s="1187">
        <v>210.79339999999999</v>
      </c>
      <c r="D630" s="1181" t="s">
        <v>11</v>
      </c>
    </row>
    <row r="631" spans="1:4" s="1198" customFormat="1" ht="11.25" customHeight="1" x14ac:dyDescent="0.2">
      <c r="A631" s="1573" t="s">
        <v>4700</v>
      </c>
      <c r="B631" s="1186">
        <v>492</v>
      </c>
      <c r="C631" s="1186">
        <v>0</v>
      </c>
      <c r="D631" s="1179" t="s">
        <v>702</v>
      </c>
    </row>
    <row r="632" spans="1:4" s="1198" customFormat="1" ht="11.25" customHeight="1" x14ac:dyDescent="0.2">
      <c r="A632" s="1573"/>
      <c r="B632" s="1186">
        <v>492</v>
      </c>
      <c r="C632" s="1186">
        <v>0</v>
      </c>
      <c r="D632" s="1179" t="s">
        <v>11</v>
      </c>
    </row>
    <row r="633" spans="1:4" s="1198" customFormat="1" ht="11.25" customHeight="1" x14ac:dyDescent="0.2">
      <c r="A633" s="1574" t="s">
        <v>1721</v>
      </c>
      <c r="B633" s="1185">
        <v>93.75</v>
      </c>
      <c r="C633" s="1185">
        <v>82.504649999999998</v>
      </c>
      <c r="D633" s="1177" t="s">
        <v>792</v>
      </c>
    </row>
    <row r="634" spans="1:4" s="1198" customFormat="1" ht="11.25" customHeight="1" x14ac:dyDescent="0.2">
      <c r="A634" s="1573"/>
      <c r="B634" s="1186">
        <v>33.379999999999995</v>
      </c>
      <c r="C634" s="1186">
        <v>15.097999999999999</v>
      </c>
      <c r="D634" s="1179" t="s">
        <v>4029</v>
      </c>
    </row>
    <row r="635" spans="1:4" s="1198" customFormat="1" ht="11.25" customHeight="1" x14ac:dyDescent="0.2">
      <c r="A635" s="1575"/>
      <c r="B635" s="1187">
        <v>127.13</v>
      </c>
      <c r="C635" s="1187">
        <v>97.602649999999997</v>
      </c>
      <c r="D635" s="1181" t="s">
        <v>11</v>
      </c>
    </row>
    <row r="636" spans="1:4" s="1198" customFormat="1" ht="11.25" customHeight="1" x14ac:dyDescent="0.2">
      <c r="A636" s="1573" t="s">
        <v>1722</v>
      </c>
      <c r="B636" s="1186">
        <v>3.94</v>
      </c>
      <c r="C636" s="1186">
        <v>3.9369999999999998</v>
      </c>
      <c r="D636" s="1179" t="s">
        <v>696</v>
      </c>
    </row>
    <row r="637" spans="1:4" s="1198" customFormat="1" ht="11.25" customHeight="1" x14ac:dyDescent="0.2">
      <c r="A637" s="1573"/>
      <c r="B637" s="1186">
        <v>3.94</v>
      </c>
      <c r="C637" s="1186">
        <v>3.9369999999999998</v>
      </c>
      <c r="D637" s="1179" t="s">
        <v>11</v>
      </c>
    </row>
    <row r="638" spans="1:4" s="1198" customFormat="1" ht="11.25" customHeight="1" x14ac:dyDescent="0.2">
      <c r="A638" s="1574" t="s">
        <v>1723</v>
      </c>
      <c r="B638" s="1185">
        <v>320</v>
      </c>
      <c r="C638" s="1185">
        <v>320</v>
      </c>
      <c r="D638" s="1177" t="s">
        <v>696</v>
      </c>
    </row>
    <row r="639" spans="1:4" s="1198" customFormat="1" ht="11.25" customHeight="1" x14ac:dyDescent="0.2">
      <c r="A639" s="1573"/>
      <c r="B639" s="1186">
        <v>76</v>
      </c>
      <c r="C639" s="1186">
        <v>61.863199999999999</v>
      </c>
      <c r="D639" s="1179" t="s">
        <v>721</v>
      </c>
    </row>
    <row r="640" spans="1:4" s="1198" customFormat="1" ht="11.25" customHeight="1" x14ac:dyDescent="0.2">
      <c r="A640" s="1575"/>
      <c r="B640" s="1187">
        <v>396</v>
      </c>
      <c r="C640" s="1187">
        <v>381.86320000000001</v>
      </c>
      <c r="D640" s="1181" t="s">
        <v>11</v>
      </c>
    </row>
    <row r="641" spans="1:4" s="1198" customFormat="1" ht="11.25" customHeight="1" x14ac:dyDescent="0.2">
      <c r="A641" s="1573" t="s">
        <v>3356</v>
      </c>
      <c r="B641" s="1186">
        <v>400</v>
      </c>
      <c r="C641" s="1186">
        <v>200</v>
      </c>
      <c r="D641" s="1179" t="s">
        <v>792</v>
      </c>
    </row>
    <row r="642" spans="1:4" s="1198" customFormat="1" ht="11.25" customHeight="1" x14ac:dyDescent="0.2">
      <c r="A642" s="1573"/>
      <c r="B642" s="1186">
        <v>1250</v>
      </c>
      <c r="C642" s="1186">
        <v>1250</v>
      </c>
      <c r="D642" s="1179" t="s">
        <v>325</v>
      </c>
    </row>
    <row r="643" spans="1:4" s="1198" customFormat="1" ht="11.25" customHeight="1" x14ac:dyDescent="0.2">
      <c r="A643" s="1573"/>
      <c r="B643" s="1186">
        <v>1650</v>
      </c>
      <c r="C643" s="1186">
        <v>1450</v>
      </c>
      <c r="D643" s="1179" t="s">
        <v>11</v>
      </c>
    </row>
    <row r="644" spans="1:4" s="1198" customFormat="1" ht="11.25" customHeight="1" x14ac:dyDescent="0.2">
      <c r="A644" s="1574" t="s">
        <v>1724</v>
      </c>
      <c r="B644" s="1185">
        <v>640</v>
      </c>
      <c r="C644" s="1185">
        <v>0</v>
      </c>
      <c r="D644" s="1177" t="s">
        <v>697</v>
      </c>
    </row>
    <row r="645" spans="1:4" s="1198" customFormat="1" ht="21" x14ac:dyDescent="0.2">
      <c r="A645" s="1573"/>
      <c r="B645" s="1186">
        <v>170</v>
      </c>
      <c r="C645" s="1186">
        <v>170</v>
      </c>
      <c r="D645" s="1179" t="s">
        <v>4701</v>
      </c>
    </row>
    <row r="646" spans="1:4" s="1198" customFormat="1" ht="11.25" customHeight="1" x14ac:dyDescent="0.2">
      <c r="A646" s="1575"/>
      <c r="B646" s="1187">
        <v>810</v>
      </c>
      <c r="C646" s="1187">
        <v>170</v>
      </c>
      <c r="D646" s="1181" t="s">
        <v>11</v>
      </c>
    </row>
    <row r="647" spans="1:4" s="1198" customFormat="1" ht="11.25" customHeight="1" x14ac:dyDescent="0.2">
      <c r="A647" s="1573" t="s">
        <v>1725</v>
      </c>
      <c r="B647" s="1186">
        <v>400</v>
      </c>
      <c r="C647" s="1186">
        <v>400</v>
      </c>
      <c r="D647" s="1179" t="s">
        <v>696</v>
      </c>
    </row>
    <row r="648" spans="1:4" s="1198" customFormat="1" ht="11.25" customHeight="1" x14ac:dyDescent="0.2">
      <c r="A648" s="1573"/>
      <c r="B648" s="1186">
        <v>400</v>
      </c>
      <c r="C648" s="1186">
        <v>400</v>
      </c>
      <c r="D648" s="1179" t="s">
        <v>11</v>
      </c>
    </row>
    <row r="649" spans="1:4" s="1198" customFormat="1" ht="11.25" customHeight="1" x14ac:dyDescent="0.2">
      <c r="A649" s="1574" t="s">
        <v>4061</v>
      </c>
      <c r="B649" s="1185">
        <v>225</v>
      </c>
      <c r="C649" s="1185">
        <v>0</v>
      </c>
      <c r="D649" s="1177" t="s">
        <v>325</v>
      </c>
    </row>
    <row r="650" spans="1:4" s="1198" customFormat="1" ht="11.25" customHeight="1" x14ac:dyDescent="0.2">
      <c r="A650" s="1575"/>
      <c r="B650" s="1187">
        <v>225</v>
      </c>
      <c r="C650" s="1187">
        <v>0</v>
      </c>
      <c r="D650" s="1181" t="s">
        <v>11</v>
      </c>
    </row>
    <row r="651" spans="1:4" s="1198" customFormat="1" ht="11.25" customHeight="1" x14ac:dyDescent="0.2">
      <c r="A651" s="1574" t="s">
        <v>3697</v>
      </c>
      <c r="B651" s="1185">
        <v>28</v>
      </c>
      <c r="C651" s="1185">
        <v>28</v>
      </c>
      <c r="D651" s="1177" t="s">
        <v>2772</v>
      </c>
    </row>
    <row r="652" spans="1:4" s="1198" customFormat="1" ht="11.25" customHeight="1" x14ac:dyDescent="0.2">
      <c r="A652" s="1575"/>
      <c r="B652" s="1187">
        <v>28</v>
      </c>
      <c r="C652" s="1187">
        <v>28</v>
      </c>
      <c r="D652" s="1181" t="s">
        <v>11</v>
      </c>
    </row>
    <row r="653" spans="1:4" s="1198" customFormat="1" ht="11.25" customHeight="1" x14ac:dyDescent="0.2">
      <c r="A653" s="1574" t="s">
        <v>1726</v>
      </c>
      <c r="B653" s="1185">
        <v>282</v>
      </c>
      <c r="C653" s="1185">
        <v>282</v>
      </c>
      <c r="D653" s="1177" t="s">
        <v>696</v>
      </c>
    </row>
    <row r="654" spans="1:4" s="1198" customFormat="1" ht="11.25" customHeight="1" x14ac:dyDescent="0.2">
      <c r="A654" s="1573"/>
      <c r="B654" s="1186">
        <v>8532</v>
      </c>
      <c r="C654" s="1186">
        <v>8532</v>
      </c>
      <c r="D654" s="1179" t="s">
        <v>726</v>
      </c>
    </row>
    <row r="655" spans="1:4" s="1198" customFormat="1" ht="11.25" customHeight="1" x14ac:dyDescent="0.2">
      <c r="A655" s="1575"/>
      <c r="B655" s="1187">
        <v>8814</v>
      </c>
      <c r="C655" s="1187">
        <v>8814</v>
      </c>
      <c r="D655" s="1181" t="s">
        <v>11</v>
      </c>
    </row>
    <row r="656" spans="1:4" s="1198" customFormat="1" ht="11.25" customHeight="1" x14ac:dyDescent="0.2">
      <c r="A656" s="1573" t="s">
        <v>3078</v>
      </c>
      <c r="B656" s="1186">
        <v>547.94000000000005</v>
      </c>
      <c r="C656" s="1186">
        <v>547.93281999999999</v>
      </c>
      <c r="D656" s="1179" t="s">
        <v>702</v>
      </c>
    </row>
    <row r="657" spans="1:4" s="1198" customFormat="1" ht="11.25" customHeight="1" x14ac:dyDescent="0.2">
      <c r="A657" s="1573"/>
      <c r="B657" s="1186">
        <v>547.94000000000005</v>
      </c>
      <c r="C657" s="1186">
        <v>547.93281999999999</v>
      </c>
      <c r="D657" s="1179" t="s">
        <v>11</v>
      </c>
    </row>
    <row r="658" spans="1:4" s="1198" customFormat="1" ht="11.25" customHeight="1" x14ac:dyDescent="0.2">
      <c r="A658" s="1574" t="s">
        <v>1727</v>
      </c>
      <c r="B658" s="1185">
        <v>181.14</v>
      </c>
      <c r="C658" s="1185">
        <v>181.1371</v>
      </c>
      <c r="D658" s="1177" t="s">
        <v>696</v>
      </c>
    </row>
    <row r="659" spans="1:4" s="1198" customFormat="1" ht="11.25" customHeight="1" x14ac:dyDescent="0.2">
      <c r="A659" s="1573"/>
      <c r="B659" s="1186">
        <v>1367.8</v>
      </c>
      <c r="C659" s="1186">
        <v>0</v>
      </c>
      <c r="D659" s="1179" t="s">
        <v>702</v>
      </c>
    </row>
    <row r="660" spans="1:4" s="1198" customFormat="1" ht="11.25" customHeight="1" x14ac:dyDescent="0.2">
      <c r="A660" s="1575"/>
      <c r="B660" s="1187">
        <v>1548.94</v>
      </c>
      <c r="C660" s="1187">
        <v>181.1371</v>
      </c>
      <c r="D660" s="1181" t="s">
        <v>11</v>
      </c>
    </row>
    <row r="661" spans="1:4" s="1198" customFormat="1" ht="11.25" customHeight="1" x14ac:dyDescent="0.2">
      <c r="A661" s="1573" t="s">
        <v>1728</v>
      </c>
      <c r="B661" s="1186">
        <v>77.83</v>
      </c>
      <c r="C661" s="1186">
        <v>77.832999999999998</v>
      </c>
      <c r="D661" s="1179" t="s">
        <v>697</v>
      </c>
    </row>
    <row r="662" spans="1:4" s="1198" customFormat="1" ht="11.25" customHeight="1" x14ac:dyDescent="0.2">
      <c r="A662" s="1573"/>
      <c r="B662" s="1186">
        <v>225</v>
      </c>
      <c r="C662" s="1186">
        <v>0</v>
      </c>
      <c r="D662" s="1179" t="s">
        <v>325</v>
      </c>
    </row>
    <row r="663" spans="1:4" s="1198" customFormat="1" ht="11.25" customHeight="1" x14ac:dyDescent="0.2">
      <c r="A663" s="1573"/>
      <c r="B663" s="1186">
        <v>302.83</v>
      </c>
      <c r="C663" s="1186">
        <v>77.832999999999998</v>
      </c>
      <c r="D663" s="1179" t="s">
        <v>11</v>
      </c>
    </row>
    <row r="664" spans="1:4" s="1198" customFormat="1" ht="11.25" customHeight="1" x14ac:dyDescent="0.2">
      <c r="A664" s="1574" t="s">
        <v>1729</v>
      </c>
      <c r="B664" s="1185">
        <v>400</v>
      </c>
      <c r="C664" s="1185">
        <v>400</v>
      </c>
      <c r="D664" s="1177" t="s">
        <v>696</v>
      </c>
    </row>
    <row r="665" spans="1:4" s="1198" customFormat="1" ht="11.25" customHeight="1" x14ac:dyDescent="0.2">
      <c r="A665" s="1573"/>
      <c r="B665" s="1186">
        <v>320</v>
      </c>
      <c r="C665" s="1186">
        <v>320</v>
      </c>
      <c r="D665" s="1179" t="s">
        <v>697</v>
      </c>
    </row>
    <row r="666" spans="1:4" s="1198" customFormat="1" ht="11.25" customHeight="1" x14ac:dyDescent="0.2">
      <c r="A666" s="1575"/>
      <c r="B666" s="1187">
        <v>720</v>
      </c>
      <c r="C666" s="1187">
        <v>720</v>
      </c>
      <c r="D666" s="1181" t="s">
        <v>11</v>
      </c>
    </row>
    <row r="667" spans="1:4" s="1198" customFormat="1" ht="11.25" customHeight="1" x14ac:dyDescent="0.2">
      <c r="A667" s="1573" t="s">
        <v>1730</v>
      </c>
      <c r="B667" s="1186">
        <v>6.03</v>
      </c>
      <c r="C667" s="1186">
        <v>6.0297499999999999</v>
      </c>
      <c r="D667" s="1179" t="s">
        <v>696</v>
      </c>
    </row>
    <row r="668" spans="1:4" s="1198" customFormat="1" ht="11.25" customHeight="1" x14ac:dyDescent="0.2">
      <c r="A668" s="1573"/>
      <c r="B668" s="1186">
        <v>6.03</v>
      </c>
      <c r="C668" s="1186">
        <v>6.0297499999999999</v>
      </c>
      <c r="D668" s="1179" t="s">
        <v>11</v>
      </c>
    </row>
    <row r="669" spans="1:4" s="1198" customFormat="1" ht="11.25" customHeight="1" x14ac:dyDescent="0.2">
      <c r="A669" s="1574" t="s">
        <v>1731</v>
      </c>
      <c r="B669" s="1185">
        <v>100</v>
      </c>
      <c r="C669" s="1185">
        <v>100</v>
      </c>
      <c r="D669" s="1177" t="s">
        <v>4673</v>
      </c>
    </row>
    <row r="670" spans="1:4" s="1198" customFormat="1" ht="11.25" customHeight="1" x14ac:dyDescent="0.2">
      <c r="A670" s="1573"/>
      <c r="B670" s="1186">
        <v>225</v>
      </c>
      <c r="C670" s="1186">
        <v>225</v>
      </c>
      <c r="D670" s="1179" t="s">
        <v>325</v>
      </c>
    </row>
    <row r="671" spans="1:4" s="1198" customFormat="1" ht="11.25" customHeight="1" x14ac:dyDescent="0.2">
      <c r="A671" s="1575"/>
      <c r="B671" s="1187">
        <v>325</v>
      </c>
      <c r="C671" s="1187">
        <v>325</v>
      </c>
      <c r="D671" s="1181" t="s">
        <v>11</v>
      </c>
    </row>
    <row r="672" spans="1:4" s="1198" customFormat="1" ht="11.25" customHeight="1" x14ac:dyDescent="0.2">
      <c r="A672" s="1573" t="s">
        <v>392</v>
      </c>
      <c r="B672" s="1186">
        <v>146.25</v>
      </c>
      <c r="C672" s="1186">
        <v>146.25</v>
      </c>
      <c r="D672" s="1179" t="s">
        <v>792</v>
      </c>
    </row>
    <row r="673" spans="1:4" s="1198" customFormat="1" ht="11.25" customHeight="1" x14ac:dyDescent="0.2">
      <c r="A673" s="1573"/>
      <c r="B673" s="1186">
        <v>1500</v>
      </c>
      <c r="C673" s="1186">
        <v>0</v>
      </c>
      <c r="D673" s="1179" t="s">
        <v>4677</v>
      </c>
    </row>
    <row r="674" spans="1:4" s="1198" customFormat="1" ht="11.25" customHeight="1" x14ac:dyDescent="0.2">
      <c r="A674" s="1573"/>
      <c r="B674" s="1186">
        <v>237.12</v>
      </c>
      <c r="C674" s="1186">
        <v>237.12</v>
      </c>
      <c r="D674" s="1179" t="s">
        <v>697</v>
      </c>
    </row>
    <row r="675" spans="1:4" s="1198" customFormat="1" ht="11.25" customHeight="1" x14ac:dyDescent="0.2">
      <c r="A675" s="1573"/>
      <c r="B675" s="1186">
        <v>1883.37</v>
      </c>
      <c r="C675" s="1186">
        <v>383.37</v>
      </c>
      <c r="D675" s="1179" t="s">
        <v>11</v>
      </c>
    </row>
    <row r="676" spans="1:4" s="1198" customFormat="1" ht="11.25" customHeight="1" x14ac:dyDescent="0.2">
      <c r="A676" s="1574" t="s">
        <v>1732</v>
      </c>
      <c r="B676" s="1185">
        <v>31.44</v>
      </c>
      <c r="C676" s="1185">
        <v>31.432959999999998</v>
      </c>
      <c r="D676" s="1177" t="s">
        <v>696</v>
      </c>
    </row>
    <row r="677" spans="1:4" s="1198" customFormat="1" ht="11.25" customHeight="1" x14ac:dyDescent="0.2">
      <c r="A677" s="1573"/>
      <c r="B677" s="1186">
        <v>142.80000000000001</v>
      </c>
      <c r="C677" s="1186">
        <v>142.80000000000001</v>
      </c>
      <c r="D677" s="1179" t="s">
        <v>4677</v>
      </c>
    </row>
    <row r="678" spans="1:4" s="1198" customFormat="1" ht="11.25" customHeight="1" x14ac:dyDescent="0.2">
      <c r="A678" s="1575"/>
      <c r="B678" s="1187">
        <v>174.24</v>
      </c>
      <c r="C678" s="1187">
        <v>174.23296000000002</v>
      </c>
      <c r="D678" s="1181" t="s">
        <v>11</v>
      </c>
    </row>
    <row r="679" spans="1:4" s="1198" customFormat="1" ht="11.25" customHeight="1" x14ac:dyDescent="0.2">
      <c r="A679" s="1573" t="s">
        <v>1733</v>
      </c>
      <c r="B679" s="1186">
        <v>187.5</v>
      </c>
      <c r="C679" s="1186">
        <v>0</v>
      </c>
      <c r="D679" s="1179" t="s">
        <v>792</v>
      </c>
    </row>
    <row r="680" spans="1:4" s="1198" customFormat="1" ht="11.25" customHeight="1" x14ac:dyDescent="0.2">
      <c r="A680" s="1573"/>
      <c r="B680" s="1186">
        <v>320</v>
      </c>
      <c r="C680" s="1186">
        <v>320</v>
      </c>
      <c r="D680" s="1179" t="s">
        <v>697</v>
      </c>
    </row>
    <row r="681" spans="1:4" s="1198" customFormat="1" ht="11.25" customHeight="1" x14ac:dyDescent="0.2">
      <c r="A681" s="1573"/>
      <c r="B681" s="1186">
        <v>507.5</v>
      </c>
      <c r="C681" s="1186">
        <v>320</v>
      </c>
      <c r="D681" s="1179" t="s">
        <v>11</v>
      </c>
    </row>
    <row r="682" spans="1:4" s="1198" customFormat="1" ht="11.25" customHeight="1" x14ac:dyDescent="0.2">
      <c r="A682" s="1574" t="s">
        <v>362</v>
      </c>
      <c r="B682" s="1185">
        <v>400</v>
      </c>
      <c r="C682" s="1185">
        <v>400</v>
      </c>
      <c r="D682" s="1177" t="s">
        <v>696</v>
      </c>
    </row>
    <row r="683" spans="1:4" s="1198" customFormat="1" ht="11.25" customHeight="1" x14ac:dyDescent="0.2">
      <c r="A683" s="1573"/>
      <c r="B683" s="1186">
        <v>1423</v>
      </c>
      <c r="C683" s="1186">
        <v>1423</v>
      </c>
      <c r="D683" s="1179" t="s">
        <v>726</v>
      </c>
    </row>
    <row r="684" spans="1:4" s="1198" customFormat="1" ht="11.25" customHeight="1" x14ac:dyDescent="0.2">
      <c r="A684" s="1573"/>
      <c r="B684" s="1186">
        <v>275</v>
      </c>
      <c r="C684" s="1186">
        <v>275</v>
      </c>
      <c r="D684" s="1179" t="s">
        <v>325</v>
      </c>
    </row>
    <row r="685" spans="1:4" s="1198" customFormat="1" ht="11.25" customHeight="1" x14ac:dyDescent="0.2">
      <c r="A685" s="1575"/>
      <c r="B685" s="1187">
        <v>2098</v>
      </c>
      <c r="C685" s="1187">
        <v>2098</v>
      </c>
      <c r="D685" s="1181" t="s">
        <v>11</v>
      </c>
    </row>
    <row r="686" spans="1:4" s="1198" customFormat="1" ht="11.25" customHeight="1" x14ac:dyDescent="0.2">
      <c r="A686" s="1573" t="s">
        <v>4702</v>
      </c>
      <c r="B686" s="1186">
        <v>320</v>
      </c>
      <c r="C686" s="1186">
        <v>320</v>
      </c>
      <c r="D686" s="1179" t="s">
        <v>697</v>
      </c>
    </row>
    <row r="687" spans="1:4" s="1198" customFormat="1" ht="11.25" customHeight="1" x14ac:dyDescent="0.2">
      <c r="A687" s="1573"/>
      <c r="B687" s="1186">
        <v>320</v>
      </c>
      <c r="C687" s="1186">
        <v>320</v>
      </c>
      <c r="D687" s="1179" t="s">
        <v>11</v>
      </c>
    </row>
    <row r="688" spans="1:4" s="1198" customFormat="1" ht="11.25" customHeight="1" x14ac:dyDescent="0.2">
      <c r="A688" s="1574" t="s">
        <v>1734</v>
      </c>
      <c r="B688" s="1185">
        <v>69.849999999999994</v>
      </c>
      <c r="C688" s="1185">
        <v>69.849999999999994</v>
      </c>
      <c r="D688" s="1177" t="s">
        <v>2772</v>
      </c>
    </row>
    <row r="689" spans="1:4" s="1198" customFormat="1" ht="11.25" customHeight="1" x14ac:dyDescent="0.2">
      <c r="A689" s="1573"/>
      <c r="B689" s="1186">
        <v>400</v>
      </c>
      <c r="C689" s="1186">
        <v>400</v>
      </c>
      <c r="D689" s="1179" t="s">
        <v>696</v>
      </c>
    </row>
    <row r="690" spans="1:4" s="1198" customFormat="1" ht="11.25" customHeight="1" x14ac:dyDescent="0.2">
      <c r="A690" s="1575"/>
      <c r="B690" s="1187">
        <v>469.85</v>
      </c>
      <c r="C690" s="1187">
        <v>469.85</v>
      </c>
      <c r="D690" s="1181" t="s">
        <v>11</v>
      </c>
    </row>
    <row r="691" spans="1:4" s="1198" customFormat="1" ht="11.25" customHeight="1" x14ac:dyDescent="0.2">
      <c r="A691" s="1573" t="s">
        <v>1735</v>
      </c>
      <c r="B691" s="1186">
        <v>56</v>
      </c>
      <c r="C691" s="1186">
        <v>56</v>
      </c>
      <c r="D691" s="1179" t="s">
        <v>696</v>
      </c>
    </row>
    <row r="692" spans="1:4" s="1198" customFormat="1" ht="11.25" customHeight="1" x14ac:dyDescent="0.2">
      <c r="A692" s="1573"/>
      <c r="B692" s="1186">
        <v>56</v>
      </c>
      <c r="C692" s="1186">
        <v>56</v>
      </c>
      <c r="D692" s="1179" t="s">
        <v>11</v>
      </c>
    </row>
    <row r="693" spans="1:4" s="1198" customFormat="1" ht="11.25" customHeight="1" x14ac:dyDescent="0.2">
      <c r="A693" s="1574" t="s">
        <v>363</v>
      </c>
      <c r="B693" s="1185">
        <v>320</v>
      </c>
      <c r="C693" s="1185">
        <v>320</v>
      </c>
      <c r="D693" s="1177" t="s">
        <v>696</v>
      </c>
    </row>
    <row r="694" spans="1:4" s="1198" customFormat="1" ht="11.25" customHeight="1" x14ac:dyDescent="0.2">
      <c r="A694" s="1573"/>
      <c r="B694" s="1186">
        <v>225</v>
      </c>
      <c r="C694" s="1186">
        <v>0</v>
      </c>
      <c r="D694" s="1179" t="s">
        <v>325</v>
      </c>
    </row>
    <row r="695" spans="1:4" s="1198" customFormat="1" ht="11.25" customHeight="1" x14ac:dyDescent="0.2">
      <c r="A695" s="1575"/>
      <c r="B695" s="1187">
        <v>545</v>
      </c>
      <c r="C695" s="1187">
        <v>320</v>
      </c>
      <c r="D695" s="1181" t="s">
        <v>11</v>
      </c>
    </row>
    <row r="696" spans="1:4" s="1198" customFormat="1" ht="11.25" customHeight="1" x14ac:dyDescent="0.2">
      <c r="A696" s="1574" t="s">
        <v>364</v>
      </c>
      <c r="B696" s="1185">
        <v>150</v>
      </c>
      <c r="C696" s="1185">
        <v>149.85</v>
      </c>
      <c r="D696" s="1177" t="s">
        <v>792</v>
      </c>
    </row>
    <row r="697" spans="1:4" s="1198" customFormat="1" ht="11.25" customHeight="1" x14ac:dyDescent="0.2">
      <c r="A697" s="1573"/>
      <c r="B697" s="1186">
        <v>50</v>
      </c>
      <c r="C697" s="1186">
        <v>50</v>
      </c>
      <c r="D697" s="1179" t="s">
        <v>325</v>
      </c>
    </row>
    <row r="698" spans="1:4" s="1198" customFormat="1" ht="11.25" customHeight="1" x14ac:dyDescent="0.2">
      <c r="A698" s="1575"/>
      <c r="B698" s="1187">
        <v>200</v>
      </c>
      <c r="C698" s="1187">
        <v>199.85</v>
      </c>
      <c r="D698" s="1181" t="s">
        <v>11</v>
      </c>
    </row>
    <row r="699" spans="1:4" s="1198" customFormat="1" ht="11.25" customHeight="1" x14ac:dyDescent="0.2">
      <c r="A699" s="1574" t="s">
        <v>1736</v>
      </c>
      <c r="B699" s="1185">
        <v>50</v>
      </c>
      <c r="C699" s="1185">
        <v>50</v>
      </c>
      <c r="D699" s="1177" t="s">
        <v>793</v>
      </c>
    </row>
    <row r="700" spans="1:4" s="1198" customFormat="1" ht="11.25" customHeight="1" x14ac:dyDescent="0.2">
      <c r="A700" s="1573"/>
      <c r="B700" s="1186">
        <v>240</v>
      </c>
      <c r="C700" s="1186">
        <v>240</v>
      </c>
      <c r="D700" s="1179" t="s">
        <v>697</v>
      </c>
    </row>
    <row r="701" spans="1:4" s="1198" customFormat="1" ht="11.25" customHeight="1" x14ac:dyDescent="0.2">
      <c r="A701" s="1575"/>
      <c r="B701" s="1187">
        <v>290</v>
      </c>
      <c r="C701" s="1187">
        <v>290</v>
      </c>
      <c r="D701" s="1181" t="s">
        <v>11</v>
      </c>
    </row>
    <row r="702" spans="1:4" s="1198" customFormat="1" ht="11.25" customHeight="1" x14ac:dyDescent="0.2">
      <c r="A702" s="1573" t="s">
        <v>3698</v>
      </c>
      <c r="B702" s="1186">
        <v>80</v>
      </c>
      <c r="C702" s="1186">
        <v>80</v>
      </c>
      <c r="D702" s="1179" t="s">
        <v>696</v>
      </c>
    </row>
    <row r="703" spans="1:4" s="1198" customFormat="1" ht="11.25" customHeight="1" x14ac:dyDescent="0.2">
      <c r="A703" s="1573"/>
      <c r="B703" s="1186">
        <v>320</v>
      </c>
      <c r="C703" s="1186">
        <v>320</v>
      </c>
      <c r="D703" s="1179" t="s">
        <v>697</v>
      </c>
    </row>
    <row r="704" spans="1:4" s="1198" customFormat="1" ht="11.25" customHeight="1" x14ac:dyDescent="0.2">
      <c r="A704" s="1573"/>
      <c r="B704" s="1186">
        <v>400</v>
      </c>
      <c r="C704" s="1186">
        <v>400</v>
      </c>
      <c r="D704" s="1179" t="s">
        <v>11</v>
      </c>
    </row>
    <row r="705" spans="1:4" s="1198" customFormat="1" ht="11.25" customHeight="1" x14ac:dyDescent="0.2">
      <c r="A705" s="1574" t="s">
        <v>309</v>
      </c>
      <c r="B705" s="1185">
        <v>500</v>
      </c>
      <c r="C705" s="1185">
        <v>500</v>
      </c>
      <c r="D705" s="1177" t="s">
        <v>700</v>
      </c>
    </row>
    <row r="706" spans="1:4" s="1198" customFormat="1" ht="11.25" customHeight="1" x14ac:dyDescent="0.2">
      <c r="A706" s="1573"/>
      <c r="B706" s="1186">
        <v>182.87</v>
      </c>
      <c r="C706" s="1186">
        <v>182.87</v>
      </c>
      <c r="D706" s="1179" t="s">
        <v>4703</v>
      </c>
    </row>
    <row r="707" spans="1:4" s="1198" customFormat="1" ht="11.25" customHeight="1" x14ac:dyDescent="0.2">
      <c r="A707" s="1573"/>
      <c r="B707" s="1186">
        <v>9300</v>
      </c>
      <c r="C707" s="1186">
        <v>4650</v>
      </c>
      <c r="D707" s="1179" t="s">
        <v>4203</v>
      </c>
    </row>
    <row r="708" spans="1:4" s="1198" customFormat="1" ht="11.25" customHeight="1" x14ac:dyDescent="0.2">
      <c r="A708" s="1573"/>
      <c r="B708" s="1186">
        <v>2665.9</v>
      </c>
      <c r="C708" s="1186">
        <v>665.88850000000002</v>
      </c>
      <c r="D708" s="1179" t="s">
        <v>325</v>
      </c>
    </row>
    <row r="709" spans="1:4" s="1198" customFormat="1" ht="11.25" customHeight="1" x14ac:dyDescent="0.2">
      <c r="A709" s="1575"/>
      <c r="B709" s="1187">
        <v>12648.77</v>
      </c>
      <c r="C709" s="1187">
        <v>5998.7584999999999</v>
      </c>
      <c r="D709" s="1181" t="s">
        <v>11</v>
      </c>
    </row>
    <row r="710" spans="1:4" s="1198" customFormat="1" ht="11.25" customHeight="1" x14ac:dyDescent="0.2">
      <c r="A710" s="1573" t="s">
        <v>1737</v>
      </c>
      <c r="B710" s="1186">
        <v>50</v>
      </c>
      <c r="C710" s="1186">
        <v>30.571999999999999</v>
      </c>
      <c r="D710" s="1179" t="s">
        <v>721</v>
      </c>
    </row>
    <row r="711" spans="1:4" s="1198" customFormat="1" ht="11.25" customHeight="1" x14ac:dyDescent="0.2">
      <c r="A711" s="1573"/>
      <c r="B711" s="1186">
        <v>50</v>
      </c>
      <c r="C711" s="1186">
        <v>30.571999999999999</v>
      </c>
      <c r="D711" s="1179" t="s">
        <v>11</v>
      </c>
    </row>
    <row r="712" spans="1:4" s="1198" customFormat="1" ht="11.25" customHeight="1" x14ac:dyDescent="0.2">
      <c r="A712" s="1574" t="s">
        <v>1738</v>
      </c>
      <c r="B712" s="1185">
        <v>195</v>
      </c>
      <c r="C712" s="1185">
        <v>195</v>
      </c>
      <c r="D712" s="1177" t="s">
        <v>792</v>
      </c>
    </row>
    <row r="713" spans="1:4" s="1198" customFormat="1" ht="11.25" customHeight="1" x14ac:dyDescent="0.2">
      <c r="A713" s="1573"/>
      <c r="B713" s="1186">
        <v>473.43</v>
      </c>
      <c r="C713" s="1186">
        <v>442.98136</v>
      </c>
      <c r="D713" s="1179" t="s">
        <v>696</v>
      </c>
    </row>
    <row r="714" spans="1:4" s="1198" customFormat="1" ht="11.25" customHeight="1" x14ac:dyDescent="0.2">
      <c r="A714" s="1573"/>
      <c r="B714" s="1186">
        <v>18.96</v>
      </c>
      <c r="C714" s="1186">
        <v>18.956240000000001</v>
      </c>
      <c r="D714" s="1179" t="s">
        <v>4677</v>
      </c>
    </row>
    <row r="715" spans="1:4" s="1198" customFormat="1" ht="11.25" customHeight="1" x14ac:dyDescent="0.2">
      <c r="A715" s="1573"/>
      <c r="B715" s="1186">
        <v>320</v>
      </c>
      <c r="C715" s="1186">
        <v>320</v>
      </c>
      <c r="D715" s="1179" t="s">
        <v>697</v>
      </c>
    </row>
    <row r="716" spans="1:4" s="1198" customFormat="1" ht="11.25" customHeight="1" x14ac:dyDescent="0.2">
      <c r="A716" s="1573"/>
      <c r="B716" s="1186">
        <v>225</v>
      </c>
      <c r="C716" s="1186">
        <v>0</v>
      </c>
      <c r="D716" s="1179" t="s">
        <v>325</v>
      </c>
    </row>
    <row r="717" spans="1:4" s="1198" customFormat="1" ht="11.25" customHeight="1" x14ac:dyDescent="0.2">
      <c r="A717" s="1575"/>
      <c r="B717" s="1187">
        <v>1232.3900000000001</v>
      </c>
      <c r="C717" s="1187">
        <v>976.93759999999997</v>
      </c>
      <c r="D717" s="1181" t="s">
        <v>11</v>
      </c>
    </row>
    <row r="718" spans="1:4" s="1198" customFormat="1" ht="11.25" customHeight="1" x14ac:dyDescent="0.2">
      <c r="A718" s="1573" t="s">
        <v>406</v>
      </c>
      <c r="B718" s="1186">
        <v>40</v>
      </c>
      <c r="C718" s="1186">
        <v>40</v>
      </c>
      <c r="D718" s="1179" t="s">
        <v>696</v>
      </c>
    </row>
    <row r="719" spans="1:4" s="1198" customFormat="1" ht="11.25" customHeight="1" x14ac:dyDescent="0.2">
      <c r="A719" s="1573"/>
      <c r="B719" s="1186">
        <v>55</v>
      </c>
      <c r="C719" s="1186">
        <v>47.606000000000002</v>
      </c>
      <c r="D719" s="1179" t="s">
        <v>721</v>
      </c>
    </row>
    <row r="720" spans="1:4" s="1198" customFormat="1" ht="11.25" customHeight="1" x14ac:dyDescent="0.2">
      <c r="A720" s="1573"/>
      <c r="B720" s="1186">
        <v>95</v>
      </c>
      <c r="C720" s="1186">
        <v>87.605999999999995</v>
      </c>
      <c r="D720" s="1179" t="s">
        <v>11</v>
      </c>
    </row>
    <row r="721" spans="1:4" s="1198" customFormat="1" ht="11.25" customHeight="1" x14ac:dyDescent="0.2">
      <c r="A721" s="1574" t="s">
        <v>4129</v>
      </c>
      <c r="B721" s="1185">
        <v>320</v>
      </c>
      <c r="C721" s="1185">
        <v>320</v>
      </c>
      <c r="D721" s="1177" t="s">
        <v>696</v>
      </c>
    </row>
    <row r="722" spans="1:4" s="1198" customFormat="1" ht="11.25" customHeight="1" x14ac:dyDescent="0.2">
      <c r="A722" s="1573"/>
      <c r="B722" s="1186">
        <v>81</v>
      </c>
      <c r="C722" s="1186">
        <v>62.88</v>
      </c>
      <c r="D722" s="1179" t="s">
        <v>721</v>
      </c>
    </row>
    <row r="723" spans="1:4" s="1198" customFormat="1" ht="11.25" customHeight="1" x14ac:dyDescent="0.2">
      <c r="A723" s="1573"/>
      <c r="B723" s="1186">
        <v>2500</v>
      </c>
      <c r="C723" s="1186">
        <v>0</v>
      </c>
      <c r="D723" s="1179" t="s">
        <v>430</v>
      </c>
    </row>
    <row r="724" spans="1:4" s="1198" customFormat="1" ht="11.25" customHeight="1" x14ac:dyDescent="0.2">
      <c r="A724" s="1575"/>
      <c r="B724" s="1187">
        <v>2901</v>
      </c>
      <c r="C724" s="1187">
        <v>382.88</v>
      </c>
      <c r="D724" s="1181" t="s">
        <v>11</v>
      </c>
    </row>
    <row r="725" spans="1:4" s="1198" customFormat="1" ht="11.25" customHeight="1" x14ac:dyDescent="0.2">
      <c r="A725" s="1573" t="s">
        <v>1739</v>
      </c>
      <c r="B725" s="1186">
        <v>4000</v>
      </c>
      <c r="C725" s="1186">
        <v>2127.64914</v>
      </c>
      <c r="D725" s="1179" t="s">
        <v>790</v>
      </c>
    </row>
    <row r="726" spans="1:4" s="1198" customFormat="1" ht="11.25" customHeight="1" x14ac:dyDescent="0.2">
      <c r="A726" s="1573"/>
      <c r="B726" s="1186">
        <v>400</v>
      </c>
      <c r="C726" s="1186">
        <v>400</v>
      </c>
      <c r="D726" s="1179" t="s">
        <v>696</v>
      </c>
    </row>
    <row r="727" spans="1:4" s="1198" customFormat="1" ht="11.25" customHeight="1" x14ac:dyDescent="0.2">
      <c r="A727" s="1573"/>
      <c r="B727" s="1186">
        <v>4400</v>
      </c>
      <c r="C727" s="1186">
        <v>2527.64914</v>
      </c>
      <c r="D727" s="1179" t="s">
        <v>11</v>
      </c>
    </row>
    <row r="728" spans="1:4" s="1198" customFormat="1" ht="11.25" customHeight="1" x14ac:dyDescent="0.2">
      <c r="A728" s="1574" t="s">
        <v>1740</v>
      </c>
      <c r="B728" s="1185">
        <v>402.68</v>
      </c>
      <c r="C728" s="1185">
        <v>402.67995000000002</v>
      </c>
      <c r="D728" s="1177" t="s">
        <v>696</v>
      </c>
    </row>
    <row r="729" spans="1:4" s="1198" customFormat="1" ht="11.25" customHeight="1" x14ac:dyDescent="0.2">
      <c r="A729" s="1573"/>
      <c r="B729" s="1186">
        <v>375.2</v>
      </c>
      <c r="C729" s="1186">
        <v>375.2</v>
      </c>
      <c r="D729" s="1179" t="s">
        <v>4677</v>
      </c>
    </row>
    <row r="730" spans="1:4" s="1198" customFormat="1" ht="11.25" customHeight="1" x14ac:dyDescent="0.2">
      <c r="A730" s="1573"/>
      <c r="B730" s="1186">
        <v>400</v>
      </c>
      <c r="C730" s="1186">
        <v>400</v>
      </c>
      <c r="D730" s="1179" t="s">
        <v>697</v>
      </c>
    </row>
    <row r="731" spans="1:4" s="1198" customFormat="1" ht="11.25" customHeight="1" x14ac:dyDescent="0.2">
      <c r="A731" s="1575"/>
      <c r="B731" s="1187">
        <v>1177.8800000000001</v>
      </c>
      <c r="C731" s="1187">
        <v>1177.87995</v>
      </c>
      <c r="D731" s="1181" t="s">
        <v>11</v>
      </c>
    </row>
    <row r="732" spans="1:4" s="1198" customFormat="1" ht="11.25" customHeight="1" x14ac:dyDescent="0.2">
      <c r="A732" s="1573" t="s">
        <v>4704</v>
      </c>
      <c r="B732" s="1186">
        <v>36.619999999999997</v>
      </c>
      <c r="C732" s="1186">
        <v>36.615000000000002</v>
      </c>
      <c r="D732" s="1179" t="s">
        <v>697</v>
      </c>
    </row>
    <row r="733" spans="1:4" s="1198" customFormat="1" ht="11.25" customHeight="1" x14ac:dyDescent="0.2">
      <c r="A733" s="1573"/>
      <c r="B733" s="1186">
        <v>36.619999999999997</v>
      </c>
      <c r="C733" s="1186">
        <v>36.615000000000002</v>
      </c>
      <c r="D733" s="1179" t="s">
        <v>11</v>
      </c>
    </row>
    <row r="734" spans="1:4" s="1198" customFormat="1" ht="11.25" customHeight="1" x14ac:dyDescent="0.2">
      <c r="A734" s="1574" t="s">
        <v>3699</v>
      </c>
      <c r="B734" s="1185">
        <v>80</v>
      </c>
      <c r="C734" s="1185">
        <v>0</v>
      </c>
      <c r="D734" s="1177" t="s">
        <v>696</v>
      </c>
    </row>
    <row r="735" spans="1:4" s="1198" customFormat="1" ht="11.25" customHeight="1" x14ac:dyDescent="0.2">
      <c r="A735" s="1575"/>
      <c r="B735" s="1187">
        <v>80</v>
      </c>
      <c r="C735" s="1187">
        <v>0</v>
      </c>
      <c r="D735" s="1181" t="s">
        <v>11</v>
      </c>
    </row>
    <row r="736" spans="1:4" s="1198" customFormat="1" ht="11.25" customHeight="1" x14ac:dyDescent="0.2">
      <c r="A736" s="1573" t="s">
        <v>1741</v>
      </c>
      <c r="B736" s="1186">
        <v>100</v>
      </c>
      <c r="C736" s="1186">
        <v>90.52055</v>
      </c>
      <c r="D736" s="1179" t="s">
        <v>2772</v>
      </c>
    </row>
    <row r="737" spans="1:4" s="1198" customFormat="1" ht="11.25" customHeight="1" x14ac:dyDescent="0.2">
      <c r="A737" s="1573"/>
      <c r="B737" s="1186">
        <v>4949</v>
      </c>
      <c r="C737" s="1186">
        <v>0</v>
      </c>
      <c r="D737" s="1179" t="s">
        <v>790</v>
      </c>
    </row>
    <row r="738" spans="1:4" s="1198" customFormat="1" ht="11.25" customHeight="1" x14ac:dyDescent="0.2">
      <c r="A738" s="1573"/>
      <c r="B738" s="1186">
        <v>80</v>
      </c>
      <c r="C738" s="1186">
        <v>49.247</v>
      </c>
      <c r="D738" s="1179" t="s">
        <v>713</v>
      </c>
    </row>
    <row r="739" spans="1:4" s="1198" customFormat="1" ht="11.25" customHeight="1" x14ac:dyDescent="0.2">
      <c r="A739" s="1573"/>
      <c r="B739" s="1186">
        <v>2500</v>
      </c>
      <c r="C739" s="1186">
        <v>2470.9555</v>
      </c>
      <c r="D739" s="1179" t="s">
        <v>3390</v>
      </c>
    </row>
    <row r="740" spans="1:4" s="1198" customFormat="1" ht="11.25" customHeight="1" x14ac:dyDescent="0.2">
      <c r="A740" s="1573"/>
      <c r="B740" s="1186">
        <v>2500</v>
      </c>
      <c r="C740" s="1186">
        <v>2500</v>
      </c>
      <c r="D740" s="1179" t="s">
        <v>430</v>
      </c>
    </row>
    <row r="741" spans="1:4" s="1198" customFormat="1" ht="11.25" customHeight="1" x14ac:dyDescent="0.2">
      <c r="A741" s="1573"/>
      <c r="B741" s="1186">
        <v>10129</v>
      </c>
      <c r="C741" s="1186">
        <v>5110.7230500000005</v>
      </c>
      <c r="D741" s="1179" t="s">
        <v>11</v>
      </c>
    </row>
    <row r="742" spans="1:4" s="1198" customFormat="1" ht="11.25" customHeight="1" x14ac:dyDescent="0.2">
      <c r="A742" s="1574" t="s">
        <v>1742</v>
      </c>
      <c r="B742" s="1185">
        <v>110.03999999999999</v>
      </c>
      <c r="C742" s="1185">
        <v>110.03999999999999</v>
      </c>
      <c r="D742" s="1177" t="s">
        <v>696</v>
      </c>
    </row>
    <row r="743" spans="1:4" s="1198" customFormat="1" ht="11.25" customHeight="1" x14ac:dyDescent="0.2">
      <c r="A743" s="1575"/>
      <c r="B743" s="1187">
        <v>110.03999999999999</v>
      </c>
      <c r="C743" s="1187">
        <v>110.03999999999999</v>
      </c>
      <c r="D743" s="1181" t="s">
        <v>11</v>
      </c>
    </row>
    <row r="744" spans="1:4" s="1198" customFormat="1" ht="11.25" customHeight="1" x14ac:dyDescent="0.2">
      <c r="A744" s="1574" t="s">
        <v>1743</v>
      </c>
      <c r="B744" s="1185">
        <v>600</v>
      </c>
      <c r="C744" s="1185">
        <v>0</v>
      </c>
      <c r="D744" s="1177" t="s">
        <v>702</v>
      </c>
    </row>
    <row r="745" spans="1:4" s="1198" customFormat="1" ht="11.25" customHeight="1" x14ac:dyDescent="0.2">
      <c r="A745" s="1575"/>
      <c r="B745" s="1187">
        <v>600</v>
      </c>
      <c r="C745" s="1187">
        <v>0</v>
      </c>
      <c r="D745" s="1181" t="s">
        <v>11</v>
      </c>
    </row>
    <row r="746" spans="1:4" s="1198" customFormat="1" ht="11.25" customHeight="1" x14ac:dyDescent="0.2">
      <c r="A746" s="1574" t="s">
        <v>1744</v>
      </c>
      <c r="B746" s="1185">
        <v>21</v>
      </c>
      <c r="C746" s="1185">
        <v>21</v>
      </c>
      <c r="D746" s="1177" t="s">
        <v>712</v>
      </c>
    </row>
    <row r="747" spans="1:4" s="1198" customFormat="1" ht="11.25" customHeight="1" x14ac:dyDescent="0.2">
      <c r="A747" s="1575"/>
      <c r="B747" s="1187">
        <v>21</v>
      </c>
      <c r="C747" s="1187">
        <v>21</v>
      </c>
      <c r="D747" s="1181" t="s">
        <v>11</v>
      </c>
    </row>
    <row r="748" spans="1:4" s="1198" customFormat="1" ht="11.25" customHeight="1" x14ac:dyDescent="0.2">
      <c r="A748" s="1573" t="s">
        <v>1745</v>
      </c>
      <c r="B748" s="1186">
        <v>207.93</v>
      </c>
      <c r="C748" s="1186">
        <v>207.92635999999999</v>
      </c>
      <c r="D748" s="1179" t="s">
        <v>696</v>
      </c>
    </row>
    <row r="749" spans="1:4" s="1198" customFormat="1" ht="11.25" customHeight="1" x14ac:dyDescent="0.2">
      <c r="A749" s="1573"/>
      <c r="B749" s="1186">
        <v>207.93</v>
      </c>
      <c r="C749" s="1186">
        <v>207.92635999999999</v>
      </c>
      <c r="D749" s="1179" t="s">
        <v>11</v>
      </c>
    </row>
    <row r="750" spans="1:4" s="1198" customFormat="1" ht="11.25" customHeight="1" x14ac:dyDescent="0.2">
      <c r="A750" s="1574" t="s">
        <v>1746</v>
      </c>
      <c r="B750" s="1185">
        <v>80</v>
      </c>
      <c r="C750" s="1185">
        <v>80</v>
      </c>
      <c r="D750" s="1177" t="s">
        <v>696</v>
      </c>
    </row>
    <row r="751" spans="1:4" s="1198" customFormat="1" ht="11.25" customHeight="1" x14ac:dyDescent="0.2">
      <c r="A751" s="1575"/>
      <c r="B751" s="1187">
        <v>80</v>
      </c>
      <c r="C751" s="1187">
        <v>80</v>
      </c>
      <c r="D751" s="1181" t="s">
        <v>11</v>
      </c>
    </row>
    <row r="752" spans="1:4" s="1198" customFormat="1" ht="11.25" customHeight="1" x14ac:dyDescent="0.2">
      <c r="A752" s="1573" t="s">
        <v>1747</v>
      </c>
      <c r="B752" s="1186">
        <v>2250</v>
      </c>
      <c r="C752" s="1186">
        <v>0</v>
      </c>
      <c r="D752" s="1179" t="s">
        <v>325</v>
      </c>
    </row>
    <row r="753" spans="1:4" s="1198" customFormat="1" ht="11.25" customHeight="1" x14ac:dyDescent="0.2">
      <c r="A753" s="1573"/>
      <c r="B753" s="1186">
        <v>2250</v>
      </c>
      <c r="C753" s="1186">
        <v>0</v>
      </c>
      <c r="D753" s="1179" t="s">
        <v>11</v>
      </c>
    </row>
    <row r="754" spans="1:4" s="1198" customFormat="1" ht="11.25" customHeight="1" x14ac:dyDescent="0.2">
      <c r="A754" s="1574" t="s">
        <v>3357</v>
      </c>
      <c r="B754" s="1185">
        <v>225</v>
      </c>
      <c r="C754" s="1185">
        <v>225</v>
      </c>
      <c r="D754" s="1177" t="s">
        <v>325</v>
      </c>
    </row>
    <row r="755" spans="1:4" s="1198" customFormat="1" ht="11.25" customHeight="1" x14ac:dyDescent="0.2">
      <c r="A755" s="1575"/>
      <c r="B755" s="1187">
        <v>225</v>
      </c>
      <c r="C755" s="1187">
        <v>225</v>
      </c>
      <c r="D755" s="1181" t="s">
        <v>11</v>
      </c>
    </row>
    <row r="756" spans="1:4" s="1198" customFormat="1" ht="11.25" customHeight="1" x14ac:dyDescent="0.2">
      <c r="A756" s="1573" t="s">
        <v>3700</v>
      </c>
      <c r="B756" s="1186">
        <v>5000</v>
      </c>
      <c r="C756" s="1186">
        <v>2262.33077</v>
      </c>
      <c r="D756" s="1179" t="s">
        <v>790</v>
      </c>
    </row>
    <row r="757" spans="1:4" s="1198" customFormat="1" ht="11.25" customHeight="1" x14ac:dyDescent="0.2">
      <c r="A757" s="1573"/>
      <c r="B757" s="1186">
        <v>320</v>
      </c>
      <c r="C757" s="1186">
        <v>320</v>
      </c>
      <c r="D757" s="1179" t="s">
        <v>696</v>
      </c>
    </row>
    <row r="758" spans="1:4" s="1198" customFormat="1" ht="11.25" customHeight="1" x14ac:dyDescent="0.2">
      <c r="A758" s="1573"/>
      <c r="B758" s="1186">
        <v>320</v>
      </c>
      <c r="C758" s="1186">
        <v>320</v>
      </c>
      <c r="D758" s="1179" t="s">
        <v>697</v>
      </c>
    </row>
    <row r="759" spans="1:4" s="1198" customFormat="1" ht="11.25" customHeight="1" x14ac:dyDescent="0.2">
      <c r="A759" s="1573"/>
      <c r="B759" s="1186">
        <v>5640</v>
      </c>
      <c r="C759" s="1186">
        <v>2902.33077</v>
      </c>
      <c r="D759" s="1179" t="s">
        <v>11</v>
      </c>
    </row>
    <row r="760" spans="1:4" s="1198" customFormat="1" ht="11.25" customHeight="1" x14ac:dyDescent="0.2">
      <c r="A760" s="1574" t="s">
        <v>4705</v>
      </c>
      <c r="B760" s="1185">
        <v>61.92</v>
      </c>
      <c r="C760" s="1185">
        <v>61.92</v>
      </c>
      <c r="D760" s="1177" t="s">
        <v>696</v>
      </c>
    </row>
    <row r="761" spans="1:4" s="1198" customFormat="1" ht="11.25" customHeight="1" x14ac:dyDescent="0.2">
      <c r="A761" s="1573"/>
      <c r="B761" s="1186">
        <v>81.52</v>
      </c>
      <c r="C761" s="1186">
        <v>81.52</v>
      </c>
      <c r="D761" s="1179" t="s">
        <v>697</v>
      </c>
    </row>
    <row r="762" spans="1:4" s="1198" customFormat="1" ht="11.25" customHeight="1" x14ac:dyDescent="0.2">
      <c r="A762" s="1575"/>
      <c r="B762" s="1187">
        <v>143.44</v>
      </c>
      <c r="C762" s="1187">
        <v>143.44</v>
      </c>
      <c r="D762" s="1181" t="s">
        <v>11</v>
      </c>
    </row>
    <row r="763" spans="1:4" s="1198" customFormat="1" ht="11.25" customHeight="1" x14ac:dyDescent="0.2">
      <c r="A763" s="1573" t="s">
        <v>3701</v>
      </c>
      <c r="B763" s="1186">
        <v>728.1</v>
      </c>
      <c r="C763" s="1186">
        <v>728.09692000000007</v>
      </c>
      <c r="D763" s="1179" t="s">
        <v>790</v>
      </c>
    </row>
    <row r="764" spans="1:4" s="1198" customFormat="1" ht="11.25" customHeight="1" x14ac:dyDescent="0.2">
      <c r="A764" s="1573"/>
      <c r="B764" s="1186">
        <v>728.1</v>
      </c>
      <c r="C764" s="1186">
        <v>728.09692000000007</v>
      </c>
      <c r="D764" s="1179" t="s">
        <v>11</v>
      </c>
    </row>
    <row r="765" spans="1:4" s="1198" customFormat="1" ht="11.25" customHeight="1" x14ac:dyDescent="0.2">
      <c r="A765" s="1574" t="s">
        <v>1748</v>
      </c>
      <c r="B765" s="1185">
        <v>600</v>
      </c>
      <c r="C765" s="1185">
        <v>0</v>
      </c>
      <c r="D765" s="1177" t="s">
        <v>702</v>
      </c>
    </row>
    <row r="766" spans="1:4" s="1198" customFormat="1" ht="11.25" customHeight="1" x14ac:dyDescent="0.2">
      <c r="A766" s="1575"/>
      <c r="B766" s="1187">
        <v>600</v>
      </c>
      <c r="C766" s="1187">
        <v>0</v>
      </c>
      <c r="D766" s="1181" t="s">
        <v>11</v>
      </c>
    </row>
    <row r="767" spans="1:4" s="1198" customFormat="1" ht="11.25" customHeight="1" x14ac:dyDescent="0.2">
      <c r="A767" s="1573" t="s">
        <v>2817</v>
      </c>
      <c r="B767" s="1186">
        <v>59.5</v>
      </c>
      <c r="C767" s="1186">
        <v>42.14</v>
      </c>
      <c r="D767" s="1179" t="s">
        <v>2772</v>
      </c>
    </row>
    <row r="768" spans="1:4" s="1198" customFormat="1" ht="11.25" customHeight="1" x14ac:dyDescent="0.2">
      <c r="A768" s="1573"/>
      <c r="B768" s="1186">
        <v>1620</v>
      </c>
      <c r="C768" s="1186">
        <v>180</v>
      </c>
      <c r="D768" s="1179" t="s">
        <v>4677</v>
      </c>
    </row>
    <row r="769" spans="1:4" s="1198" customFormat="1" ht="11.25" customHeight="1" x14ac:dyDescent="0.2">
      <c r="A769" s="1573"/>
      <c r="B769" s="1186">
        <v>1679.5</v>
      </c>
      <c r="C769" s="1186">
        <v>222.14</v>
      </c>
      <c r="D769" s="1179" t="s">
        <v>11</v>
      </c>
    </row>
    <row r="770" spans="1:4" s="1198" customFormat="1" ht="11.25" customHeight="1" x14ac:dyDescent="0.2">
      <c r="A770" s="1574" t="s">
        <v>4062</v>
      </c>
      <c r="B770" s="1185">
        <v>225</v>
      </c>
      <c r="C770" s="1185">
        <v>0</v>
      </c>
      <c r="D770" s="1177" t="s">
        <v>325</v>
      </c>
    </row>
    <row r="771" spans="1:4" s="1198" customFormat="1" ht="11.25" customHeight="1" x14ac:dyDescent="0.2">
      <c r="A771" s="1575"/>
      <c r="B771" s="1187">
        <v>225</v>
      </c>
      <c r="C771" s="1187">
        <v>0</v>
      </c>
      <c r="D771" s="1181" t="s">
        <v>11</v>
      </c>
    </row>
    <row r="772" spans="1:4" s="1198" customFormat="1" ht="11.25" customHeight="1" x14ac:dyDescent="0.2">
      <c r="A772" s="1573" t="s">
        <v>3702</v>
      </c>
      <c r="B772" s="1186">
        <v>225</v>
      </c>
      <c r="C772" s="1186">
        <v>0</v>
      </c>
      <c r="D772" s="1179" t="s">
        <v>325</v>
      </c>
    </row>
    <row r="773" spans="1:4" s="1198" customFormat="1" ht="11.25" customHeight="1" x14ac:dyDescent="0.2">
      <c r="A773" s="1573"/>
      <c r="B773" s="1186">
        <v>225</v>
      </c>
      <c r="C773" s="1186">
        <v>0</v>
      </c>
      <c r="D773" s="1179" t="s">
        <v>11</v>
      </c>
    </row>
    <row r="774" spans="1:4" s="1198" customFormat="1" ht="11.25" customHeight="1" x14ac:dyDescent="0.2">
      <c r="A774" s="1574" t="s">
        <v>3703</v>
      </c>
      <c r="B774" s="1185">
        <v>101.6</v>
      </c>
      <c r="C774" s="1185">
        <v>101.6</v>
      </c>
      <c r="D774" s="1177" t="s">
        <v>697</v>
      </c>
    </row>
    <row r="775" spans="1:4" s="1198" customFormat="1" ht="11.25" customHeight="1" x14ac:dyDescent="0.2">
      <c r="A775" s="1573"/>
      <c r="B775" s="1186">
        <v>54.1</v>
      </c>
      <c r="C775" s="1186">
        <v>53.496500000000005</v>
      </c>
      <c r="D775" s="1179" t="s">
        <v>721</v>
      </c>
    </row>
    <row r="776" spans="1:4" s="1198" customFormat="1" ht="11.25" customHeight="1" x14ac:dyDescent="0.2">
      <c r="A776" s="1575"/>
      <c r="B776" s="1187">
        <v>155.69999999999999</v>
      </c>
      <c r="C776" s="1187">
        <v>155.09649999999999</v>
      </c>
      <c r="D776" s="1181" t="s">
        <v>11</v>
      </c>
    </row>
    <row r="777" spans="1:4" s="1198" customFormat="1" ht="11.25" customHeight="1" x14ac:dyDescent="0.2">
      <c r="A777" s="1573" t="s">
        <v>3079</v>
      </c>
      <c r="B777" s="1186">
        <v>320</v>
      </c>
      <c r="C777" s="1186">
        <v>320</v>
      </c>
      <c r="D777" s="1179" t="s">
        <v>696</v>
      </c>
    </row>
    <row r="778" spans="1:4" s="1198" customFormat="1" ht="11.25" customHeight="1" x14ac:dyDescent="0.2">
      <c r="A778" s="1573"/>
      <c r="B778" s="1186">
        <v>1949.7</v>
      </c>
      <c r="C778" s="1186">
        <v>0</v>
      </c>
      <c r="D778" s="1179" t="s">
        <v>702</v>
      </c>
    </row>
    <row r="779" spans="1:4" s="1198" customFormat="1" ht="11.25" customHeight="1" x14ac:dyDescent="0.2">
      <c r="A779" s="1573"/>
      <c r="B779" s="1186">
        <v>111.76</v>
      </c>
      <c r="C779" s="1186">
        <v>111.76</v>
      </c>
      <c r="D779" s="1179" t="s">
        <v>697</v>
      </c>
    </row>
    <row r="780" spans="1:4" s="1198" customFormat="1" ht="11.25" customHeight="1" x14ac:dyDescent="0.2">
      <c r="A780" s="1573"/>
      <c r="B780" s="1186">
        <v>2381.46</v>
      </c>
      <c r="C780" s="1186">
        <v>431.76</v>
      </c>
      <c r="D780" s="1179" t="s">
        <v>11</v>
      </c>
    </row>
    <row r="781" spans="1:4" s="1198" customFormat="1" ht="11.25" customHeight="1" x14ac:dyDescent="0.2">
      <c r="A781" s="1574" t="s">
        <v>4706</v>
      </c>
      <c r="B781" s="1185">
        <v>322.3</v>
      </c>
      <c r="C781" s="1185">
        <v>322.3</v>
      </c>
      <c r="D781" s="1177" t="s">
        <v>696</v>
      </c>
    </row>
    <row r="782" spans="1:4" s="1198" customFormat="1" ht="11.25" customHeight="1" x14ac:dyDescent="0.2">
      <c r="A782" s="1573"/>
      <c r="B782" s="1186">
        <v>57.4</v>
      </c>
      <c r="C782" s="1186">
        <v>50.762</v>
      </c>
      <c r="D782" s="1179" t="s">
        <v>721</v>
      </c>
    </row>
    <row r="783" spans="1:4" s="1198" customFormat="1" ht="11.25" customHeight="1" x14ac:dyDescent="0.2">
      <c r="A783" s="1575"/>
      <c r="B783" s="1187">
        <v>379.7</v>
      </c>
      <c r="C783" s="1187">
        <v>373.06200000000001</v>
      </c>
      <c r="D783" s="1181" t="s">
        <v>11</v>
      </c>
    </row>
    <row r="784" spans="1:4" s="1198" customFormat="1" ht="11.25" customHeight="1" x14ac:dyDescent="0.2">
      <c r="A784" s="1573" t="s">
        <v>4063</v>
      </c>
      <c r="B784" s="1186">
        <v>36.4</v>
      </c>
      <c r="C784" s="1186">
        <v>35</v>
      </c>
      <c r="D784" s="1179" t="s">
        <v>721</v>
      </c>
    </row>
    <row r="785" spans="1:4" s="1198" customFormat="1" ht="11.25" customHeight="1" x14ac:dyDescent="0.2">
      <c r="A785" s="1573"/>
      <c r="B785" s="1186">
        <v>225</v>
      </c>
      <c r="C785" s="1186">
        <v>0</v>
      </c>
      <c r="D785" s="1179" t="s">
        <v>325</v>
      </c>
    </row>
    <row r="786" spans="1:4" s="1198" customFormat="1" ht="11.25" customHeight="1" x14ac:dyDescent="0.2">
      <c r="A786" s="1573"/>
      <c r="B786" s="1186">
        <v>261.39999999999998</v>
      </c>
      <c r="C786" s="1186">
        <v>35</v>
      </c>
      <c r="D786" s="1179" t="s">
        <v>11</v>
      </c>
    </row>
    <row r="787" spans="1:4" s="1198" customFormat="1" ht="11.25" customHeight="1" x14ac:dyDescent="0.2">
      <c r="A787" s="1574" t="s">
        <v>1749</v>
      </c>
      <c r="B787" s="1185">
        <v>386.34</v>
      </c>
      <c r="C787" s="1185">
        <v>386.34399999999999</v>
      </c>
      <c r="D787" s="1177" t="s">
        <v>696</v>
      </c>
    </row>
    <row r="788" spans="1:4" s="1198" customFormat="1" ht="11.25" customHeight="1" x14ac:dyDescent="0.2">
      <c r="A788" s="1573"/>
      <c r="B788" s="1186">
        <v>168</v>
      </c>
      <c r="C788" s="1186">
        <v>168</v>
      </c>
      <c r="D788" s="1179" t="s">
        <v>697</v>
      </c>
    </row>
    <row r="789" spans="1:4" s="1198" customFormat="1" ht="11.25" customHeight="1" x14ac:dyDescent="0.2">
      <c r="A789" s="1575"/>
      <c r="B789" s="1187">
        <v>554.33999999999992</v>
      </c>
      <c r="C789" s="1187">
        <v>554.34400000000005</v>
      </c>
      <c r="D789" s="1181" t="s">
        <v>11</v>
      </c>
    </row>
    <row r="790" spans="1:4" s="1198" customFormat="1" ht="11.25" customHeight="1" x14ac:dyDescent="0.2">
      <c r="A790" s="1573" t="s">
        <v>1750</v>
      </c>
      <c r="B790" s="1186">
        <v>28</v>
      </c>
      <c r="C790" s="1186">
        <v>28</v>
      </c>
      <c r="D790" s="1179" t="s">
        <v>697</v>
      </c>
    </row>
    <row r="791" spans="1:4" s="1198" customFormat="1" ht="11.25" customHeight="1" x14ac:dyDescent="0.2">
      <c r="A791" s="1573"/>
      <c r="B791" s="1186">
        <v>113.5</v>
      </c>
      <c r="C791" s="1186">
        <v>113.5</v>
      </c>
      <c r="D791" s="1179" t="s">
        <v>678</v>
      </c>
    </row>
    <row r="792" spans="1:4" s="1198" customFormat="1" ht="11.25" customHeight="1" x14ac:dyDescent="0.2">
      <c r="A792" s="1573"/>
      <c r="B792" s="1186">
        <v>100</v>
      </c>
      <c r="C792" s="1186">
        <v>100</v>
      </c>
      <c r="D792" s="1179" t="s">
        <v>4707</v>
      </c>
    </row>
    <row r="793" spans="1:4" s="1198" customFormat="1" ht="11.25" customHeight="1" x14ac:dyDescent="0.2">
      <c r="A793" s="1573"/>
      <c r="B793" s="1186">
        <v>241.5</v>
      </c>
      <c r="C793" s="1186">
        <v>241.5</v>
      </c>
      <c r="D793" s="1179" t="s">
        <v>11</v>
      </c>
    </row>
    <row r="794" spans="1:4" s="1198" customFormat="1" ht="11.25" customHeight="1" x14ac:dyDescent="0.2">
      <c r="A794" s="1574" t="s">
        <v>3704</v>
      </c>
      <c r="B794" s="1185">
        <v>320</v>
      </c>
      <c r="C794" s="1185">
        <v>320</v>
      </c>
      <c r="D794" s="1177" t="s">
        <v>696</v>
      </c>
    </row>
    <row r="795" spans="1:4" s="1198" customFormat="1" ht="11.25" customHeight="1" x14ac:dyDescent="0.2">
      <c r="A795" s="1573"/>
      <c r="B795" s="1186">
        <v>25</v>
      </c>
      <c r="C795" s="1186">
        <v>25</v>
      </c>
      <c r="D795" s="1179" t="s">
        <v>706</v>
      </c>
    </row>
    <row r="796" spans="1:4" s="1198" customFormat="1" ht="11.25" customHeight="1" x14ac:dyDescent="0.2">
      <c r="A796" s="1575"/>
      <c r="B796" s="1187">
        <v>345</v>
      </c>
      <c r="C796" s="1187">
        <v>345</v>
      </c>
      <c r="D796" s="1181" t="s">
        <v>11</v>
      </c>
    </row>
    <row r="797" spans="1:4" s="1198" customFormat="1" ht="11.25" customHeight="1" x14ac:dyDescent="0.2">
      <c r="A797" s="1573" t="s">
        <v>4708</v>
      </c>
      <c r="B797" s="1186">
        <v>228.64</v>
      </c>
      <c r="C797" s="1186">
        <v>228.64</v>
      </c>
      <c r="D797" s="1179" t="s">
        <v>697</v>
      </c>
    </row>
    <row r="798" spans="1:4" s="1198" customFormat="1" ht="11.25" customHeight="1" x14ac:dyDescent="0.2">
      <c r="A798" s="1573"/>
      <c r="B798" s="1186">
        <v>228.64</v>
      </c>
      <c r="C798" s="1186">
        <v>228.64</v>
      </c>
      <c r="D798" s="1179" t="s">
        <v>11</v>
      </c>
    </row>
    <row r="799" spans="1:4" s="1198" customFormat="1" ht="11.25" customHeight="1" x14ac:dyDescent="0.2">
      <c r="A799" s="1574" t="s">
        <v>4709</v>
      </c>
      <c r="B799" s="1185">
        <v>347.03</v>
      </c>
      <c r="C799" s="1185">
        <v>347.02823000000001</v>
      </c>
      <c r="D799" s="1177" t="s">
        <v>696</v>
      </c>
    </row>
    <row r="800" spans="1:4" s="1198" customFormat="1" ht="11.25" customHeight="1" x14ac:dyDescent="0.2">
      <c r="A800" s="1573"/>
      <c r="B800" s="1186">
        <v>109.04</v>
      </c>
      <c r="C800" s="1186">
        <v>109.04</v>
      </c>
      <c r="D800" s="1179" t="s">
        <v>697</v>
      </c>
    </row>
    <row r="801" spans="1:4" s="1198" customFormat="1" ht="11.25" customHeight="1" x14ac:dyDescent="0.2">
      <c r="A801" s="1573"/>
      <c r="B801" s="1186">
        <v>31</v>
      </c>
      <c r="C801" s="1186">
        <v>31</v>
      </c>
      <c r="D801" s="1179" t="s">
        <v>721</v>
      </c>
    </row>
    <row r="802" spans="1:4" s="1198" customFormat="1" ht="11.25" customHeight="1" x14ac:dyDescent="0.2">
      <c r="A802" s="1575"/>
      <c r="B802" s="1187">
        <v>487.07</v>
      </c>
      <c r="C802" s="1187">
        <v>487.06823000000003</v>
      </c>
      <c r="D802" s="1181" t="s">
        <v>11</v>
      </c>
    </row>
    <row r="803" spans="1:4" s="1198" customFormat="1" ht="11.25" customHeight="1" x14ac:dyDescent="0.2">
      <c r="A803" s="1573" t="s">
        <v>1751</v>
      </c>
      <c r="B803" s="1186">
        <v>388.9</v>
      </c>
      <c r="C803" s="1186">
        <v>68.897890000000004</v>
      </c>
      <c r="D803" s="1179" t="s">
        <v>697</v>
      </c>
    </row>
    <row r="804" spans="1:4" s="1198" customFormat="1" ht="11.25" customHeight="1" x14ac:dyDescent="0.2">
      <c r="A804" s="1573"/>
      <c r="B804" s="1186">
        <v>388.9</v>
      </c>
      <c r="C804" s="1186">
        <v>68.897890000000004</v>
      </c>
      <c r="D804" s="1179" t="s">
        <v>11</v>
      </c>
    </row>
    <row r="805" spans="1:4" s="1198" customFormat="1" ht="11.25" customHeight="1" x14ac:dyDescent="0.2">
      <c r="A805" s="1574" t="s">
        <v>1752</v>
      </c>
      <c r="B805" s="1185">
        <v>14.03</v>
      </c>
      <c r="C805" s="1185">
        <v>14.022220000000001</v>
      </c>
      <c r="D805" s="1177" t="s">
        <v>2988</v>
      </c>
    </row>
    <row r="806" spans="1:4" s="1198" customFormat="1" ht="11.25" customHeight="1" x14ac:dyDescent="0.2">
      <c r="A806" s="1575"/>
      <c r="B806" s="1187">
        <v>14.03</v>
      </c>
      <c r="C806" s="1187">
        <v>14.022220000000001</v>
      </c>
      <c r="D806" s="1181" t="s">
        <v>11</v>
      </c>
    </row>
    <row r="807" spans="1:4" s="1198" customFormat="1" ht="11.25" customHeight="1" x14ac:dyDescent="0.2">
      <c r="A807" s="1573" t="s">
        <v>1753</v>
      </c>
      <c r="B807" s="1186">
        <v>45.7</v>
      </c>
      <c r="C807" s="1186">
        <v>45.7</v>
      </c>
      <c r="D807" s="1179" t="s">
        <v>4673</v>
      </c>
    </row>
    <row r="808" spans="1:4" s="1198" customFormat="1" ht="11.25" customHeight="1" x14ac:dyDescent="0.2">
      <c r="A808" s="1573"/>
      <c r="B808" s="1186">
        <v>50</v>
      </c>
      <c r="C808" s="1186">
        <v>50</v>
      </c>
      <c r="D808" s="1179" t="s">
        <v>793</v>
      </c>
    </row>
    <row r="809" spans="1:4" s="1198" customFormat="1" ht="11.25" customHeight="1" x14ac:dyDescent="0.2">
      <c r="A809" s="1573"/>
      <c r="B809" s="1186">
        <v>6751</v>
      </c>
      <c r="C809" s="1186">
        <v>6751</v>
      </c>
      <c r="D809" s="1179" t="s">
        <v>726</v>
      </c>
    </row>
    <row r="810" spans="1:4" s="1198" customFormat="1" ht="11.25" customHeight="1" x14ac:dyDescent="0.2">
      <c r="A810" s="1573"/>
      <c r="B810" s="1186">
        <v>200</v>
      </c>
      <c r="C810" s="1186">
        <v>200</v>
      </c>
      <c r="D810" s="1179" t="s">
        <v>721</v>
      </c>
    </row>
    <row r="811" spans="1:4" s="1198" customFormat="1" ht="11.25" customHeight="1" x14ac:dyDescent="0.2">
      <c r="A811" s="1573"/>
      <c r="B811" s="1186">
        <v>1000</v>
      </c>
      <c r="C811" s="1186">
        <v>1000</v>
      </c>
      <c r="D811" s="1179" t="s">
        <v>723</v>
      </c>
    </row>
    <row r="812" spans="1:4" s="1198" customFormat="1" ht="11.25" customHeight="1" x14ac:dyDescent="0.2">
      <c r="A812" s="1573"/>
      <c r="B812" s="1186">
        <v>95.2</v>
      </c>
      <c r="C812" s="1186">
        <v>95.2</v>
      </c>
      <c r="D812" s="1179" t="s">
        <v>678</v>
      </c>
    </row>
    <row r="813" spans="1:4" s="1198" customFormat="1" ht="11.25" customHeight="1" x14ac:dyDescent="0.2">
      <c r="A813" s="1573"/>
      <c r="B813" s="1186">
        <v>120</v>
      </c>
      <c r="C813" s="1186">
        <v>120</v>
      </c>
      <c r="D813" s="1179" t="s">
        <v>452</v>
      </c>
    </row>
    <row r="814" spans="1:4" s="1198" customFormat="1" ht="11.25" customHeight="1" x14ac:dyDescent="0.2">
      <c r="A814" s="1573"/>
      <c r="B814" s="1186">
        <v>400</v>
      </c>
      <c r="C814" s="1186">
        <v>400</v>
      </c>
      <c r="D814" s="1179" t="s">
        <v>472</v>
      </c>
    </row>
    <row r="815" spans="1:4" s="1198" customFormat="1" ht="11.25" customHeight="1" x14ac:dyDescent="0.2">
      <c r="A815" s="1573"/>
      <c r="B815" s="1186">
        <v>380.38</v>
      </c>
      <c r="C815" s="1186">
        <v>380.37560999999999</v>
      </c>
      <c r="D815" s="1179" t="s">
        <v>2988</v>
      </c>
    </row>
    <row r="816" spans="1:4" s="1198" customFormat="1" ht="11.25" customHeight="1" x14ac:dyDescent="0.2">
      <c r="A816" s="1573"/>
      <c r="B816" s="1186">
        <v>1710.3799999999999</v>
      </c>
      <c r="C816" s="1186">
        <v>722.33580000000006</v>
      </c>
      <c r="D816" s="1179" t="s">
        <v>4029</v>
      </c>
    </row>
    <row r="817" spans="1:4" s="1198" customFormat="1" ht="11.25" customHeight="1" x14ac:dyDescent="0.2">
      <c r="A817" s="1573"/>
      <c r="B817" s="1186">
        <v>10752.659999999998</v>
      </c>
      <c r="C817" s="1186">
        <v>9764.6114099999995</v>
      </c>
      <c r="D817" s="1179" t="s">
        <v>11</v>
      </c>
    </row>
    <row r="818" spans="1:4" s="1198" customFormat="1" ht="11.25" customHeight="1" x14ac:dyDescent="0.2">
      <c r="A818" s="1574" t="s">
        <v>1754</v>
      </c>
      <c r="B818" s="1185">
        <v>2.4</v>
      </c>
      <c r="C818" s="1185">
        <v>2.3971499999999999</v>
      </c>
      <c r="D818" s="1177" t="s">
        <v>2988</v>
      </c>
    </row>
    <row r="819" spans="1:4" s="1198" customFormat="1" ht="11.25" customHeight="1" x14ac:dyDescent="0.2">
      <c r="A819" s="1575"/>
      <c r="B819" s="1187">
        <v>2.4</v>
      </c>
      <c r="C819" s="1187">
        <v>2.3971499999999999</v>
      </c>
      <c r="D819" s="1181" t="s">
        <v>11</v>
      </c>
    </row>
    <row r="820" spans="1:4" s="1198" customFormat="1" ht="11.25" customHeight="1" x14ac:dyDescent="0.2">
      <c r="A820" s="1573" t="s">
        <v>1755</v>
      </c>
      <c r="B820" s="1186">
        <v>10.260000000000002</v>
      </c>
      <c r="C820" s="1186">
        <v>10.25745</v>
      </c>
      <c r="D820" s="1179" t="s">
        <v>2988</v>
      </c>
    </row>
    <row r="821" spans="1:4" s="1198" customFormat="1" ht="11.25" customHeight="1" x14ac:dyDescent="0.2">
      <c r="A821" s="1573"/>
      <c r="B821" s="1186">
        <v>105.07000000000001</v>
      </c>
      <c r="C821" s="1186">
        <v>58.962000000000003</v>
      </c>
      <c r="D821" s="1179" t="s">
        <v>4029</v>
      </c>
    </row>
    <row r="822" spans="1:4" s="1198" customFormat="1" ht="11.25" customHeight="1" x14ac:dyDescent="0.2">
      <c r="A822" s="1573"/>
      <c r="B822" s="1186">
        <v>115.33000000000001</v>
      </c>
      <c r="C822" s="1186">
        <v>69.219450000000009</v>
      </c>
      <c r="D822" s="1179" t="s">
        <v>11</v>
      </c>
    </row>
    <row r="823" spans="1:4" s="1198" customFormat="1" ht="11.25" customHeight="1" x14ac:dyDescent="0.2">
      <c r="A823" s="1574" t="s">
        <v>4710</v>
      </c>
      <c r="B823" s="1185">
        <v>64.8</v>
      </c>
      <c r="C823" s="1185">
        <v>64.8</v>
      </c>
      <c r="D823" s="1177" t="s">
        <v>4673</v>
      </c>
    </row>
    <row r="824" spans="1:4" s="1198" customFormat="1" ht="11.25" customHeight="1" x14ac:dyDescent="0.2">
      <c r="A824" s="1575"/>
      <c r="B824" s="1187">
        <v>64.8</v>
      </c>
      <c r="C824" s="1187">
        <v>64.8</v>
      </c>
      <c r="D824" s="1181" t="s">
        <v>11</v>
      </c>
    </row>
    <row r="825" spans="1:4" s="1198" customFormat="1" ht="11.25" customHeight="1" x14ac:dyDescent="0.2">
      <c r="A825" s="1573" t="s">
        <v>1756</v>
      </c>
      <c r="B825" s="1186">
        <v>130</v>
      </c>
      <c r="C825" s="1186">
        <v>103.67134999999999</v>
      </c>
      <c r="D825" s="1179" t="s">
        <v>703</v>
      </c>
    </row>
    <row r="826" spans="1:4" s="1198" customFormat="1" ht="11.25" customHeight="1" x14ac:dyDescent="0.2">
      <c r="A826" s="1573"/>
      <c r="B826" s="1186">
        <v>59.72</v>
      </c>
      <c r="C826" s="1186">
        <v>59.715589999999999</v>
      </c>
      <c r="D826" s="1179" t="s">
        <v>2988</v>
      </c>
    </row>
    <row r="827" spans="1:4" s="1198" customFormat="1" ht="11.25" customHeight="1" x14ac:dyDescent="0.2">
      <c r="A827" s="1573"/>
      <c r="B827" s="1186">
        <v>247.34</v>
      </c>
      <c r="C827" s="1186">
        <v>63.454000000000008</v>
      </c>
      <c r="D827" s="1179" t="s">
        <v>4029</v>
      </c>
    </row>
    <row r="828" spans="1:4" s="1198" customFormat="1" ht="11.25" customHeight="1" x14ac:dyDescent="0.2">
      <c r="A828" s="1573"/>
      <c r="B828" s="1186">
        <v>198</v>
      </c>
      <c r="C828" s="1186">
        <v>198</v>
      </c>
      <c r="D828" s="1179" t="s">
        <v>399</v>
      </c>
    </row>
    <row r="829" spans="1:4" s="1198" customFormat="1" ht="11.25" customHeight="1" x14ac:dyDescent="0.2">
      <c r="A829" s="1573"/>
      <c r="B829" s="1186">
        <v>635.05999999999995</v>
      </c>
      <c r="C829" s="1186">
        <v>424.84094000000005</v>
      </c>
      <c r="D829" s="1179" t="s">
        <v>11</v>
      </c>
    </row>
    <row r="830" spans="1:4" s="1198" customFormat="1" ht="21" x14ac:dyDescent="0.2">
      <c r="A830" s="1574" t="s">
        <v>1757</v>
      </c>
      <c r="B830" s="1185">
        <v>1500</v>
      </c>
      <c r="C830" s="1185">
        <v>1500</v>
      </c>
      <c r="D830" s="1177" t="s">
        <v>3080</v>
      </c>
    </row>
    <row r="831" spans="1:4" s="1198" customFormat="1" ht="11.25" customHeight="1" x14ac:dyDescent="0.2">
      <c r="A831" s="1573"/>
      <c r="B831" s="1186">
        <v>77.400000000000006</v>
      </c>
      <c r="C831" s="1186">
        <v>77.400000000000006</v>
      </c>
      <c r="D831" s="1179" t="s">
        <v>4673</v>
      </c>
    </row>
    <row r="832" spans="1:4" s="1198" customFormat="1" ht="11.25" customHeight="1" x14ac:dyDescent="0.2">
      <c r="A832" s="1573"/>
      <c r="B832" s="1186">
        <v>129.5</v>
      </c>
      <c r="C832" s="1186">
        <v>129.5</v>
      </c>
      <c r="D832" s="1179" t="s">
        <v>703</v>
      </c>
    </row>
    <row r="833" spans="1:4" s="1198" customFormat="1" ht="11.25" customHeight="1" x14ac:dyDescent="0.2">
      <c r="A833" s="1573"/>
      <c r="B833" s="1186">
        <v>9481</v>
      </c>
      <c r="C833" s="1186">
        <v>9481</v>
      </c>
      <c r="D833" s="1179" t="s">
        <v>726</v>
      </c>
    </row>
    <row r="834" spans="1:4" s="1198" customFormat="1" ht="11.25" customHeight="1" x14ac:dyDescent="0.2">
      <c r="A834" s="1573"/>
      <c r="B834" s="1186">
        <v>122.5</v>
      </c>
      <c r="C834" s="1186">
        <v>122.5</v>
      </c>
      <c r="D834" s="1179" t="s">
        <v>678</v>
      </c>
    </row>
    <row r="835" spans="1:4" s="1198" customFormat="1" ht="11.25" customHeight="1" x14ac:dyDescent="0.2">
      <c r="A835" s="1573"/>
      <c r="B835" s="1186">
        <v>50</v>
      </c>
      <c r="C835" s="1186">
        <v>50</v>
      </c>
      <c r="D835" s="1179" t="s">
        <v>802</v>
      </c>
    </row>
    <row r="836" spans="1:4" s="1198" customFormat="1" ht="11.25" customHeight="1" x14ac:dyDescent="0.2">
      <c r="A836" s="1573"/>
      <c r="B836" s="1186">
        <v>6982.01</v>
      </c>
      <c r="C836" s="1186">
        <v>6982</v>
      </c>
      <c r="D836" s="1179" t="s">
        <v>3481</v>
      </c>
    </row>
    <row r="837" spans="1:4" s="1198" customFormat="1" ht="11.25" customHeight="1" x14ac:dyDescent="0.2">
      <c r="A837" s="1573"/>
      <c r="B837" s="1186">
        <v>62.730000000000004</v>
      </c>
      <c r="C837" s="1186">
        <v>62.723840000000003</v>
      </c>
      <c r="D837" s="1179" t="s">
        <v>2988</v>
      </c>
    </row>
    <row r="838" spans="1:4" s="1198" customFormat="1" ht="11.25" customHeight="1" x14ac:dyDescent="0.2">
      <c r="A838" s="1573"/>
      <c r="B838" s="1186">
        <v>192.34</v>
      </c>
      <c r="C838" s="1186">
        <v>79.942000000000007</v>
      </c>
      <c r="D838" s="1179" t="s">
        <v>4029</v>
      </c>
    </row>
    <row r="839" spans="1:4" s="1198" customFormat="1" ht="11.25" customHeight="1" x14ac:dyDescent="0.2">
      <c r="A839" s="1575"/>
      <c r="B839" s="1187">
        <v>18597.48</v>
      </c>
      <c r="C839" s="1187">
        <v>18485.065840000003</v>
      </c>
      <c r="D839" s="1181" t="s">
        <v>11</v>
      </c>
    </row>
    <row r="840" spans="1:4" s="1198" customFormat="1" ht="11.25" customHeight="1" x14ac:dyDescent="0.2">
      <c r="A840" s="1573" t="s">
        <v>3081</v>
      </c>
      <c r="B840" s="1186">
        <v>64.28</v>
      </c>
      <c r="C840" s="1186">
        <v>21.472000000000001</v>
      </c>
      <c r="D840" s="1179" t="s">
        <v>4029</v>
      </c>
    </row>
    <row r="841" spans="1:4" s="1198" customFormat="1" ht="11.25" customHeight="1" x14ac:dyDescent="0.2">
      <c r="A841" s="1573"/>
      <c r="B841" s="1186">
        <v>64.28</v>
      </c>
      <c r="C841" s="1186">
        <v>21.472000000000001</v>
      </c>
      <c r="D841" s="1179" t="s">
        <v>11</v>
      </c>
    </row>
    <row r="842" spans="1:4" s="1198" customFormat="1" ht="11.25" customHeight="1" x14ac:dyDescent="0.2">
      <c r="A842" s="1574" t="s">
        <v>365</v>
      </c>
      <c r="B842" s="1185">
        <v>10020</v>
      </c>
      <c r="C842" s="1185">
        <v>10020</v>
      </c>
      <c r="D842" s="1177" t="s">
        <v>726</v>
      </c>
    </row>
    <row r="843" spans="1:4" s="1198" customFormat="1" ht="11.25" customHeight="1" x14ac:dyDescent="0.2">
      <c r="A843" s="1573"/>
      <c r="B843" s="1186">
        <v>500</v>
      </c>
      <c r="C843" s="1186">
        <v>500</v>
      </c>
      <c r="D843" s="1179" t="s">
        <v>677</v>
      </c>
    </row>
    <row r="844" spans="1:4" s="1198" customFormat="1" ht="11.25" customHeight="1" x14ac:dyDescent="0.2">
      <c r="A844" s="1573"/>
      <c r="B844" s="1186">
        <v>184.91</v>
      </c>
      <c r="C844" s="1186">
        <v>184.90078999999997</v>
      </c>
      <c r="D844" s="1179" t="s">
        <v>2988</v>
      </c>
    </row>
    <row r="845" spans="1:4" s="1198" customFormat="1" ht="11.25" customHeight="1" x14ac:dyDescent="0.2">
      <c r="A845" s="1575"/>
      <c r="B845" s="1187">
        <v>10704.91</v>
      </c>
      <c r="C845" s="1187">
        <v>10704.90079</v>
      </c>
      <c r="D845" s="1181" t="s">
        <v>11</v>
      </c>
    </row>
    <row r="846" spans="1:4" s="1198" customFormat="1" ht="11.25" customHeight="1" x14ac:dyDescent="0.2">
      <c r="A846" s="1573" t="s">
        <v>1758</v>
      </c>
      <c r="B846" s="1186">
        <v>39.06</v>
      </c>
      <c r="C846" s="1186">
        <v>39.05265</v>
      </c>
      <c r="D846" s="1179" t="s">
        <v>2988</v>
      </c>
    </row>
    <row r="847" spans="1:4" s="1198" customFormat="1" ht="11.25" customHeight="1" x14ac:dyDescent="0.2">
      <c r="A847" s="1573"/>
      <c r="B847" s="1186">
        <v>39.06</v>
      </c>
      <c r="C847" s="1186">
        <v>39.05265</v>
      </c>
      <c r="D847" s="1179" t="s">
        <v>11</v>
      </c>
    </row>
    <row r="848" spans="1:4" s="1198" customFormat="1" ht="11.25" customHeight="1" x14ac:dyDescent="0.2">
      <c r="A848" s="1574" t="s">
        <v>1759</v>
      </c>
      <c r="B848" s="1185">
        <v>231.76000000000002</v>
      </c>
      <c r="C848" s="1185">
        <v>135.56</v>
      </c>
      <c r="D848" s="1177" t="s">
        <v>4029</v>
      </c>
    </row>
    <row r="849" spans="1:4" s="1198" customFormat="1" ht="11.25" customHeight="1" x14ac:dyDescent="0.2">
      <c r="A849" s="1575"/>
      <c r="B849" s="1187">
        <v>231.76000000000002</v>
      </c>
      <c r="C849" s="1187">
        <v>135.56</v>
      </c>
      <c r="D849" s="1181" t="s">
        <v>11</v>
      </c>
    </row>
    <row r="850" spans="1:4" s="1198" customFormat="1" ht="11.25" customHeight="1" x14ac:dyDescent="0.2">
      <c r="A850" s="1573" t="s">
        <v>366</v>
      </c>
      <c r="B850" s="1186">
        <v>22732.94</v>
      </c>
      <c r="C850" s="1186">
        <v>22732.939059999997</v>
      </c>
      <c r="D850" s="1179" t="s">
        <v>651</v>
      </c>
    </row>
    <row r="851" spans="1:4" s="1198" customFormat="1" ht="11.25" customHeight="1" x14ac:dyDescent="0.2">
      <c r="A851" s="1573"/>
      <c r="B851" s="1186">
        <v>150.69999999999999</v>
      </c>
      <c r="C851" s="1186">
        <v>150.69999999999999</v>
      </c>
      <c r="D851" s="1179" t="s">
        <v>4673</v>
      </c>
    </row>
    <row r="852" spans="1:4" s="1198" customFormat="1" ht="11.25" customHeight="1" x14ac:dyDescent="0.2">
      <c r="A852" s="1573"/>
      <c r="B852" s="1186">
        <v>300</v>
      </c>
      <c r="C852" s="1186">
        <v>300</v>
      </c>
      <c r="D852" s="1179" t="s">
        <v>768</v>
      </c>
    </row>
    <row r="853" spans="1:4" s="1198" customFormat="1" ht="11.25" customHeight="1" x14ac:dyDescent="0.2">
      <c r="A853" s="1573"/>
      <c r="B853" s="1186">
        <v>80</v>
      </c>
      <c r="C853" s="1186">
        <v>78.132000000000005</v>
      </c>
      <c r="D853" s="1179" t="s">
        <v>713</v>
      </c>
    </row>
    <row r="854" spans="1:4" s="1198" customFormat="1" ht="11.25" customHeight="1" x14ac:dyDescent="0.2">
      <c r="A854" s="1573"/>
      <c r="B854" s="1186">
        <v>125</v>
      </c>
      <c r="C854" s="1186">
        <v>125</v>
      </c>
      <c r="D854" s="1179" t="s">
        <v>793</v>
      </c>
    </row>
    <row r="855" spans="1:4" s="1198" customFormat="1" ht="11.25" customHeight="1" x14ac:dyDescent="0.2">
      <c r="A855" s="1573"/>
      <c r="B855" s="1186">
        <v>64314</v>
      </c>
      <c r="C855" s="1186">
        <v>64314</v>
      </c>
      <c r="D855" s="1179" t="s">
        <v>726</v>
      </c>
    </row>
    <row r="856" spans="1:4" s="1198" customFormat="1" ht="11.25" customHeight="1" x14ac:dyDescent="0.2">
      <c r="A856" s="1573"/>
      <c r="B856" s="1186">
        <v>102.75</v>
      </c>
      <c r="C856" s="1186">
        <v>102.73699999999999</v>
      </c>
      <c r="D856" s="1179" t="s">
        <v>2987</v>
      </c>
    </row>
    <row r="857" spans="1:4" s="1198" customFormat="1" ht="11.25" customHeight="1" x14ac:dyDescent="0.2">
      <c r="A857" s="1573"/>
      <c r="B857" s="1186">
        <v>649.14</v>
      </c>
      <c r="C857" s="1186">
        <v>432.13900000000001</v>
      </c>
      <c r="D857" s="1179" t="s">
        <v>471</v>
      </c>
    </row>
    <row r="858" spans="1:4" s="1198" customFormat="1" ht="11.25" customHeight="1" x14ac:dyDescent="0.2">
      <c r="A858" s="1573"/>
      <c r="B858" s="1186">
        <v>60</v>
      </c>
      <c r="C858" s="1186">
        <v>60</v>
      </c>
      <c r="D858" s="1179" t="s">
        <v>430</v>
      </c>
    </row>
    <row r="859" spans="1:4" s="1198" customFormat="1" ht="11.25" customHeight="1" x14ac:dyDescent="0.2">
      <c r="A859" s="1573"/>
      <c r="B859" s="1186">
        <v>63.589999999999996</v>
      </c>
      <c r="C859" s="1186">
        <v>63.587469999999996</v>
      </c>
      <c r="D859" s="1179" t="s">
        <v>2988</v>
      </c>
    </row>
    <row r="860" spans="1:4" s="1198" customFormat="1" ht="11.25" customHeight="1" x14ac:dyDescent="0.2">
      <c r="A860" s="1573"/>
      <c r="B860" s="1186">
        <v>672.22</v>
      </c>
      <c r="C860" s="1186">
        <v>486.77800000000002</v>
      </c>
      <c r="D860" s="1179" t="s">
        <v>4029</v>
      </c>
    </row>
    <row r="861" spans="1:4" s="1198" customFormat="1" ht="11.25" customHeight="1" x14ac:dyDescent="0.2">
      <c r="A861" s="1573"/>
      <c r="B861" s="1186">
        <v>50</v>
      </c>
      <c r="C861" s="1186">
        <v>50</v>
      </c>
      <c r="D861" s="1179" t="s">
        <v>325</v>
      </c>
    </row>
    <row r="862" spans="1:4" s="1198" customFormat="1" ht="11.25" customHeight="1" x14ac:dyDescent="0.2">
      <c r="A862" s="1573"/>
      <c r="B862" s="1186">
        <v>1740</v>
      </c>
      <c r="C862" s="1186">
        <v>1740</v>
      </c>
      <c r="D862" s="1179" t="s">
        <v>681</v>
      </c>
    </row>
    <row r="863" spans="1:4" s="1198" customFormat="1" ht="11.25" customHeight="1" x14ac:dyDescent="0.2">
      <c r="A863" s="1573"/>
      <c r="B863" s="1186">
        <v>91040.34</v>
      </c>
      <c r="C863" s="1186">
        <v>90636.012529999993</v>
      </c>
      <c r="D863" s="1179" t="s">
        <v>11</v>
      </c>
    </row>
    <row r="864" spans="1:4" s="1198" customFormat="1" ht="11.25" customHeight="1" x14ac:dyDescent="0.2">
      <c r="A864" s="1574" t="s">
        <v>409</v>
      </c>
      <c r="B864" s="1185">
        <v>300</v>
      </c>
      <c r="C864" s="1185">
        <v>300</v>
      </c>
      <c r="D864" s="1177" t="s">
        <v>2772</v>
      </c>
    </row>
    <row r="865" spans="1:4" s="1198" customFormat="1" ht="21" x14ac:dyDescent="0.2">
      <c r="A865" s="1573"/>
      <c r="B865" s="1186">
        <v>532</v>
      </c>
      <c r="C865" s="1186">
        <v>532</v>
      </c>
      <c r="D865" s="1179" t="s">
        <v>725</v>
      </c>
    </row>
    <row r="866" spans="1:4" s="1198" customFormat="1" ht="11.25" customHeight="1" x14ac:dyDescent="0.2">
      <c r="A866" s="1573"/>
      <c r="B866" s="1186">
        <v>91457</v>
      </c>
      <c r="C866" s="1186">
        <v>91457</v>
      </c>
      <c r="D866" s="1179" t="s">
        <v>726</v>
      </c>
    </row>
    <row r="867" spans="1:4" s="1198" customFormat="1" ht="11.25" customHeight="1" x14ac:dyDescent="0.2">
      <c r="A867" s="1573"/>
      <c r="B867" s="1186">
        <v>92.6</v>
      </c>
      <c r="C867" s="1186">
        <v>81.56</v>
      </c>
      <c r="D867" s="1179" t="s">
        <v>723</v>
      </c>
    </row>
    <row r="868" spans="1:4" s="1198" customFormat="1" ht="11.25" customHeight="1" x14ac:dyDescent="0.2">
      <c r="A868" s="1573"/>
      <c r="B868" s="1186">
        <v>74</v>
      </c>
      <c r="C868" s="1186">
        <v>74</v>
      </c>
      <c r="D868" s="1179" t="s">
        <v>2987</v>
      </c>
    </row>
    <row r="869" spans="1:4" s="1198" customFormat="1" ht="11.25" customHeight="1" x14ac:dyDescent="0.2">
      <c r="A869" s="1573"/>
      <c r="B869" s="1186">
        <v>20000</v>
      </c>
      <c r="C869" s="1186">
        <v>0</v>
      </c>
      <c r="D869" s="1179" t="s">
        <v>303</v>
      </c>
    </row>
    <row r="870" spans="1:4" s="1198" customFormat="1" ht="11.25" customHeight="1" x14ac:dyDescent="0.2">
      <c r="A870" s="1573"/>
      <c r="B870" s="1186">
        <v>246.46</v>
      </c>
      <c r="C870" s="1186">
        <v>246.45651000000001</v>
      </c>
      <c r="D870" s="1179" t="s">
        <v>2988</v>
      </c>
    </row>
    <row r="871" spans="1:4" s="1198" customFormat="1" ht="11.25" customHeight="1" x14ac:dyDescent="0.2">
      <c r="A871" s="1573"/>
      <c r="B871" s="1186">
        <v>1621.64</v>
      </c>
      <c r="C871" s="1186">
        <v>866.32899999999995</v>
      </c>
      <c r="D871" s="1179" t="s">
        <v>4029</v>
      </c>
    </row>
    <row r="872" spans="1:4" s="1198" customFormat="1" ht="11.25" customHeight="1" x14ac:dyDescent="0.2">
      <c r="A872" s="1573"/>
      <c r="B872" s="1186">
        <v>1498</v>
      </c>
      <c r="C872" s="1186">
        <v>1498</v>
      </c>
      <c r="D872" s="1179" t="s">
        <v>681</v>
      </c>
    </row>
    <row r="873" spans="1:4" s="1198" customFormat="1" ht="11.25" customHeight="1" x14ac:dyDescent="0.2">
      <c r="A873" s="1573"/>
      <c r="B873" s="1186">
        <v>1500</v>
      </c>
      <c r="C873" s="1186">
        <v>1500</v>
      </c>
      <c r="D873" s="1179" t="s">
        <v>399</v>
      </c>
    </row>
    <row r="874" spans="1:4" s="1198" customFormat="1" ht="11.25" customHeight="1" x14ac:dyDescent="0.2">
      <c r="A874" s="1575"/>
      <c r="B874" s="1187">
        <v>117321.70000000001</v>
      </c>
      <c r="C874" s="1187">
        <v>96555.345509999999</v>
      </c>
      <c r="D874" s="1181" t="s">
        <v>11</v>
      </c>
    </row>
    <row r="875" spans="1:4" s="1198" customFormat="1" ht="11.25" customHeight="1" x14ac:dyDescent="0.2">
      <c r="A875" s="1573" t="s">
        <v>410</v>
      </c>
      <c r="B875" s="1186">
        <v>211.5</v>
      </c>
      <c r="C875" s="1186">
        <v>211.5</v>
      </c>
      <c r="D875" s="1179" t="s">
        <v>2772</v>
      </c>
    </row>
    <row r="876" spans="1:4" s="1198" customFormat="1" ht="11.25" customHeight="1" x14ac:dyDescent="0.2">
      <c r="A876" s="1573"/>
      <c r="B876" s="1186">
        <v>130</v>
      </c>
      <c r="C876" s="1186">
        <v>129.60667000000001</v>
      </c>
      <c r="D876" s="1179" t="s">
        <v>793</v>
      </c>
    </row>
    <row r="877" spans="1:4" s="1198" customFormat="1" ht="11.25" customHeight="1" x14ac:dyDescent="0.2">
      <c r="A877" s="1573"/>
      <c r="B877" s="1186">
        <v>12130</v>
      </c>
      <c r="C877" s="1186">
        <v>12130</v>
      </c>
      <c r="D877" s="1179" t="s">
        <v>726</v>
      </c>
    </row>
    <row r="878" spans="1:4" s="1198" customFormat="1" ht="11.25" customHeight="1" x14ac:dyDescent="0.2">
      <c r="A878" s="1573"/>
      <c r="B878" s="1186">
        <v>277.3</v>
      </c>
      <c r="C878" s="1186">
        <v>277.3</v>
      </c>
      <c r="D878" s="1179" t="s">
        <v>723</v>
      </c>
    </row>
    <row r="879" spans="1:4" s="1198" customFormat="1" ht="11.25" customHeight="1" x14ac:dyDescent="0.2">
      <c r="A879" s="1573"/>
      <c r="B879" s="1186">
        <v>86</v>
      </c>
      <c r="C879" s="1186">
        <v>86</v>
      </c>
      <c r="D879" s="1179" t="s">
        <v>678</v>
      </c>
    </row>
    <row r="880" spans="1:4" s="1198" customFormat="1" ht="11.25" customHeight="1" x14ac:dyDescent="0.2">
      <c r="A880" s="1573"/>
      <c r="B880" s="1186">
        <v>50</v>
      </c>
      <c r="C880" s="1186">
        <v>50</v>
      </c>
      <c r="D880" s="1179" t="s">
        <v>384</v>
      </c>
    </row>
    <row r="881" spans="1:4" s="1198" customFormat="1" ht="11.25" customHeight="1" x14ac:dyDescent="0.2">
      <c r="A881" s="1573"/>
      <c r="B881" s="1186">
        <v>299.73</v>
      </c>
      <c r="C881" s="1186">
        <v>299.71600000000001</v>
      </c>
      <c r="D881" s="1179" t="s">
        <v>2987</v>
      </c>
    </row>
    <row r="882" spans="1:4" s="1198" customFormat="1" ht="11.25" customHeight="1" x14ac:dyDescent="0.2">
      <c r="A882" s="1573"/>
      <c r="B882" s="1186">
        <v>29274.400000000001</v>
      </c>
      <c r="C882" s="1186">
        <v>29274.34245</v>
      </c>
      <c r="D882" s="1179" t="s">
        <v>385</v>
      </c>
    </row>
    <row r="883" spans="1:4" s="1198" customFormat="1" ht="11.25" customHeight="1" x14ac:dyDescent="0.2">
      <c r="A883" s="1573"/>
      <c r="B883" s="1186">
        <v>427.02</v>
      </c>
      <c r="C883" s="1186">
        <v>399.95372999999995</v>
      </c>
      <c r="D883" s="1179" t="s">
        <v>471</v>
      </c>
    </row>
    <row r="884" spans="1:4" s="1198" customFormat="1" ht="11.25" customHeight="1" x14ac:dyDescent="0.2">
      <c r="A884" s="1573"/>
      <c r="B884" s="1186">
        <v>220.2</v>
      </c>
      <c r="C884" s="1186">
        <v>220.19811999999999</v>
      </c>
      <c r="D884" s="1179" t="s">
        <v>2988</v>
      </c>
    </row>
    <row r="885" spans="1:4" s="1198" customFormat="1" ht="11.25" customHeight="1" x14ac:dyDescent="0.2">
      <c r="A885" s="1573"/>
      <c r="B885" s="1186">
        <v>2064.66</v>
      </c>
      <c r="C885" s="1186">
        <v>1644.8559999999998</v>
      </c>
      <c r="D885" s="1179" t="s">
        <v>4029</v>
      </c>
    </row>
    <row r="886" spans="1:4" s="1198" customFormat="1" ht="11.25" customHeight="1" x14ac:dyDescent="0.2">
      <c r="A886" s="1573"/>
      <c r="B886" s="1186">
        <v>2044</v>
      </c>
      <c r="C886" s="1186">
        <v>2044</v>
      </c>
      <c r="D886" s="1179" t="s">
        <v>681</v>
      </c>
    </row>
    <row r="887" spans="1:4" s="1198" customFormat="1" ht="11.25" customHeight="1" x14ac:dyDescent="0.2">
      <c r="A887" s="1573"/>
      <c r="B887" s="1186">
        <v>199</v>
      </c>
      <c r="C887" s="1186">
        <v>199</v>
      </c>
      <c r="D887" s="1179" t="s">
        <v>399</v>
      </c>
    </row>
    <row r="888" spans="1:4" s="1198" customFormat="1" ht="11.25" customHeight="1" x14ac:dyDescent="0.2">
      <c r="A888" s="1573"/>
      <c r="B888" s="1186">
        <v>47413.81</v>
      </c>
      <c r="C888" s="1186">
        <v>46966.472970000003</v>
      </c>
      <c r="D888" s="1179" t="s">
        <v>11</v>
      </c>
    </row>
    <row r="889" spans="1:4" s="1198" customFormat="1" ht="11.25" customHeight="1" x14ac:dyDescent="0.2">
      <c r="A889" s="1574" t="s">
        <v>367</v>
      </c>
      <c r="B889" s="1185">
        <v>2224.2199999999998</v>
      </c>
      <c r="C889" s="1185">
        <v>2224.2160199999998</v>
      </c>
      <c r="D889" s="1177" t="s">
        <v>651</v>
      </c>
    </row>
    <row r="890" spans="1:4" s="1198" customFormat="1" ht="11.25" customHeight="1" x14ac:dyDescent="0.2">
      <c r="A890" s="1573"/>
      <c r="B890" s="1186">
        <v>325.3</v>
      </c>
      <c r="C890" s="1186">
        <v>324.99560000000002</v>
      </c>
      <c r="D890" s="1179" t="s">
        <v>2772</v>
      </c>
    </row>
    <row r="891" spans="1:4" s="1198" customFormat="1" ht="11.25" customHeight="1" x14ac:dyDescent="0.2">
      <c r="A891" s="1573"/>
      <c r="B891" s="1186">
        <v>100</v>
      </c>
      <c r="C891" s="1186">
        <v>100</v>
      </c>
      <c r="D891" s="1179" t="s">
        <v>4673</v>
      </c>
    </row>
    <row r="892" spans="1:4" s="1198" customFormat="1" ht="11.25" customHeight="1" x14ac:dyDescent="0.2">
      <c r="A892" s="1573"/>
      <c r="B892" s="1186">
        <v>126.8</v>
      </c>
      <c r="C892" s="1186">
        <v>118.40583000000001</v>
      </c>
      <c r="D892" s="1179" t="s">
        <v>703</v>
      </c>
    </row>
    <row r="893" spans="1:4" s="1198" customFormat="1" ht="11.25" customHeight="1" x14ac:dyDescent="0.2">
      <c r="A893" s="1573"/>
      <c r="B893" s="1186">
        <v>110.4</v>
      </c>
      <c r="C893" s="1186">
        <v>110.4</v>
      </c>
      <c r="D893" s="1179" t="s">
        <v>4677</v>
      </c>
    </row>
    <row r="894" spans="1:4" s="1198" customFormat="1" ht="11.25" customHeight="1" x14ac:dyDescent="0.2">
      <c r="A894" s="1573"/>
      <c r="B894" s="1186">
        <v>65</v>
      </c>
      <c r="C894" s="1186">
        <v>61.544640000000001</v>
      </c>
      <c r="D894" s="1179" t="s">
        <v>713</v>
      </c>
    </row>
    <row r="895" spans="1:4" s="1198" customFormat="1" ht="11.25" customHeight="1" x14ac:dyDescent="0.2">
      <c r="A895" s="1573"/>
      <c r="B895" s="1186">
        <v>263.5</v>
      </c>
      <c r="C895" s="1186">
        <v>263.5</v>
      </c>
      <c r="D895" s="1179" t="s">
        <v>793</v>
      </c>
    </row>
    <row r="896" spans="1:4" s="1198" customFormat="1" ht="11.25" customHeight="1" x14ac:dyDescent="0.2">
      <c r="A896" s="1573"/>
      <c r="B896" s="1186">
        <v>8083</v>
      </c>
      <c r="C896" s="1186">
        <v>8083</v>
      </c>
      <c r="D896" s="1179" t="s">
        <v>726</v>
      </c>
    </row>
    <row r="897" spans="1:4" s="1198" customFormat="1" ht="11.25" customHeight="1" x14ac:dyDescent="0.2">
      <c r="A897" s="1573"/>
      <c r="B897" s="1186">
        <v>1000</v>
      </c>
      <c r="C897" s="1186">
        <v>546.596</v>
      </c>
      <c r="D897" s="1179" t="s">
        <v>723</v>
      </c>
    </row>
    <row r="898" spans="1:4" s="1198" customFormat="1" ht="11.25" customHeight="1" x14ac:dyDescent="0.2">
      <c r="A898" s="1573"/>
      <c r="B898" s="1186">
        <v>89</v>
      </c>
      <c r="C898" s="1186">
        <v>89</v>
      </c>
      <c r="D898" s="1179" t="s">
        <v>678</v>
      </c>
    </row>
    <row r="899" spans="1:4" s="1198" customFormat="1" ht="11.25" customHeight="1" x14ac:dyDescent="0.2">
      <c r="A899" s="1573"/>
      <c r="B899" s="1186">
        <v>500</v>
      </c>
      <c r="C899" s="1186">
        <v>500</v>
      </c>
      <c r="D899" s="1179" t="s">
        <v>375</v>
      </c>
    </row>
    <row r="900" spans="1:4" s="1198" customFormat="1" ht="11.25" customHeight="1" x14ac:dyDescent="0.2">
      <c r="A900" s="1573"/>
      <c r="B900" s="1186">
        <v>70</v>
      </c>
      <c r="C900" s="1186">
        <v>70</v>
      </c>
      <c r="D900" s="1179" t="s">
        <v>452</v>
      </c>
    </row>
    <row r="901" spans="1:4" s="1198" customFormat="1" ht="11.25" customHeight="1" x14ac:dyDescent="0.2">
      <c r="A901" s="1573"/>
      <c r="B901" s="1186">
        <v>3000</v>
      </c>
      <c r="C901" s="1186">
        <v>3000</v>
      </c>
      <c r="D901" s="1179" t="s">
        <v>395</v>
      </c>
    </row>
    <row r="902" spans="1:4" s="1198" customFormat="1" ht="11.25" customHeight="1" x14ac:dyDescent="0.2">
      <c r="A902" s="1573"/>
      <c r="B902" s="1186">
        <v>594.29999999999995</v>
      </c>
      <c r="C902" s="1186">
        <v>369.1</v>
      </c>
      <c r="D902" s="1179" t="s">
        <v>471</v>
      </c>
    </row>
    <row r="903" spans="1:4" s="1198" customFormat="1" ht="11.25" customHeight="1" x14ac:dyDescent="0.2">
      <c r="A903" s="1573"/>
      <c r="B903" s="1186">
        <v>123.78999999999999</v>
      </c>
      <c r="C903" s="1186">
        <v>123.78344999999999</v>
      </c>
      <c r="D903" s="1179" t="s">
        <v>2988</v>
      </c>
    </row>
    <row r="904" spans="1:4" s="1198" customFormat="1" ht="11.25" customHeight="1" x14ac:dyDescent="0.2">
      <c r="A904" s="1573"/>
      <c r="B904" s="1186">
        <v>713.23</v>
      </c>
      <c r="C904" s="1186">
        <v>236.21800000000002</v>
      </c>
      <c r="D904" s="1179" t="s">
        <v>4029</v>
      </c>
    </row>
    <row r="905" spans="1:4" s="1198" customFormat="1" ht="11.25" customHeight="1" x14ac:dyDescent="0.2">
      <c r="A905" s="1573"/>
      <c r="B905" s="1186">
        <v>1000</v>
      </c>
      <c r="C905" s="1186">
        <v>1000</v>
      </c>
      <c r="D905" s="1179" t="s">
        <v>397</v>
      </c>
    </row>
    <row r="906" spans="1:4" s="1198" customFormat="1" ht="11.25" customHeight="1" x14ac:dyDescent="0.2">
      <c r="A906" s="1573"/>
      <c r="B906" s="1186">
        <v>50</v>
      </c>
      <c r="C906" s="1186">
        <v>50</v>
      </c>
      <c r="D906" s="1179" t="s">
        <v>325</v>
      </c>
    </row>
    <row r="907" spans="1:4" s="1198" customFormat="1" ht="11.25" customHeight="1" x14ac:dyDescent="0.2">
      <c r="A907" s="1573"/>
      <c r="B907" s="1186">
        <v>3100</v>
      </c>
      <c r="C907" s="1186">
        <v>3100</v>
      </c>
      <c r="D907" s="1179" t="s">
        <v>681</v>
      </c>
    </row>
    <row r="908" spans="1:4" s="1198" customFormat="1" ht="11.25" customHeight="1" x14ac:dyDescent="0.2">
      <c r="A908" s="1573"/>
      <c r="B908" s="1186">
        <v>200</v>
      </c>
      <c r="C908" s="1186">
        <v>200</v>
      </c>
      <c r="D908" s="1179" t="s">
        <v>399</v>
      </c>
    </row>
    <row r="909" spans="1:4" s="1198" customFormat="1" ht="11.25" customHeight="1" x14ac:dyDescent="0.2">
      <c r="A909" s="1575"/>
      <c r="B909" s="1187">
        <v>21738.54</v>
      </c>
      <c r="C909" s="1187">
        <v>20570.759539999999</v>
      </c>
      <c r="D909" s="1181" t="s">
        <v>11</v>
      </c>
    </row>
    <row r="910" spans="1:4" s="1198" customFormat="1" ht="11.25" customHeight="1" x14ac:dyDescent="0.2">
      <c r="A910" s="1574" t="s">
        <v>368</v>
      </c>
      <c r="B910" s="1186">
        <v>222.49</v>
      </c>
      <c r="C910" s="1186">
        <v>0</v>
      </c>
      <c r="D910" s="1179" t="s">
        <v>4711</v>
      </c>
    </row>
    <row r="911" spans="1:4" s="1198" customFormat="1" ht="11.25" customHeight="1" x14ac:dyDescent="0.2">
      <c r="A911" s="1573"/>
      <c r="B911" s="1186">
        <v>20336.669999999998</v>
      </c>
      <c r="C911" s="1186">
        <v>20336.666239999999</v>
      </c>
      <c r="D911" s="1179" t="s">
        <v>651</v>
      </c>
    </row>
    <row r="912" spans="1:4" s="1198" customFormat="1" ht="11.25" customHeight="1" x14ac:dyDescent="0.2">
      <c r="A912" s="1573"/>
      <c r="B912" s="1186">
        <v>324355</v>
      </c>
      <c r="C912" s="1186">
        <v>324355</v>
      </c>
      <c r="D912" s="1179" t="s">
        <v>726</v>
      </c>
    </row>
    <row r="913" spans="1:4" s="1198" customFormat="1" ht="11.25" customHeight="1" x14ac:dyDescent="0.2">
      <c r="A913" s="1573"/>
      <c r="B913" s="1186">
        <v>1558.5</v>
      </c>
      <c r="C913" s="1186">
        <v>1550.5035</v>
      </c>
      <c r="D913" s="1179" t="s">
        <v>723</v>
      </c>
    </row>
    <row r="914" spans="1:4" s="1198" customFormat="1" ht="11.25" customHeight="1" x14ac:dyDescent="0.2">
      <c r="A914" s="1573"/>
      <c r="B914" s="1186">
        <v>540</v>
      </c>
      <c r="C914" s="1186">
        <v>540</v>
      </c>
      <c r="D914" s="1179" t="s">
        <v>678</v>
      </c>
    </row>
    <row r="915" spans="1:4" s="1198" customFormat="1" ht="21" x14ac:dyDescent="0.2">
      <c r="A915" s="1573"/>
      <c r="B915" s="1186">
        <v>1300</v>
      </c>
      <c r="C915" s="1186">
        <v>0</v>
      </c>
      <c r="D915" s="1179" t="s">
        <v>4712</v>
      </c>
    </row>
    <row r="916" spans="1:4" s="1198" customFormat="1" ht="11.25" customHeight="1" x14ac:dyDescent="0.2">
      <c r="A916" s="1573"/>
      <c r="B916" s="1186">
        <v>1800</v>
      </c>
      <c r="C916" s="1186">
        <v>1800</v>
      </c>
      <c r="D916" s="1179" t="s">
        <v>375</v>
      </c>
    </row>
    <row r="917" spans="1:4" s="1198" customFormat="1" ht="11.25" customHeight="1" x14ac:dyDescent="0.2">
      <c r="A917" s="1573"/>
      <c r="B917" s="1186">
        <v>3000</v>
      </c>
      <c r="C917" s="1186">
        <v>3000</v>
      </c>
      <c r="D917" s="1179" t="s">
        <v>2748</v>
      </c>
    </row>
    <row r="918" spans="1:4" s="1198" customFormat="1" ht="11.25" customHeight="1" x14ac:dyDescent="0.2">
      <c r="A918" s="1573"/>
      <c r="B918" s="1186">
        <v>26.39</v>
      </c>
      <c r="C918" s="1186">
        <v>26.378</v>
      </c>
      <c r="D918" s="1179" t="s">
        <v>2987</v>
      </c>
    </row>
    <row r="919" spans="1:4" s="1198" customFormat="1" ht="11.25" customHeight="1" x14ac:dyDescent="0.2">
      <c r="A919" s="1573"/>
      <c r="B919" s="1186">
        <v>10856</v>
      </c>
      <c r="C919" s="1186">
        <v>5000</v>
      </c>
      <c r="D919" s="1179" t="s">
        <v>303</v>
      </c>
    </row>
    <row r="920" spans="1:4" s="1198" customFormat="1" ht="11.25" customHeight="1" x14ac:dyDescent="0.2">
      <c r="A920" s="1573"/>
      <c r="B920" s="1186">
        <v>10450.200000000001</v>
      </c>
      <c r="C920" s="1186">
        <v>10450.200000000001</v>
      </c>
      <c r="D920" s="1179" t="s">
        <v>395</v>
      </c>
    </row>
    <row r="921" spans="1:4" s="1198" customFormat="1" ht="11.25" customHeight="1" x14ac:dyDescent="0.2">
      <c r="A921" s="1573"/>
      <c r="B921" s="1186">
        <v>5400</v>
      </c>
      <c r="C921" s="1186">
        <v>5400</v>
      </c>
      <c r="D921" s="1179" t="s">
        <v>3481</v>
      </c>
    </row>
    <row r="922" spans="1:4" s="1198" customFormat="1" ht="11.25" customHeight="1" x14ac:dyDescent="0.2">
      <c r="A922" s="1573"/>
      <c r="B922" s="1186">
        <v>2029.6599999999999</v>
      </c>
      <c r="C922" s="1186">
        <v>1335.08</v>
      </c>
      <c r="D922" s="1179" t="s">
        <v>471</v>
      </c>
    </row>
    <row r="923" spans="1:4" s="1198" customFormat="1" ht="11.25" customHeight="1" x14ac:dyDescent="0.2">
      <c r="A923" s="1573"/>
      <c r="B923" s="1186">
        <v>40.5</v>
      </c>
      <c r="C923" s="1186">
        <v>40.5</v>
      </c>
      <c r="D923" s="1179" t="s">
        <v>500</v>
      </c>
    </row>
    <row r="924" spans="1:4" s="1198" customFormat="1" ht="11.25" customHeight="1" x14ac:dyDescent="0.2">
      <c r="A924" s="1573"/>
      <c r="B924" s="1186">
        <v>1000</v>
      </c>
      <c r="C924" s="1186">
        <v>1000</v>
      </c>
      <c r="D924" s="1179" t="s">
        <v>526</v>
      </c>
    </row>
    <row r="925" spans="1:4" s="1198" customFormat="1" ht="11.25" customHeight="1" x14ac:dyDescent="0.2">
      <c r="A925" s="1573"/>
      <c r="B925" s="1186">
        <v>2500</v>
      </c>
      <c r="C925" s="1186">
        <v>2500</v>
      </c>
      <c r="D925" s="1179" t="s">
        <v>397</v>
      </c>
    </row>
    <row r="926" spans="1:4" s="1198" customFormat="1" ht="11.25" customHeight="1" x14ac:dyDescent="0.2">
      <c r="A926" s="1573"/>
      <c r="B926" s="1186">
        <v>19500</v>
      </c>
      <c r="C926" s="1186">
        <v>19415.262759999998</v>
      </c>
      <c r="D926" s="1179" t="s">
        <v>515</v>
      </c>
    </row>
    <row r="927" spans="1:4" s="1198" customFormat="1" ht="11.25" customHeight="1" x14ac:dyDescent="0.2">
      <c r="A927" s="1573"/>
      <c r="B927" s="1186">
        <v>5600</v>
      </c>
      <c r="C927" s="1186">
        <v>1350</v>
      </c>
      <c r="D927" s="1179" t="s">
        <v>325</v>
      </c>
    </row>
    <row r="928" spans="1:4" s="1198" customFormat="1" ht="11.25" customHeight="1" x14ac:dyDescent="0.2">
      <c r="A928" s="1573"/>
      <c r="B928" s="1186">
        <v>1375</v>
      </c>
      <c r="C928" s="1186">
        <v>1375</v>
      </c>
      <c r="D928" s="1179" t="s">
        <v>681</v>
      </c>
    </row>
    <row r="929" spans="1:4" s="1198" customFormat="1" ht="11.25" customHeight="1" x14ac:dyDescent="0.2">
      <c r="A929" s="1573"/>
      <c r="B929" s="1186">
        <v>1000</v>
      </c>
      <c r="C929" s="1186">
        <v>1000</v>
      </c>
      <c r="D929" s="1179" t="s">
        <v>399</v>
      </c>
    </row>
    <row r="930" spans="1:4" s="1198" customFormat="1" ht="11.25" customHeight="1" x14ac:dyDescent="0.2">
      <c r="A930" s="1573"/>
      <c r="B930" s="1186">
        <v>2573</v>
      </c>
      <c r="C930" s="1186">
        <v>2573</v>
      </c>
      <c r="D930" s="1179" t="s">
        <v>671</v>
      </c>
    </row>
    <row r="931" spans="1:4" s="1198" customFormat="1" ht="11.25" customHeight="1" x14ac:dyDescent="0.2">
      <c r="A931" s="1573"/>
      <c r="B931" s="1186">
        <v>100000</v>
      </c>
      <c r="C931" s="1186">
        <v>0</v>
      </c>
      <c r="D931" s="1179" t="s">
        <v>4112</v>
      </c>
    </row>
    <row r="932" spans="1:4" s="1198" customFormat="1" ht="11.25" customHeight="1" x14ac:dyDescent="0.2">
      <c r="A932" s="1575"/>
      <c r="B932" s="1186">
        <v>515463.41</v>
      </c>
      <c r="C932" s="1186">
        <v>403047.59049999999</v>
      </c>
      <c r="D932" s="1179" t="s">
        <v>11</v>
      </c>
    </row>
    <row r="933" spans="1:4" s="1198" customFormat="1" ht="11.25" customHeight="1" x14ac:dyDescent="0.2">
      <c r="A933" s="1574" t="s">
        <v>369</v>
      </c>
      <c r="B933" s="1185">
        <v>40</v>
      </c>
      <c r="C933" s="1185">
        <v>40</v>
      </c>
      <c r="D933" s="1177" t="s">
        <v>4673</v>
      </c>
    </row>
    <row r="934" spans="1:4" s="1198" customFormat="1" ht="11.25" customHeight="1" x14ac:dyDescent="0.2">
      <c r="A934" s="1573"/>
      <c r="B934" s="1186">
        <v>73</v>
      </c>
      <c r="C934" s="1186">
        <v>73</v>
      </c>
      <c r="D934" s="1179" t="s">
        <v>713</v>
      </c>
    </row>
    <row r="935" spans="1:4" s="1198" customFormat="1" ht="11.25" customHeight="1" x14ac:dyDescent="0.2">
      <c r="A935" s="1573"/>
      <c r="B935" s="1186">
        <v>50431</v>
      </c>
      <c r="C935" s="1186">
        <v>50431</v>
      </c>
      <c r="D935" s="1179" t="s">
        <v>726</v>
      </c>
    </row>
    <row r="936" spans="1:4" s="1198" customFormat="1" ht="11.25" customHeight="1" x14ac:dyDescent="0.2">
      <c r="A936" s="1573"/>
      <c r="B936" s="1186">
        <v>207.60000000000002</v>
      </c>
      <c r="C936" s="1186">
        <v>198.68309000000002</v>
      </c>
      <c r="D936" s="1179" t="s">
        <v>723</v>
      </c>
    </row>
    <row r="937" spans="1:4" s="1198" customFormat="1" ht="11.25" customHeight="1" x14ac:dyDescent="0.2">
      <c r="A937" s="1573"/>
      <c r="B937" s="1186">
        <v>80</v>
      </c>
      <c r="C937" s="1186">
        <v>80</v>
      </c>
      <c r="D937" s="1179" t="s">
        <v>676</v>
      </c>
    </row>
    <row r="938" spans="1:4" s="1198" customFormat="1" ht="21" x14ac:dyDescent="0.2">
      <c r="A938" s="1573"/>
      <c r="B938" s="1186">
        <v>200</v>
      </c>
      <c r="C938" s="1186">
        <v>200</v>
      </c>
      <c r="D938" s="1179" t="s">
        <v>724</v>
      </c>
    </row>
    <row r="939" spans="1:4" s="1198" customFormat="1" ht="11.25" customHeight="1" x14ac:dyDescent="0.2">
      <c r="A939" s="1573"/>
      <c r="B939" s="1186">
        <v>43.26</v>
      </c>
      <c r="C939" s="1186">
        <v>43.244999999999997</v>
      </c>
      <c r="D939" s="1179" t="s">
        <v>2987</v>
      </c>
    </row>
    <row r="940" spans="1:4" s="1198" customFormat="1" ht="11.25" customHeight="1" x14ac:dyDescent="0.2">
      <c r="A940" s="1573"/>
      <c r="B940" s="1186">
        <v>95</v>
      </c>
      <c r="C940" s="1186">
        <v>95</v>
      </c>
      <c r="D940" s="1179" t="s">
        <v>452</v>
      </c>
    </row>
    <row r="941" spans="1:4" s="1198" customFormat="1" ht="11.25" customHeight="1" x14ac:dyDescent="0.2">
      <c r="A941" s="1573"/>
      <c r="B941" s="1186">
        <v>3362.0200000000004</v>
      </c>
      <c r="C941" s="1186">
        <v>3361.9999999999995</v>
      </c>
      <c r="D941" s="1179" t="s">
        <v>3481</v>
      </c>
    </row>
    <row r="942" spans="1:4" s="1198" customFormat="1" ht="11.25" customHeight="1" x14ac:dyDescent="0.2">
      <c r="A942" s="1573"/>
      <c r="B942" s="1186">
        <v>67.86</v>
      </c>
      <c r="C942" s="1186">
        <v>67.857290000000006</v>
      </c>
      <c r="D942" s="1179" t="s">
        <v>2988</v>
      </c>
    </row>
    <row r="943" spans="1:4" s="1198" customFormat="1" ht="11.25" customHeight="1" x14ac:dyDescent="0.2">
      <c r="A943" s="1573"/>
      <c r="B943" s="1186">
        <v>249.17000000000002</v>
      </c>
      <c r="C943" s="1186">
        <v>75.245999999999981</v>
      </c>
      <c r="D943" s="1179" t="s">
        <v>4029</v>
      </c>
    </row>
    <row r="944" spans="1:4" s="1198" customFormat="1" ht="11.25" customHeight="1" x14ac:dyDescent="0.2">
      <c r="A944" s="1573"/>
      <c r="B944" s="1186">
        <v>50</v>
      </c>
      <c r="C944" s="1186">
        <v>50</v>
      </c>
      <c r="D944" s="1179" t="s">
        <v>325</v>
      </c>
    </row>
    <row r="945" spans="1:4" s="1198" customFormat="1" ht="11.25" customHeight="1" x14ac:dyDescent="0.2">
      <c r="A945" s="1573"/>
      <c r="B945" s="1186">
        <v>1839</v>
      </c>
      <c r="C945" s="1186">
        <v>1839</v>
      </c>
      <c r="D945" s="1179" t="s">
        <v>681</v>
      </c>
    </row>
    <row r="946" spans="1:4" s="1198" customFormat="1" ht="11.25" customHeight="1" x14ac:dyDescent="0.2">
      <c r="A946" s="1575"/>
      <c r="B946" s="1187">
        <v>56737.91</v>
      </c>
      <c r="C946" s="1187">
        <v>56555.03138</v>
      </c>
      <c r="D946" s="1181" t="s">
        <v>11</v>
      </c>
    </row>
    <row r="947" spans="1:4" s="306" customFormat="1" ht="15" customHeight="1" x14ac:dyDescent="0.2">
      <c r="A947" s="218" t="s">
        <v>2887</v>
      </c>
      <c r="B947" s="213">
        <v>1481000.8699999999</v>
      </c>
      <c r="C947" s="213">
        <v>1246210.51776</v>
      </c>
      <c r="D947" s="431"/>
    </row>
    <row r="948" spans="1:4" s="243" customFormat="1" ht="24.75" customHeight="1" x14ac:dyDescent="0.2">
      <c r="A948" s="209" t="s">
        <v>2888</v>
      </c>
      <c r="B948" s="231"/>
      <c r="C948" s="231"/>
      <c r="D948" s="224"/>
    </row>
    <row r="949" spans="1:4" s="1198" customFormat="1" ht="11.25" customHeight="1" x14ac:dyDescent="0.2">
      <c r="A949" s="1574" t="s">
        <v>432</v>
      </c>
      <c r="B949" s="1185">
        <v>60</v>
      </c>
      <c r="C949" s="1185">
        <v>60</v>
      </c>
      <c r="D949" s="1177" t="s">
        <v>696</v>
      </c>
    </row>
    <row r="950" spans="1:4" s="1198" customFormat="1" ht="11.25" customHeight="1" x14ac:dyDescent="0.2">
      <c r="A950" s="1575"/>
      <c r="B950" s="1187">
        <v>60</v>
      </c>
      <c r="C950" s="1187">
        <v>60</v>
      </c>
      <c r="D950" s="1181" t="s">
        <v>11</v>
      </c>
    </row>
    <row r="951" spans="1:4" s="1198" customFormat="1" ht="11.25" customHeight="1" x14ac:dyDescent="0.2">
      <c r="A951" s="1573" t="s">
        <v>1760</v>
      </c>
      <c r="B951" s="1186">
        <v>125</v>
      </c>
      <c r="C951" s="1186">
        <v>125</v>
      </c>
      <c r="D951" s="1179" t="s">
        <v>696</v>
      </c>
    </row>
    <row r="952" spans="1:4" s="1198" customFormat="1" ht="11.25" customHeight="1" x14ac:dyDescent="0.2">
      <c r="A952" s="1573"/>
      <c r="B952" s="1186">
        <v>125</v>
      </c>
      <c r="C952" s="1186">
        <v>125</v>
      </c>
      <c r="D952" s="1179" t="s">
        <v>11</v>
      </c>
    </row>
    <row r="953" spans="1:4" s="1198" customFormat="1" ht="11.25" customHeight="1" x14ac:dyDescent="0.2">
      <c r="A953" s="1574" t="s">
        <v>436</v>
      </c>
      <c r="B953" s="1185">
        <v>300</v>
      </c>
      <c r="C953" s="1185">
        <v>300</v>
      </c>
      <c r="D953" s="1177" t="s">
        <v>430</v>
      </c>
    </row>
    <row r="954" spans="1:4" s="1198" customFormat="1" ht="11.25" customHeight="1" x14ac:dyDescent="0.2">
      <c r="A954" s="1575"/>
      <c r="B954" s="1187">
        <v>300</v>
      </c>
      <c r="C954" s="1187">
        <v>300</v>
      </c>
      <c r="D954" s="1181" t="s">
        <v>11</v>
      </c>
    </row>
    <row r="955" spans="1:4" s="1198" customFormat="1" ht="11.25" customHeight="1" x14ac:dyDescent="0.2">
      <c r="A955" s="1573" t="s">
        <v>1761</v>
      </c>
      <c r="B955" s="1186">
        <v>94.4</v>
      </c>
      <c r="C955" s="1186">
        <v>94.4</v>
      </c>
      <c r="D955" s="1179" t="s">
        <v>2772</v>
      </c>
    </row>
    <row r="956" spans="1:4" s="1198" customFormat="1" ht="11.25" customHeight="1" x14ac:dyDescent="0.2">
      <c r="A956" s="1573"/>
      <c r="B956" s="1186">
        <v>125</v>
      </c>
      <c r="C956" s="1186">
        <v>125</v>
      </c>
      <c r="D956" s="1179" t="s">
        <v>696</v>
      </c>
    </row>
    <row r="957" spans="1:4" s="1198" customFormat="1" ht="11.25" customHeight="1" x14ac:dyDescent="0.2">
      <c r="A957" s="1573"/>
      <c r="B957" s="1186">
        <v>43.1</v>
      </c>
      <c r="C957" s="1186">
        <v>43.1</v>
      </c>
      <c r="D957" s="1179" t="s">
        <v>3682</v>
      </c>
    </row>
    <row r="958" spans="1:4" s="1198" customFormat="1" ht="11.25" customHeight="1" x14ac:dyDescent="0.2">
      <c r="A958" s="1573"/>
      <c r="B958" s="1186">
        <v>262.5</v>
      </c>
      <c r="C958" s="1186">
        <v>262.5</v>
      </c>
      <c r="D958" s="1179" t="s">
        <v>11</v>
      </c>
    </row>
    <row r="959" spans="1:4" s="1198" customFormat="1" ht="11.25" customHeight="1" x14ac:dyDescent="0.2">
      <c r="A959" s="1574" t="s">
        <v>1762</v>
      </c>
      <c r="B959" s="1185">
        <v>25</v>
      </c>
      <c r="C959" s="1185">
        <v>24.988160000000001</v>
      </c>
      <c r="D959" s="1177" t="s">
        <v>696</v>
      </c>
    </row>
    <row r="960" spans="1:4" s="1198" customFormat="1" ht="11.25" customHeight="1" x14ac:dyDescent="0.2">
      <c r="A960" s="1575"/>
      <c r="B960" s="1187">
        <v>25</v>
      </c>
      <c r="C960" s="1187">
        <v>24.988160000000001</v>
      </c>
      <c r="D960" s="1181" t="s">
        <v>11</v>
      </c>
    </row>
    <row r="961" spans="1:4" s="1198" customFormat="1" ht="11.25" customHeight="1" x14ac:dyDescent="0.2">
      <c r="A961" s="1573" t="s">
        <v>1763</v>
      </c>
      <c r="B961" s="1186">
        <v>122.07</v>
      </c>
      <c r="C961" s="1186">
        <v>122.06583000000001</v>
      </c>
      <c r="D961" s="1179" t="s">
        <v>696</v>
      </c>
    </row>
    <row r="962" spans="1:4" s="1198" customFormat="1" ht="11.25" customHeight="1" x14ac:dyDescent="0.2">
      <c r="A962" s="1573"/>
      <c r="B962" s="1186">
        <v>122.07</v>
      </c>
      <c r="C962" s="1186">
        <v>122.06583000000001</v>
      </c>
      <c r="D962" s="1179" t="s">
        <v>11</v>
      </c>
    </row>
    <row r="963" spans="1:4" s="1198" customFormat="1" ht="11.25" customHeight="1" x14ac:dyDescent="0.2">
      <c r="A963" s="1574" t="s">
        <v>1764</v>
      </c>
      <c r="B963" s="1185">
        <v>125</v>
      </c>
      <c r="C963" s="1185">
        <v>125</v>
      </c>
      <c r="D963" s="1177" t="s">
        <v>696</v>
      </c>
    </row>
    <row r="964" spans="1:4" s="1198" customFormat="1" ht="11.25" customHeight="1" x14ac:dyDescent="0.2">
      <c r="A964" s="1575"/>
      <c r="B964" s="1187">
        <v>125</v>
      </c>
      <c r="C964" s="1187">
        <v>125</v>
      </c>
      <c r="D964" s="1181" t="s">
        <v>11</v>
      </c>
    </row>
    <row r="965" spans="1:4" s="1198" customFormat="1" ht="11.25" customHeight="1" x14ac:dyDescent="0.2">
      <c r="A965" s="1573" t="s">
        <v>413</v>
      </c>
      <c r="B965" s="1186">
        <v>100</v>
      </c>
      <c r="C965" s="1186">
        <v>100</v>
      </c>
      <c r="D965" s="1179" t="s">
        <v>696</v>
      </c>
    </row>
    <row r="966" spans="1:4" s="1198" customFormat="1" ht="11.25" customHeight="1" x14ac:dyDescent="0.2">
      <c r="A966" s="1573"/>
      <c r="B966" s="1186">
        <v>800</v>
      </c>
      <c r="C966" s="1186">
        <v>800</v>
      </c>
      <c r="D966" s="1179" t="s">
        <v>4677</v>
      </c>
    </row>
    <row r="967" spans="1:4" s="1198" customFormat="1" ht="11.25" customHeight="1" x14ac:dyDescent="0.2">
      <c r="A967" s="1573"/>
      <c r="B967" s="1186">
        <v>80</v>
      </c>
      <c r="C967" s="1186">
        <v>80</v>
      </c>
      <c r="D967" s="1179" t="s">
        <v>713</v>
      </c>
    </row>
    <row r="968" spans="1:4" s="1198" customFormat="1" ht="11.25" customHeight="1" x14ac:dyDescent="0.2">
      <c r="A968" s="1573"/>
      <c r="B968" s="1186">
        <v>200</v>
      </c>
      <c r="C968" s="1186">
        <v>121</v>
      </c>
      <c r="D968" s="1179" t="s">
        <v>714</v>
      </c>
    </row>
    <row r="969" spans="1:4" s="1198" customFormat="1" ht="11.25" customHeight="1" x14ac:dyDescent="0.2">
      <c r="A969" s="1573"/>
      <c r="B969" s="1186">
        <v>60</v>
      </c>
      <c r="C969" s="1186">
        <v>60</v>
      </c>
      <c r="D969" s="1179" t="s">
        <v>4713</v>
      </c>
    </row>
    <row r="970" spans="1:4" s="1198" customFormat="1" ht="11.25" customHeight="1" x14ac:dyDescent="0.2">
      <c r="A970" s="1573"/>
      <c r="B970" s="1186">
        <v>8500</v>
      </c>
      <c r="C970" s="1186">
        <v>6000</v>
      </c>
      <c r="D970" s="1179" t="s">
        <v>430</v>
      </c>
    </row>
    <row r="971" spans="1:4" s="1198" customFormat="1" ht="11.25" customHeight="1" x14ac:dyDescent="0.2">
      <c r="A971" s="1573"/>
      <c r="B971" s="1186">
        <v>9740</v>
      </c>
      <c r="C971" s="1186">
        <v>7161</v>
      </c>
      <c r="D971" s="1179" t="s">
        <v>11</v>
      </c>
    </row>
    <row r="972" spans="1:4" s="1198" customFormat="1" ht="11.25" customHeight="1" x14ac:dyDescent="0.2">
      <c r="A972" s="1574" t="s">
        <v>1765</v>
      </c>
      <c r="B972" s="1185">
        <v>102.02</v>
      </c>
      <c r="C972" s="1185">
        <v>102.01152</v>
      </c>
      <c r="D972" s="1177" t="s">
        <v>696</v>
      </c>
    </row>
    <row r="973" spans="1:4" s="1198" customFormat="1" ht="11.25" customHeight="1" x14ac:dyDescent="0.2">
      <c r="A973" s="1575"/>
      <c r="B973" s="1187">
        <v>102.02</v>
      </c>
      <c r="C973" s="1187">
        <v>102.01152</v>
      </c>
      <c r="D973" s="1181" t="s">
        <v>11</v>
      </c>
    </row>
    <row r="974" spans="1:4" s="1198" customFormat="1" ht="11.25" customHeight="1" x14ac:dyDescent="0.2">
      <c r="A974" s="1573" t="s">
        <v>1766</v>
      </c>
      <c r="B974" s="1186">
        <v>58</v>
      </c>
      <c r="C974" s="1186">
        <v>58</v>
      </c>
      <c r="D974" s="1179" t="s">
        <v>696</v>
      </c>
    </row>
    <row r="975" spans="1:4" s="1198" customFormat="1" ht="11.25" customHeight="1" x14ac:dyDescent="0.2">
      <c r="A975" s="1573"/>
      <c r="B975" s="1186">
        <v>58</v>
      </c>
      <c r="C975" s="1186">
        <v>58</v>
      </c>
      <c r="D975" s="1179" t="s">
        <v>11</v>
      </c>
    </row>
    <row r="976" spans="1:4" s="1198" customFormat="1" ht="11.25" customHeight="1" x14ac:dyDescent="0.2">
      <c r="A976" s="1574" t="s">
        <v>1767</v>
      </c>
      <c r="B976" s="1185">
        <v>124.91</v>
      </c>
      <c r="C976" s="1185">
        <v>124.9061</v>
      </c>
      <c r="D976" s="1177" t="s">
        <v>696</v>
      </c>
    </row>
    <row r="977" spans="1:4" s="1198" customFormat="1" ht="11.25" customHeight="1" x14ac:dyDescent="0.2">
      <c r="A977" s="1575"/>
      <c r="B977" s="1187">
        <v>124.91</v>
      </c>
      <c r="C977" s="1187">
        <v>124.9061</v>
      </c>
      <c r="D977" s="1181" t="s">
        <v>11</v>
      </c>
    </row>
    <row r="978" spans="1:4" s="1198" customFormat="1" ht="11.25" customHeight="1" x14ac:dyDescent="0.2">
      <c r="A978" s="1573" t="s">
        <v>1768</v>
      </c>
      <c r="B978" s="1186">
        <v>125</v>
      </c>
      <c r="C978" s="1186">
        <v>125</v>
      </c>
      <c r="D978" s="1179" t="s">
        <v>696</v>
      </c>
    </row>
    <row r="979" spans="1:4" s="1198" customFormat="1" ht="11.25" customHeight="1" x14ac:dyDescent="0.2">
      <c r="A979" s="1573"/>
      <c r="B979" s="1186">
        <v>125</v>
      </c>
      <c r="C979" s="1186">
        <v>125</v>
      </c>
      <c r="D979" s="1179" t="s">
        <v>11</v>
      </c>
    </row>
    <row r="980" spans="1:4" s="1198" customFormat="1" ht="11.25" customHeight="1" x14ac:dyDescent="0.2">
      <c r="A980" s="1574" t="s">
        <v>1769</v>
      </c>
      <c r="B980" s="1185">
        <v>125</v>
      </c>
      <c r="C980" s="1185">
        <v>125</v>
      </c>
      <c r="D980" s="1177" t="s">
        <v>696</v>
      </c>
    </row>
    <row r="981" spans="1:4" s="1198" customFormat="1" ht="11.25" customHeight="1" x14ac:dyDescent="0.2">
      <c r="A981" s="1573"/>
      <c r="B981" s="1186">
        <v>100</v>
      </c>
      <c r="C981" s="1186">
        <v>100</v>
      </c>
      <c r="D981" s="1179" t="s">
        <v>678</v>
      </c>
    </row>
    <row r="982" spans="1:4" s="1198" customFormat="1" ht="11.25" customHeight="1" x14ac:dyDescent="0.2">
      <c r="A982" s="1575"/>
      <c r="B982" s="1187">
        <v>225</v>
      </c>
      <c r="C982" s="1187">
        <v>225</v>
      </c>
      <c r="D982" s="1181" t="s">
        <v>11</v>
      </c>
    </row>
    <row r="983" spans="1:4" s="1198" customFormat="1" ht="11.25" customHeight="1" x14ac:dyDescent="0.2">
      <c r="A983" s="1573" t="s">
        <v>1770</v>
      </c>
      <c r="B983" s="1186">
        <v>100</v>
      </c>
      <c r="C983" s="1186">
        <v>100</v>
      </c>
      <c r="D983" s="1179" t="s">
        <v>696</v>
      </c>
    </row>
    <row r="984" spans="1:4" s="1198" customFormat="1" ht="11.25" customHeight="1" x14ac:dyDescent="0.2">
      <c r="A984" s="1573"/>
      <c r="B984" s="1186">
        <v>297.5</v>
      </c>
      <c r="C984" s="1186">
        <v>297.5</v>
      </c>
      <c r="D984" s="1179" t="s">
        <v>4714</v>
      </c>
    </row>
    <row r="985" spans="1:4" s="1198" customFormat="1" ht="11.25" customHeight="1" x14ac:dyDescent="0.2">
      <c r="A985" s="1573"/>
      <c r="B985" s="1186">
        <v>397.5</v>
      </c>
      <c r="C985" s="1186">
        <v>397.5</v>
      </c>
      <c r="D985" s="1179" t="s">
        <v>11</v>
      </c>
    </row>
    <row r="986" spans="1:4" s="1198" customFormat="1" ht="11.25" customHeight="1" x14ac:dyDescent="0.2">
      <c r="A986" s="1574" t="s">
        <v>424</v>
      </c>
      <c r="B986" s="1185">
        <v>100</v>
      </c>
      <c r="C986" s="1185">
        <v>100</v>
      </c>
      <c r="D986" s="1177" t="s">
        <v>696</v>
      </c>
    </row>
    <row r="987" spans="1:4" s="1198" customFormat="1" ht="11.25" customHeight="1" x14ac:dyDescent="0.2">
      <c r="A987" s="1575"/>
      <c r="B987" s="1187">
        <v>100</v>
      </c>
      <c r="C987" s="1187">
        <v>100</v>
      </c>
      <c r="D987" s="1181" t="s">
        <v>11</v>
      </c>
    </row>
    <row r="988" spans="1:4" s="1198" customFormat="1" ht="11.25" customHeight="1" x14ac:dyDescent="0.2">
      <c r="A988" s="1573" t="s">
        <v>1771</v>
      </c>
      <c r="B988" s="1186">
        <v>25</v>
      </c>
      <c r="C988" s="1186">
        <v>25</v>
      </c>
      <c r="D988" s="1179" t="s">
        <v>696</v>
      </c>
    </row>
    <row r="989" spans="1:4" s="1198" customFormat="1" ht="11.25" customHeight="1" x14ac:dyDescent="0.2">
      <c r="A989" s="1573"/>
      <c r="B989" s="1186">
        <v>25</v>
      </c>
      <c r="C989" s="1186">
        <v>25</v>
      </c>
      <c r="D989" s="1179" t="s">
        <v>11</v>
      </c>
    </row>
    <row r="990" spans="1:4" s="1198" customFormat="1" ht="11.25" customHeight="1" x14ac:dyDescent="0.2">
      <c r="A990" s="1574" t="s">
        <v>1772</v>
      </c>
      <c r="B990" s="1185">
        <v>125</v>
      </c>
      <c r="C990" s="1185">
        <v>124.95</v>
      </c>
      <c r="D990" s="1177" t="s">
        <v>696</v>
      </c>
    </row>
    <row r="991" spans="1:4" s="1198" customFormat="1" ht="11.25" customHeight="1" x14ac:dyDescent="0.2">
      <c r="A991" s="1573"/>
      <c r="B991" s="1186">
        <v>300</v>
      </c>
      <c r="C991" s="1186">
        <v>0</v>
      </c>
      <c r="D991" s="1179" t="s">
        <v>4677</v>
      </c>
    </row>
    <row r="992" spans="1:4" s="1198" customFormat="1" ht="11.25" customHeight="1" x14ac:dyDescent="0.2">
      <c r="A992" s="1575"/>
      <c r="B992" s="1187">
        <v>425</v>
      </c>
      <c r="C992" s="1187">
        <v>124.95</v>
      </c>
      <c r="D992" s="1181" t="s">
        <v>11</v>
      </c>
    </row>
    <row r="993" spans="1:4" s="1198" customFormat="1" ht="11.25" customHeight="1" x14ac:dyDescent="0.2">
      <c r="A993" s="1573" t="s">
        <v>4715</v>
      </c>
      <c r="B993" s="1186">
        <v>96</v>
      </c>
      <c r="C993" s="1186">
        <v>0</v>
      </c>
      <c r="D993" s="1179" t="s">
        <v>697</v>
      </c>
    </row>
    <row r="994" spans="1:4" s="1198" customFormat="1" ht="11.25" customHeight="1" x14ac:dyDescent="0.2">
      <c r="A994" s="1573"/>
      <c r="B994" s="1186">
        <v>96</v>
      </c>
      <c r="C994" s="1186">
        <v>0</v>
      </c>
      <c r="D994" s="1179" t="s">
        <v>11</v>
      </c>
    </row>
    <row r="995" spans="1:4" s="1198" customFormat="1" ht="11.25" customHeight="1" x14ac:dyDescent="0.2">
      <c r="A995" s="1574" t="s">
        <v>2819</v>
      </c>
      <c r="B995" s="1185">
        <v>125</v>
      </c>
      <c r="C995" s="1185">
        <v>125</v>
      </c>
      <c r="D995" s="1177" t="s">
        <v>696</v>
      </c>
    </row>
    <row r="996" spans="1:4" s="1198" customFormat="1" ht="11.25" customHeight="1" x14ac:dyDescent="0.2">
      <c r="A996" s="1575"/>
      <c r="B996" s="1187">
        <v>125</v>
      </c>
      <c r="C996" s="1187">
        <v>125</v>
      </c>
      <c r="D996" s="1181" t="s">
        <v>11</v>
      </c>
    </row>
    <row r="997" spans="1:4" s="1198" customFormat="1" ht="11.25" customHeight="1" x14ac:dyDescent="0.2">
      <c r="A997" s="1573" t="s">
        <v>1773</v>
      </c>
      <c r="B997" s="1186">
        <v>152.1</v>
      </c>
      <c r="C997" s="1186">
        <v>152.1</v>
      </c>
      <c r="D997" s="1179" t="s">
        <v>2772</v>
      </c>
    </row>
    <row r="998" spans="1:4" s="1198" customFormat="1" ht="11.25" customHeight="1" x14ac:dyDescent="0.2">
      <c r="A998" s="1573"/>
      <c r="B998" s="1186">
        <v>114</v>
      </c>
      <c r="C998" s="1186">
        <v>114</v>
      </c>
      <c r="D998" s="1179" t="s">
        <v>696</v>
      </c>
    </row>
    <row r="999" spans="1:4" s="1198" customFormat="1" ht="11.25" customHeight="1" x14ac:dyDescent="0.2">
      <c r="A999" s="1573"/>
      <c r="B999" s="1186">
        <v>266.10000000000002</v>
      </c>
      <c r="C999" s="1186">
        <v>266.10000000000002</v>
      </c>
      <c r="D999" s="1179" t="s">
        <v>11</v>
      </c>
    </row>
    <row r="1000" spans="1:4" s="306" customFormat="1" ht="24.75" customHeight="1" x14ac:dyDescent="0.2">
      <c r="A1000" s="212" t="s">
        <v>2889</v>
      </c>
      <c r="B1000" s="308">
        <v>12829.1</v>
      </c>
      <c r="C1000" s="308">
        <v>9854.0216099999998</v>
      </c>
      <c r="D1000" s="431"/>
    </row>
    <row r="1001" spans="1:4" s="243" customFormat="1" ht="24.75" customHeight="1" x14ac:dyDescent="0.2">
      <c r="A1001" s="209" t="s">
        <v>1774</v>
      </c>
      <c r="B1001" s="215"/>
      <c r="C1001" s="215"/>
      <c r="D1001" s="216"/>
    </row>
    <row r="1002" spans="1:4" s="1198" customFormat="1" ht="11.25" customHeight="1" x14ac:dyDescent="0.2">
      <c r="A1002" s="1574" t="s">
        <v>1775</v>
      </c>
      <c r="B1002" s="1185">
        <v>11264.55</v>
      </c>
      <c r="C1002" s="1185">
        <v>11264.55205</v>
      </c>
      <c r="D1002" s="1177" t="s">
        <v>651</v>
      </c>
    </row>
    <row r="1003" spans="1:4" s="1198" customFormat="1" ht="11.25" customHeight="1" x14ac:dyDescent="0.2">
      <c r="A1003" s="1575"/>
      <c r="B1003" s="1187">
        <v>11264.55</v>
      </c>
      <c r="C1003" s="1187">
        <v>11264.55205</v>
      </c>
      <c r="D1003" s="1181" t="s">
        <v>11</v>
      </c>
    </row>
    <row r="1004" spans="1:4" s="1198" customFormat="1" ht="11.25" customHeight="1" x14ac:dyDescent="0.2">
      <c r="A1004" s="1573" t="s">
        <v>1776</v>
      </c>
      <c r="B1004" s="1186">
        <v>1628.74</v>
      </c>
      <c r="C1004" s="1186">
        <v>1628.7371699999999</v>
      </c>
      <c r="D1004" s="1179" t="s">
        <v>651</v>
      </c>
    </row>
    <row r="1005" spans="1:4" s="1198" customFormat="1" ht="11.25" customHeight="1" x14ac:dyDescent="0.2">
      <c r="A1005" s="1573"/>
      <c r="B1005" s="1186">
        <v>1628.74</v>
      </c>
      <c r="C1005" s="1186">
        <v>1628.7371699999999</v>
      </c>
      <c r="D1005" s="1179" t="s">
        <v>11</v>
      </c>
    </row>
    <row r="1006" spans="1:4" s="306" customFormat="1" ht="15" customHeight="1" x14ac:dyDescent="0.2">
      <c r="A1006" s="212" t="s">
        <v>2726</v>
      </c>
      <c r="B1006" s="308">
        <v>12893.289999999999</v>
      </c>
      <c r="C1006" s="308">
        <v>12893.289220000001</v>
      </c>
      <c r="D1006" s="431"/>
    </row>
    <row r="1007" spans="1:4" s="243" customFormat="1" ht="24.75" customHeight="1" x14ac:dyDescent="0.2">
      <c r="A1007" s="209" t="s">
        <v>2727</v>
      </c>
      <c r="B1007" s="244"/>
      <c r="C1007" s="244"/>
      <c r="D1007" s="242"/>
    </row>
    <row r="1008" spans="1:4" s="1198" customFormat="1" ht="11.25" customHeight="1" x14ac:dyDescent="0.2">
      <c r="A1008" s="1569" t="s">
        <v>4716</v>
      </c>
      <c r="B1008" s="1185">
        <v>1229.5700000000002</v>
      </c>
      <c r="C1008" s="1185">
        <v>0</v>
      </c>
      <c r="D1008" s="1177" t="s">
        <v>2992</v>
      </c>
    </row>
    <row r="1009" spans="1:4" s="1198" customFormat="1" ht="11.25" customHeight="1" x14ac:dyDescent="0.2">
      <c r="A1009" s="1570"/>
      <c r="B1009" s="1187">
        <v>1229.5700000000002</v>
      </c>
      <c r="C1009" s="1187">
        <v>0</v>
      </c>
      <c r="D1009" s="1181" t="s">
        <v>11</v>
      </c>
    </row>
    <row r="1010" spans="1:4" s="1198" customFormat="1" ht="11.25" customHeight="1" x14ac:dyDescent="0.2">
      <c r="A1010" s="1569" t="s">
        <v>520</v>
      </c>
      <c r="B1010" s="1185">
        <v>1000</v>
      </c>
      <c r="C1010" s="1185">
        <v>1000</v>
      </c>
      <c r="D1010" s="1177" t="s">
        <v>519</v>
      </c>
    </row>
    <row r="1011" spans="1:4" s="1198" customFormat="1" ht="11.25" customHeight="1" x14ac:dyDescent="0.2">
      <c r="A1011" s="1571"/>
      <c r="B1011" s="1186">
        <v>1813.21</v>
      </c>
      <c r="C1011" s="1186">
        <v>0</v>
      </c>
      <c r="D1011" s="1179" t="s">
        <v>2992</v>
      </c>
    </row>
    <row r="1012" spans="1:4" s="1198" customFormat="1" ht="11.25" customHeight="1" x14ac:dyDescent="0.2">
      <c r="A1012" s="1570"/>
      <c r="B1012" s="1187">
        <v>2813.21</v>
      </c>
      <c r="C1012" s="1187">
        <v>1000</v>
      </c>
      <c r="D1012" s="1181" t="s">
        <v>11</v>
      </c>
    </row>
    <row r="1013" spans="1:4" s="1198" customFormat="1" ht="11.25" customHeight="1" x14ac:dyDescent="0.2">
      <c r="A1013" s="1569" t="s">
        <v>517</v>
      </c>
      <c r="B1013" s="1185">
        <v>7819</v>
      </c>
      <c r="C1013" s="1185">
        <v>7819</v>
      </c>
      <c r="D1013" s="1177" t="s">
        <v>726</v>
      </c>
    </row>
    <row r="1014" spans="1:4" s="1198" customFormat="1" ht="11.25" customHeight="1" x14ac:dyDescent="0.2">
      <c r="A1014" s="1570"/>
      <c r="B1014" s="1187">
        <v>7819</v>
      </c>
      <c r="C1014" s="1187">
        <v>7819</v>
      </c>
      <c r="D1014" s="1181" t="s">
        <v>11</v>
      </c>
    </row>
    <row r="1015" spans="1:4" s="1198" customFormat="1" ht="11.25" customHeight="1" x14ac:dyDescent="0.2">
      <c r="A1015" s="1571" t="s">
        <v>324</v>
      </c>
      <c r="B1015" s="1186">
        <v>45000</v>
      </c>
      <c r="C1015" s="1186">
        <v>45000</v>
      </c>
      <c r="D1015" s="1179" t="s">
        <v>3349</v>
      </c>
    </row>
    <row r="1016" spans="1:4" s="1198" customFormat="1" ht="11.25" customHeight="1" x14ac:dyDescent="0.2">
      <c r="A1016" s="1571"/>
      <c r="B1016" s="1186">
        <v>22219.200000000001</v>
      </c>
      <c r="C1016" s="1186">
        <v>22219.200000000001</v>
      </c>
      <c r="D1016" s="1179" t="s">
        <v>668</v>
      </c>
    </row>
    <row r="1017" spans="1:4" s="1198" customFormat="1" ht="11.25" customHeight="1" x14ac:dyDescent="0.2">
      <c r="A1017" s="1571"/>
      <c r="B1017" s="1186">
        <v>24100</v>
      </c>
      <c r="C1017" s="1186">
        <v>24100</v>
      </c>
      <c r="D1017" s="1179" t="s">
        <v>323</v>
      </c>
    </row>
    <row r="1018" spans="1:4" s="1198" customFormat="1" ht="11.25" customHeight="1" x14ac:dyDescent="0.2">
      <c r="A1018" s="1571"/>
      <c r="B1018" s="1186">
        <v>25250</v>
      </c>
      <c r="C1018" s="1186">
        <v>25250</v>
      </c>
      <c r="D1018" s="1179" t="s">
        <v>669</v>
      </c>
    </row>
    <row r="1019" spans="1:4" s="1198" customFormat="1" ht="11.25" customHeight="1" x14ac:dyDescent="0.2">
      <c r="A1019" s="1571"/>
      <c r="B1019" s="1186">
        <v>10000</v>
      </c>
      <c r="C1019" s="1186">
        <v>9969.0977700000003</v>
      </c>
      <c r="D1019" s="1179" t="s">
        <v>370</v>
      </c>
    </row>
    <row r="1020" spans="1:4" s="1198" customFormat="1" ht="11.25" customHeight="1" x14ac:dyDescent="0.2">
      <c r="A1020" s="1571"/>
      <c r="B1020" s="1186">
        <v>126569.2</v>
      </c>
      <c r="C1020" s="1186">
        <v>126538.29777</v>
      </c>
      <c r="D1020" s="1179" t="s">
        <v>11</v>
      </c>
    </row>
    <row r="1021" spans="1:4" s="1198" customFormat="1" ht="11.25" customHeight="1" x14ac:dyDescent="0.2">
      <c r="A1021" s="1569" t="s">
        <v>3705</v>
      </c>
      <c r="B1021" s="1185">
        <v>80</v>
      </c>
      <c r="C1021" s="1185">
        <v>80</v>
      </c>
      <c r="D1021" s="1177" t="s">
        <v>510</v>
      </c>
    </row>
    <row r="1022" spans="1:4" s="1198" customFormat="1" ht="11.25" customHeight="1" x14ac:dyDescent="0.2">
      <c r="A1022" s="1570"/>
      <c r="B1022" s="1187">
        <v>80</v>
      </c>
      <c r="C1022" s="1187">
        <v>80</v>
      </c>
      <c r="D1022" s="1181" t="s">
        <v>11</v>
      </c>
    </row>
    <row r="1023" spans="1:4" s="1198" customFormat="1" ht="11.25" customHeight="1" x14ac:dyDescent="0.2">
      <c r="A1023" s="1571" t="s">
        <v>1777</v>
      </c>
      <c r="B1023" s="1186">
        <v>10000</v>
      </c>
      <c r="C1023" s="1186">
        <v>10000</v>
      </c>
      <c r="D1023" s="1179" t="s">
        <v>667</v>
      </c>
    </row>
    <row r="1024" spans="1:4" s="1198" customFormat="1" ht="11.25" customHeight="1" x14ac:dyDescent="0.2">
      <c r="A1024" s="1571"/>
      <c r="B1024" s="1186">
        <v>10000</v>
      </c>
      <c r="C1024" s="1186">
        <v>10000</v>
      </c>
      <c r="D1024" s="1179" t="s">
        <v>11</v>
      </c>
    </row>
    <row r="1025" spans="1:4" s="1198" customFormat="1" ht="11.25" customHeight="1" x14ac:dyDescent="0.2">
      <c r="A1025" s="1569" t="s">
        <v>405</v>
      </c>
      <c r="B1025" s="1185">
        <v>160</v>
      </c>
      <c r="C1025" s="1185">
        <v>160</v>
      </c>
      <c r="D1025" s="1177" t="s">
        <v>714</v>
      </c>
    </row>
    <row r="1026" spans="1:4" s="1198" customFormat="1" ht="11.25" customHeight="1" x14ac:dyDescent="0.2">
      <c r="A1026" s="1570"/>
      <c r="B1026" s="1187">
        <v>160</v>
      </c>
      <c r="C1026" s="1187">
        <v>160</v>
      </c>
      <c r="D1026" s="1181" t="s">
        <v>11</v>
      </c>
    </row>
    <row r="1027" spans="1:4" s="1198" customFormat="1" ht="11.25" customHeight="1" x14ac:dyDescent="0.2">
      <c r="A1027" s="1571" t="s">
        <v>3378</v>
      </c>
      <c r="B1027" s="1186">
        <v>250</v>
      </c>
      <c r="C1027" s="1186">
        <v>250</v>
      </c>
      <c r="D1027" s="1179" t="s">
        <v>714</v>
      </c>
    </row>
    <row r="1028" spans="1:4" s="1198" customFormat="1" ht="11.25" customHeight="1" x14ac:dyDescent="0.2">
      <c r="A1028" s="1571"/>
      <c r="B1028" s="1186">
        <v>1450</v>
      </c>
      <c r="C1028" s="1186">
        <v>1450</v>
      </c>
      <c r="D1028" s="1179" t="s">
        <v>399</v>
      </c>
    </row>
    <row r="1029" spans="1:4" s="1198" customFormat="1" ht="11.25" customHeight="1" x14ac:dyDescent="0.2">
      <c r="A1029" s="1571"/>
      <c r="B1029" s="1186">
        <v>1700</v>
      </c>
      <c r="C1029" s="1186">
        <v>1700</v>
      </c>
      <c r="D1029" s="1179" t="s">
        <v>11</v>
      </c>
    </row>
    <row r="1030" spans="1:4" s="1198" customFormat="1" ht="11.25" customHeight="1" x14ac:dyDescent="0.2">
      <c r="A1030" s="1569" t="s">
        <v>2784</v>
      </c>
      <c r="B1030" s="1185">
        <v>500</v>
      </c>
      <c r="C1030" s="1185">
        <v>500</v>
      </c>
      <c r="D1030" s="1177" t="s">
        <v>430</v>
      </c>
    </row>
    <row r="1031" spans="1:4" s="1198" customFormat="1" ht="11.25" customHeight="1" x14ac:dyDescent="0.2">
      <c r="A1031" s="1570"/>
      <c r="B1031" s="1187">
        <v>500</v>
      </c>
      <c r="C1031" s="1187">
        <v>500</v>
      </c>
      <c r="D1031" s="1181" t="s">
        <v>11</v>
      </c>
    </row>
    <row r="1032" spans="1:4" s="1198" customFormat="1" ht="11.25" customHeight="1" x14ac:dyDescent="0.2">
      <c r="A1032" s="1571" t="s">
        <v>1778</v>
      </c>
      <c r="B1032" s="1186">
        <v>3513.01</v>
      </c>
      <c r="C1032" s="1186">
        <v>3513</v>
      </c>
      <c r="D1032" s="1179" t="s">
        <v>3481</v>
      </c>
    </row>
    <row r="1033" spans="1:4" s="1198" customFormat="1" ht="11.25" customHeight="1" x14ac:dyDescent="0.2">
      <c r="A1033" s="1571"/>
      <c r="B1033" s="1186">
        <v>3513.01</v>
      </c>
      <c r="C1033" s="1186">
        <v>3513</v>
      </c>
      <c r="D1033" s="1179" t="s">
        <v>11</v>
      </c>
    </row>
    <row r="1034" spans="1:4" s="1198" customFormat="1" ht="11.25" customHeight="1" x14ac:dyDescent="0.2">
      <c r="A1034" s="1569" t="s">
        <v>4717</v>
      </c>
      <c r="B1034" s="1185">
        <v>265.25</v>
      </c>
      <c r="C1034" s="1185">
        <v>0</v>
      </c>
      <c r="D1034" s="1177" t="s">
        <v>2992</v>
      </c>
    </row>
    <row r="1035" spans="1:4" s="1198" customFormat="1" ht="11.25" customHeight="1" x14ac:dyDescent="0.2">
      <c r="A1035" s="1570"/>
      <c r="B1035" s="1187">
        <v>265.25</v>
      </c>
      <c r="C1035" s="1187">
        <v>0</v>
      </c>
      <c r="D1035" s="1181" t="s">
        <v>11</v>
      </c>
    </row>
    <row r="1036" spans="1:4" s="1198" customFormat="1" ht="11.25" customHeight="1" x14ac:dyDescent="0.2">
      <c r="A1036" s="1571" t="s">
        <v>4718</v>
      </c>
      <c r="B1036" s="1186">
        <v>35.5</v>
      </c>
      <c r="C1036" s="1186">
        <v>35.5</v>
      </c>
      <c r="D1036" s="1179" t="s">
        <v>4673</v>
      </c>
    </row>
    <row r="1037" spans="1:4" s="1198" customFormat="1" ht="11.25" customHeight="1" x14ac:dyDescent="0.2">
      <c r="A1037" s="1571"/>
      <c r="B1037" s="1186">
        <v>35.5</v>
      </c>
      <c r="C1037" s="1186">
        <v>35.5</v>
      </c>
      <c r="D1037" s="1179" t="s">
        <v>11</v>
      </c>
    </row>
    <row r="1038" spans="1:4" s="1198" customFormat="1" ht="11.25" customHeight="1" x14ac:dyDescent="0.2">
      <c r="A1038" s="1569" t="s">
        <v>521</v>
      </c>
      <c r="B1038" s="1185">
        <v>1000</v>
      </c>
      <c r="C1038" s="1185">
        <v>1000</v>
      </c>
      <c r="D1038" s="1177" t="s">
        <v>519</v>
      </c>
    </row>
    <row r="1039" spans="1:4" s="1198" customFormat="1" ht="11.25" customHeight="1" x14ac:dyDescent="0.2">
      <c r="A1039" s="1570"/>
      <c r="B1039" s="1187">
        <v>1000</v>
      </c>
      <c r="C1039" s="1187">
        <v>1000</v>
      </c>
      <c r="D1039" s="1181" t="s">
        <v>11</v>
      </c>
    </row>
    <row r="1040" spans="1:4" s="306" customFormat="1" ht="15" customHeight="1" x14ac:dyDescent="0.2">
      <c r="A1040" s="212" t="s">
        <v>2728</v>
      </c>
      <c r="B1040" s="308">
        <v>155684.74</v>
      </c>
      <c r="C1040" s="308">
        <v>152345.79777</v>
      </c>
      <c r="D1040" s="431"/>
    </row>
    <row r="1041" spans="1:4" s="243" customFormat="1" ht="24.75" customHeight="1" x14ac:dyDescent="0.2">
      <c r="A1041" s="209" t="s">
        <v>2729</v>
      </c>
      <c r="B1041" s="215"/>
      <c r="C1041" s="215"/>
      <c r="D1041" s="216"/>
    </row>
    <row r="1042" spans="1:4" s="1198" customFormat="1" ht="11.25" customHeight="1" x14ac:dyDescent="0.2">
      <c r="A1042" s="1569" t="s">
        <v>3706</v>
      </c>
      <c r="B1042" s="1185">
        <v>65.37</v>
      </c>
      <c r="C1042" s="1185">
        <v>65.369739999999993</v>
      </c>
      <c r="D1042" s="1177" t="s">
        <v>2770</v>
      </c>
    </row>
    <row r="1043" spans="1:4" s="1198" customFormat="1" ht="11.25" customHeight="1" x14ac:dyDescent="0.2">
      <c r="A1043" s="1570"/>
      <c r="B1043" s="1187">
        <v>65.37</v>
      </c>
      <c r="C1043" s="1187">
        <v>65.369739999999993</v>
      </c>
      <c r="D1043" s="1181" t="s">
        <v>11</v>
      </c>
    </row>
    <row r="1044" spans="1:4" s="1198" customFormat="1" ht="11.25" customHeight="1" x14ac:dyDescent="0.2">
      <c r="A1044" s="1571" t="s">
        <v>3707</v>
      </c>
      <c r="B1044" s="1186">
        <v>61.23</v>
      </c>
      <c r="C1044" s="1186">
        <v>61.227989999999998</v>
      </c>
      <c r="D1044" s="1179" t="s">
        <v>2770</v>
      </c>
    </row>
    <row r="1045" spans="1:4" s="1198" customFormat="1" ht="11.25" customHeight="1" x14ac:dyDescent="0.2">
      <c r="A1045" s="1571"/>
      <c r="B1045" s="1186">
        <v>61.23</v>
      </c>
      <c r="C1045" s="1186">
        <v>61.227989999999998</v>
      </c>
      <c r="D1045" s="1179" t="s">
        <v>11</v>
      </c>
    </row>
    <row r="1046" spans="1:4" s="1198" customFormat="1" ht="11.25" customHeight="1" x14ac:dyDescent="0.2">
      <c r="A1046" s="1569" t="s">
        <v>4719</v>
      </c>
      <c r="B1046" s="1185">
        <v>10047.11</v>
      </c>
      <c r="C1046" s="1185">
        <v>10047.105519999999</v>
      </c>
      <c r="D1046" s="1177" t="s">
        <v>662</v>
      </c>
    </row>
    <row r="1047" spans="1:4" s="1198" customFormat="1" ht="11.25" customHeight="1" x14ac:dyDescent="0.2">
      <c r="A1047" s="1570"/>
      <c r="B1047" s="1187">
        <v>10047.11</v>
      </c>
      <c r="C1047" s="1187">
        <v>10047.105519999999</v>
      </c>
      <c r="D1047" s="1181" t="s">
        <v>11</v>
      </c>
    </row>
    <row r="1048" spans="1:4" s="1198" customFormat="1" ht="11.25" customHeight="1" x14ac:dyDescent="0.2">
      <c r="A1048" s="1571" t="s">
        <v>3708</v>
      </c>
      <c r="B1048" s="1186">
        <v>10000</v>
      </c>
      <c r="C1048" s="1186">
        <v>9646</v>
      </c>
      <c r="D1048" s="1179" t="s">
        <v>656</v>
      </c>
    </row>
    <row r="1049" spans="1:4" s="1198" customFormat="1" ht="11.25" customHeight="1" x14ac:dyDescent="0.2">
      <c r="A1049" s="1571"/>
      <c r="B1049" s="1186">
        <v>10000</v>
      </c>
      <c r="C1049" s="1186">
        <v>9646</v>
      </c>
      <c r="D1049" s="1179" t="s">
        <v>11</v>
      </c>
    </row>
    <row r="1050" spans="1:4" s="1198" customFormat="1" ht="11.25" customHeight="1" x14ac:dyDescent="0.2">
      <c r="A1050" s="1569" t="s">
        <v>2820</v>
      </c>
      <c r="B1050" s="1185">
        <v>111.63</v>
      </c>
      <c r="C1050" s="1185">
        <v>111.62833999999999</v>
      </c>
      <c r="D1050" s="1177" t="s">
        <v>2770</v>
      </c>
    </row>
    <row r="1051" spans="1:4" s="1198" customFormat="1" ht="11.25" customHeight="1" x14ac:dyDescent="0.2">
      <c r="A1051" s="1570"/>
      <c r="B1051" s="1187">
        <v>111.63</v>
      </c>
      <c r="C1051" s="1187">
        <v>111.62833999999999</v>
      </c>
      <c r="D1051" s="1181" t="s">
        <v>11</v>
      </c>
    </row>
    <row r="1052" spans="1:4" s="1198" customFormat="1" ht="11.25" customHeight="1" x14ac:dyDescent="0.2">
      <c r="A1052" s="1571" t="s">
        <v>2821</v>
      </c>
      <c r="B1052" s="1186">
        <v>111.63</v>
      </c>
      <c r="C1052" s="1186">
        <v>111.62833999999999</v>
      </c>
      <c r="D1052" s="1179" t="s">
        <v>2770</v>
      </c>
    </row>
    <row r="1053" spans="1:4" s="1198" customFormat="1" ht="11.25" customHeight="1" x14ac:dyDescent="0.2">
      <c r="A1053" s="1571"/>
      <c r="B1053" s="1186">
        <v>111.63</v>
      </c>
      <c r="C1053" s="1186">
        <v>111.62833999999999</v>
      </c>
      <c r="D1053" s="1179" t="s">
        <v>11</v>
      </c>
    </row>
    <row r="1054" spans="1:4" s="1198" customFormat="1" ht="11.25" customHeight="1" x14ac:dyDescent="0.2">
      <c r="A1054" s="1569" t="s">
        <v>3709</v>
      </c>
      <c r="B1054" s="1185">
        <v>61.23</v>
      </c>
      <c r="C1054" s="1185">
        <v>61.227989999999998</v>
      </c>
      <c r="D1054" s="1177" t="s">
        <v>2770</v>
      </c>
    </row>
    <row r="1055" spans="1:4" s="1198" customFormat="1" ht="11.25" customHeight="1" x14ac:dyDescent="0.2">
      <c r="A1055" s="1570"/>
      <c r="B1055" s="1187">
        <v>61.23</v>
      </c>
      <c r="C1055" s="1187">
        <v>61.227989999999998</v>
      </c>
      <c r="D1055" s="1181" t="s">
        <v>11</v>
      </c>
    </row>
    <row r="1056" spans="1:4" s="1198" customFormat="1" ht="11.25" customHeight="1" x14ac:dyDescent="0.2">
      <c r="A1056" s="1569" t="s">
        <v>3710</v>
      </c>
      <c r="B1056" s="1185">
        <v>44.31</v>
      </c>
      <c r="C1056" s="1185">
        <v>44.300699999999999</v>
      </c>
      <c r="D1056" s="1177" t="s">
        <v>2770</v>
      </c>
    </row>
    <row r="1057" spans="1:4" s="1198" customFormat="1" ht="11.25" customHeight="1" x14ac:dyDescent="0.2">
      <c r="A1057" s="1570"/>
      <c r="B1057" s="1187">
        <v>44.31</v>
      </c>
      <c r="C1057" s="1187">
        <v>44.300699999999999</v>
      </c>
      <c r="D1057" s="1181" t="s">
        <v>11</v>
      </c>
    </row>
    <row r="1058" spans="1:4" s="1198" customFormat="1" ht="11.25" customHeight="1" x14ac:dyDescent="0.2">
      <c r="A1058" s="1569" t="s">
        <v>1779</v>
      </c>
      <c r="B1058" s="1185">
        <v>293.02</v>
      </c>
      <c r="C1058" s="1185">
        <v>249.06357999999997</v>
      </c>
      <c r="D1058" s="1177" t="s">
        <v>588</v>
      </c>
    </row>
    <row r="1059" spans="1:4" s="1198" customFormat="1" ht="11.25" customHeight="1" x14ac:dyDescent="0.2">
      <c r="A1059" s="1571"/>
      <c r="B1059" s="1186">
        <v>5163.2</v>
      </c>
      <c r="C1059" s="1186">
        <v>5163.1779999999999</v>
      </c>
      <c r="D1059" s="1179" t="s">
        <v>662</v>
      </c>
    </row>
    <row r="1060" spans="1:4" s="1198" customFormat="1" ht="11.25" customHeight="1" x14ac:dyDescent="0.2">
      <c r="A1060" s="1570"/>
      <c r="B1060" s="1187">
        <v>5456.2199999999993</v>
      </c>
      <c r="C1060" s="1187">
        <v>5412.2415799999999</v>
      </c>
      <c r="D1060" s="1181" t="s">
        <v>11</v>
      </c>
    </row>
    <row r="1061" spans="1:4" s="306" customFormat="1" ht="15" customHeight="1" x14ac:dyDescent="0.2">
      <c r="A1061" s="227" t="s">
        <v>2730</v>
      </c>
      <c r="B1061" s="308">
        <v>25958.730000000003</v>
      </c>
      <c r="C1061" s="308">
        <v>25560.730199999995</v>
      </c>
      <c r="D1061" s="432"/>
    </row>
    <row r="1062" spans="1:4" s="243" customFormat="1" ht="12.75" x14ac:dyDescent="0.2">
      <c r="A1062" s="225"/>
      <c r="B1062" s="231"/>
      <c r="C1062" s="231"/>
      <c r="D1062" s="224"/>
    </row>
    <row r="1063" spans="1:4" s="243" customFormat="1" ht="21" customHeight="1" x14ac:dyDescent="0.2">
      <c r="A1063" s="227" t="s">
        <v>299</v>
      </c>
      <c r="B1063" s="219">
        <f>B947+B1000+B1006+B1040+B1061</f>
        <v>1688366.73</v>
      </c>
      <c r="C1063" s="219">
        <f>C947+C1000+C1006+C1040+C1061</f>
        <v>1446864.35656</v>
      </c>
      <c r="D1063" s="226"/>
    </row>
    <row r="1064" spans="1:4" s="243" customFormat="1" ht="12.75" x14ac:dyDescent="0.2">
      <c r="B1064" s="231"/>
      <c r="C1064" s="231"/>
      <c r="D1064" s="245"/>
    </row>
    <row r="1065" spans="1:4" s="243" customFormat="1" ht="12.75" x14ac:dyDescent="0.2">
      <c r="B1065" s="231"/>
      <c r="C1065" s="231"/>
      <c r="D1065" s="245"/>
    </row>
    <row r="1066" spans="1:4" s="243" customFormat="1" ht="12.75" x14ac:dyDescent="0.2">
      <c r="A1066" s="1564" t="s">
        <v>2724</v>
      </c>
      <c r="B1066" s="1564"/>
      <c r="C1066" s="1564"/>
      <c r="D1066" s="1564"/>
    </row>
    <row r="1067" spans="1:4" s="243" customFormat="1" ht="12.75" customHeight="1" x14ac:dyDescent="0.2">
      <c r="A1067" s="1565" t="s">
        <v>5017</v>
      </c>
      <c r="B1067" s="1565"/>
      <c r="C1067" s="1565"/>
      <c r="D1067" s="1565"/>
    </row>
    <row r="1071" spans="1:4" x14ac:dyDescent="0.25">
      <c r="B1071" s="1190"/>
      <c r="C1071" s="1190"/>
    </row>
  </sheetData>
  <mergeCells count="290">
    <mergeCell ref="A41:A50"/>
    <mergeCell ref="A51:A62"/>
    <mergeCell ref="A63:A72"/>
    <mergeCell ref="A73:A78"/>
    <mergeCell ref="A79:A88"/>
    <mergeCell ref="A89:A90"/>
    <mergeCell ref="A5:A9"/>
    <mergeCell ref="A10:A14"/>
    <mergeCell ref="A15:A23"/>
    <mergeCell ref="A24:A29"/>
    <mergeCell ref="A30:A31"/>
    <mergeCell ref="A32:A40"/>
    <mergeCell ref="A136:A141"/>
    <mergeCell ref="A142:A152"/>
    <mergeCell ref="A153:A162"/>
    <mergeCell ref="A163:A171"/>
    <mergeCell ref="A172:A179"/>
    <mergeCell ref="A180:A184"/>
    <mergeCell ref="A91:A95"/>
    <mergeCell ref="A96:A103"/>
    <mergeCell ref="A104:A109"/>
    <mergeCell ref="A110:A119"/>
    <mergeCell ref="A120:A125"/>
    <mergeCell ref="A126:A135"/>
    <mergeCell ref="A216:A225"/>
    <mergeCell ref="A226:A231"/>
    <mergeCell ref="A232:A237"/>
    <mergeCell ref="A238:A241"/>
    <mergeCell ref="A242:A244"/>
    <mergeCell ref="A245:A247"/>
    <mergeCell ref="A185:A189"/>
    <mergeCell ref="A190:A192"/>
    <mergeCell ref="A193:A198"/>
    <mergeCell ref="A199:A204"/>
    <mergeCell ref="A205:A208"/>
    <mergeCell ref="A209:A215"/>
    <mergeCell ref="A268:A271"/>
    <mergeCell ref="A272:A273"/>
    <mergeCell ref="A274:A276"/>
    <mergeCell ref="A277:A278"/>
    <mergeCell ref="A279:A283"/>
    <mergeCell ref="A284:A285"/>
    <mergeCell ref="A248:A249"/>
    <mergeCell ref="A250:A255"/>
    <mergeCell ref="A256:A258"/>
    <mergeCell ref="A259:A261"/>
    <mergeCell ref="A262:A264"/>
    <mergeCell ref="A265:A267"/>
    <mergeCell ref="A300:A301"/>
    <mergeCell ref="A302:A303"/>
    <mergeCell ref="A304:A305"/>
    <mergeCell ref="A306:A310"/>
    <mergeCell ref="A311:A313"/>
    <mergeCell ref="A314:A317"/>
    <mergeCell ref="A286:A287"/>
    <mergeCell ref="A288:A290"/>
    <mergeCell ref="A291:A292"/>
    <mergeCell ref="A293:A294"/>
    <mergeCell ref="A295:A297"/>
    <mergeCell ref="A298:A299"/>
    <mergeCell ref="A333:A334"/>
    <mergeCell ref="A335:A339"/>
    <mergeCell ref="A340:A342"/>
    <mergeCell ref="A343:A345"/>
    <mergeCell ref="A346:A349"/>
    <mergeCell ref="A350:A351"/>
    <mergeCell ref="A318:A320"/>
    <mergeCell ref="A321:A322"/>
    <mergeCell ref="A323:A324"/>
    <mergeCell ref="A325:A326"/>
    <mergeCell ref="A327:A328"/>
    <mergeCell ref="A329:A332"/>
    <mergeCell ref="A369:A370"/>
    <mergeCell ref="A371:A373"/>
    <mergeCell ref="A374:A375"/>
    <mergeCell ref="A376:A377"/>
    <mergeCell ref="A378:A379"/>
    <mergeCell ref="A380:A385"/>
    <mergeCell ref="A352:A353"/>
    <mergeCell ref="A354:A357"/>
    <mergeCell ref="A358:A359"/>
    <mergeCell ref="A360:A361"/>
    <mergeCell ref="A362:A363"/>
    <mergeCell ref="A364:A368"/>
    <mergeCell ref="A401:A405"/>
    <mergeCell ref="A406:A409"/>
    <mergeCell ref="A410:A411"/>
    <mergeCell ref="A412:A413"/>
    <mergeCell ref="A414:A415"/>
    <mergeCell ref="A416:A417"/>
    <mergeCell ref="A386:A387"/>
    <mergeCell ref="A388:A389"/>
    <mergeCell ref="A390:A392"/>
    <mergeCell ref="A393:A395"/>
    <mergeCell ref="A396:A398"/>
    <mergeCell ref="A399:A400"/>
    <mergeCell ref="A437:A438"/>
    <mergeCell ref="A439:A441"/>
    <mergeCell ref="A442:A446"/>
    <mergeCell ref="A447:A448"/>
    <mergeCell ref="A449:A450"/>
    <mergeCell ref="A451:A452"/>
    <mergeCell ref="A418:A420"/>
    <mergeCell ref="A421:A422"/>
    <mergeCell ref="A423:A425"/>
    <mergeCell ref="A426:A431"/>
    <mergeCell ref="A432:A433"/>
    <mergeCell ref="A434:A436"/>
    <mergeCell ref="A467:A469"/>
    <mergeCell ref="A470:A474"/>
    <mergeCell ref="A475:A478"/>
    <mergeCell ref="A479:A484"/>
    <mergeCell ref="A485:A486"/>
    <mergeCell ref="A487:A491"/>
    <mergeCell ref="A453:A454"/>
    <mergeCell ref="A455:A456"/>
    <mergeCell ref="A457:A459"/>
    <mergeCell ref="A460:A461"/>
    <mergeCell ref="A462:A464"/>
    <mergeCell ref="A465:A466"/>
    <mergeCell ref="A509:A513"/>
    <mergeCell ref="A514:A517"/>
    <mergeCell ref="A518:A519"/>
    <mergeCell ref="A520:A521"/>
    <mergeCell ref="A522:A526"/>
    <mergeCell ref="A527:A529"/>
    <mergeCell ref="A492:A493"/>
    <mergeCell ref="A494:A495"/>
    <mergeCell ref="A496:A497"/>
    <mergeCell ref="A498:A501"/>
    <mergeCell ref="A502:A505"/>
    <mergeCell ref="A506:A508"/>
    <mergeCell ref="A546:A548"/>
    <mergeCell ref="A549:A552"/>
    <mergeCell ref="A553:A555"/>
    <mergeCell ref="A556:A560"/>
    <mergeCell ref="A561:A563"/>
    <mergeCell ref="A564:A566"/>
    <mergeCell ref="A530:A531"/>
    <mergeCell ref="A532:A534"/>
    <mergeCell ref="A535:A536"/>
    <mergeCell ref="A537:A538"/>
    <mergeCell ref="A539:A543"/>
    <mergeCell ref="A544:A545"/>
    <mergeCell ref="A587:A588"/>
    <mergeCell ref="A589:A591"/>
    <mergeCell ref="A592:A593"/>
    <mergeCell ref="A594:A595"/>
    <mergeCell ref="A596:A597"/>
    <mergeCell ref="A598:A600"/>
    <mergeCell ref="A567:A568"/>
    <mergeCell ref="A569:A570"/>
    <mergeCell ref="A571:A577"/>
    <mergeCell ref="A578:A579"/>
    <mergeCell ref="A580:A581"/>
    <mergeCell ref="A582:A586"/>
    <mergeCell ref="A621:A624"/>
    <mergeCell ref="A625:A628"/>
    <mergeCell ref="A629:A630"/>
    <mergeCell ref="A631:A632"/>
    <mergeCell ref="A633:A635"/>
    <mergeCell ref="A636:A637"/>
    <mergeCell ref="A601:A602"/>
    <mergeCell ref="A603:A606"/>
    <mergeCell ref="A607:A610"/>
    <mergeCell ref="A611:A613"/>
    <mergeCell ref="A614:A617"/>
    <mergeCell ref="A618:A620"/>
    <mergeCell ref="A653:A655"/>
    <mergeCell ref="A656:A657"/>
    <mergeCell ref="A658:A660"/>
    <mergeCell ref="A661:A663"/>
    <mergeCell ref="A664:A666"/>
    <mergeCell ref="A667:A668"/>
    <mergeCell ref="A638:A640"/>
    <mergeCell ref="A641:A643"/>
    <mergeCell ref="A644:A646"/>
    <mergeCell ref="A647:A648"/>
    <mergeCell ref="A649:A650"/>
    <mergeCell ref="A651:A652"/>
    <mergeCell ref="A688:A690"/>
    <mergeCell ref="A691:A692"/>
    <mergeCell ref="A693:A695"/>
    <mergeCell ref="A696:A698"/>
    <mergeCell ref="A699:A701"/>
    <mergeCell ref="A702:A704"/>
    <mergeCell ref="A669:A671"/>
    <mergeCell ref="A672:A675"/>
    <mergeCell ref="A676:A678"/>
    <mergeCell ref="A679:A681"/>
    <mergeCell ref="A682:A685"/>
    <mergeCell ref="A686:A687"/>
    <mergeCell ref="A728:A731"/>
    <mergeCell ref="A732:A733"/>
    <mergeCell ref="A734:A735"/>
    <mergeCell ref="A736:A741"/>
    <mergeCell ref="A742:A743"/>
    <mergeCell ref="A744:A745"/>
    <mergeCell ref="A705:A709"/>
    <mergeCell ref="A710:A711"/>
    <mergeCell ref="A712:A717"/>
    <mergeCell ref="A718:A720"/>
    <mergeCell ref="A721:A724"/>
    <mergeCell ref="A725:A727"/>
    <mergeCell ref="A760:A762"/>
    <mergeCell ref="A763:A764"/>
    <mergeCell ref="A765:A766"/>
    <mergeCell ref="A767:A769"/>
    <mergeCell ref="A770:A771"/>
    <mergeCell ref="A772:A773"/>
    <mergeCell ref="A746:A747"/>
    <mergeCell ref="A748:A749"/>
    <mergeCell ref="A750:A751"/>
    <mergeCell ref="A752:A753"/>
    <mergeCell ref="A754:A755"/>
    <mergeCell ref="A756:A759"/>
    <mergeCell ref="A794:A796"/>
    <mergeCell ref="A797:A798"/>
    <mergeCell ref="A799:A802"/>
    <mergeCell ref="A803:A804"/>
    <mergeCell ref="A805:A806"/>
    <mergeCell ref="A807:A817"/>
    <mergeCell ref="A774:A776"/>
    <mergeCell ref="A777:A780"/>
    <mergeCell ref="A781:A783"/>
    <mergeCell ref="A784:A786"/>
    <mergeCell ref="A787:A789"/>
    <mergeCell ref="A790:A793"/>
    <mergeCell ref="A842:A845"/>
    <mergeCell ref="A846:A847"/>
    <mergeCell ref="A848:A849"/>
    <mergeCell ref="A850:A863"/>
    <mergeCell ref="A864:A874"/>
    <mergeCell ref="A875:A888"/>
    <mergeCell ref="A818:A819"/>
    <mergeCell ref="A820:A822"/>
    <mergeCell ref="A823:A824"/>
    <mergeCell ref="A825:A829"/>
    <mergeCell ref="A830:A839"/>
    <mergeCell ref="A840:A841"/>
    <mergeCell ref="A955:A958"/>
    <mergeCell ref="A959:A960"/>
    <mergeCell ref="A961:A962"/>
    <mergeCell ref="A963:A964"/>
    <mergeCell ref="A965:A971"/>
    <mergeCell ref="A972:A973"/>
    <mergeCell ref="A889:A909"/>
    <mergeCell ref="A910:A932"/>
    <mergeCell ref="A933:A946"/>
    <mergeCell ref="A949:A950"/>
    <mergeCell ref="A951:A952"/>
    <mergeCell ref="A953:A954"/>
    <mergeCell ref="A1015:A1020"/>
    <mergeCell ref="A1021:A1022"/>
    <mergeCell ref="A988:A989"/>
    <mergeCell ref="A990:A992"/>
    <mergeCell ref="A993:A994"/>
    <mergeCell ref="A995:A996"/>
    <mergeCell ref="A997:A999"/>
    <mergeCell ref="A1002:A1003"/>
    <mergeCell ref="A974:A975"/>
    <mergeCell ref="A976:A977"/>
    <mergeCell ref="A978:A979"/>
    <mergeCell ref="A980:A982"/>
    <mergeCell ref="A983:A985"/>
    <mergeCell ref="A986:A987"/>
    <mergeCell ref="A1066:D1066"/>
    <mergeCell ref="A1067:D1067"/>
    <mergeCell ref="A1050:A1051"/>
    <mergeCell ref="A1052:A1053"/>
    <mergeCell ref="A1054:A1055"/>
    <mergeCell ref="A1056:A1057"/>
    <mergeCell ref="A1058:A1060"/>
    <mergeCell ref="A1:D1"/>
    <mergeCell ref="A1036:A1037"/>
    <mergeCell ref="A1038:A1039"/>
    <mergeCell ref="A1042:A1043"/>
    <mergeCell ref="A1044:A1045"/>
    <mergeCell ref="A1046:A1047"/>
    <mergeCell ref="A1048:A1049"/>
    <mergeCell ref="A1023:A1024"/>
    <mergeCell ref="A1025:A1026"/>
    <mergeCell ref="A1027:A1029"/>
    <mergeCell ref="A1030:A1031"/>
    <mergeCell ref="A1032:A1033"/>
    <mergeCell ref="A1034:A1035"/>
    <mergeCell ref="A1004:A1005"/>
    <mergeCell ref="A1008:A1009"/>
    <mergeCell ref="A1010:A1012"/>
    <mergeCell ref="A1013:A1014"/>
  </mergeCells>
  <pageMargins left="0.39370078740157483" right="0.39370078740157483" top="0.59055118110236227" bottom="0.39370078740157483" header="0.31496062992125984" footer="0.11811023622047245"/>
  <pageSetup paperSize="9" scale="95" firstPageNumber="326" fitToHeight="0" orientation="landscape" useFirstPageNumber="1" r:id="rId1"/>
  <headerFooter>
    <oddHeader>&amp;L&amp;"Tahoma,Kurzíva"&amp;9Závěrečný účet Moravskoslezského kraje za rok 2023&amp;R&amp;"Tahoma,Kurzíva"&amp;9Tabulka č. 33</oddHeader>
    <oddFooter>&amp;C&amp;"Tahoma,Obyčejné"&amp;P</oddFooter>
  </headerFooter>
  <rowBreaks count="23" manualBreakCount="23">
    <brk id="47" max="16383" man="1"/>
    <brk id="93" max="16383" man="1"/>
    <brk id="139" max="16383" man="1"/>
    <brk id="186" max="16383" man="1"/>
    <brk id="233" max="16383" man="1"/>
    <brk id="280" max="16383" man="1"/>
    <brk id="326" max="16383" man="1"/>
    <brk id="373" max="16383" man="1"/>
    <brk id="420" max="16383" man="1"/>
    <brk id="466" max="16383" man="1"/>
    <brk id="513" max="16383" man="1"/>
    <brk id="560" max="16383" man="1"/>
    <brk id="606" max="16383" man="1"/>
    <brk id="652" max="16383" man="1"/>
    <brk id="698" max="16383" man="1"/>
    <brk id="745" max="16383" man="1"/>
    <brk id="789" max="16383" man="1"/>
    <brk id="835" max="16383" man="1"/>
    <brk id="880" max="16383" man="1"/>
    <brk id="926" max="16383" man="1"/>
    <brk id="969" max="16383" man="1"/>
    <brk id="1012" max="16383" man="1"/>
    <brk id="1057"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D5F37-CC2C-42A8-AE26-A1E3F3CE19B8}">
  <sheetPr>
    <pageSetUpPr fitToPage="1"/>
  </sheetPr>
  <dimension ref="A1:D2942"/>
  <sheetViews>
    <sheetView zoomScaleNormal="100" zoomScaleSheetLayoutView="100" workbookViewId="0">
      <pane ySplit="3" topLeftCell="A4" activePane="bottomLeft" state="frozen"/>
      <selection pane="bottomLeft" activeCell="D12" sqref="D12"/>
    </sheetView>
  </sheetViews>
  <sheetFormatPr defaultRowHeight="15" x14ac:dyDescent="0.25"/>
  <cols>
    <col min="1" max="1" width="38.5703125" style="1211" customWidth="1"/>
    <col min="2" max="2" width="12.5703125" style="1202" customWidth="1"/>
    <col min="3" max="3" width="12.7109375" style="1202" customWidth="1"/>
    <col min="4" max="4" width="84.140625" style="1200" customWidth="1"/>
    <col min="5" max="16384" width="9.140625" style="1199"/>
  </cols>
  <sheetData>
    <row r="1" spans="1:4" s="1205" customFormat="1" ht="21" customHeight="1" x14ac:dyDescent="0.2">
      <c r="A1" s="1576" t="s">
        <v>2731</v>
      </c>
      <c r="B1" s="1576"/>
      <c r="C1" s="1576"/>
      <c r="D1" s="1576"/>
    </row>
    <row r="2" spans="1:4" s="1207" customFormat="1" ht="12.75" customHeight="1" x14ac:dyDescent="0.2">
      <c r="A2" s="1206"/>
      <c r="D2" s="1208" t="s">
        <v>2</v>
      </c>
    </row>
    <row r="3" spans="1:4" s="1207" customFormat="1" ht="15" customHeight="1" x14ac:dyDescent="0.2">
      <c r="A3" s="1192" t="s">
        <v>301</v>
      </c>
      <c r="B3" s="1192" t="s">
        <v>2713</v>
      </c>
      <c r="C3" s="1192" t="s">
        <v>2714</v>
      </c>
      <c r="D3" s="1192" t="s">
        <v>2715</v>
      </c>
    </row>
    <row r="4" spans="1:4" s="1198" customFormat="1" ht="11.25" customHeight="1" x14ac:dyDescent="0.2">
      <c r="A4" s="1561" t="s">
        <v>3711</v>
      </c>
      <c r="B4" s="1185">
        <v>35</v>
      </c>
      <c r="C4" s="1185">
        <v>35</v>
      </c>
      <c r="D4" s="1177" t="s">
        <v>472</v>
      </c>
    </row>
    <row r="5" spans="1:4" s="1198" customFormat="1" ht="11.25" customHeight="1" x14ac:dyDescent="0.2">
      <c r="A5" s="1562"/>
      <c r="B5" s="1187">
        <v>35</v>
      </c>
      <c r="C5" s="1187">
        <v>35</v>
      </c>
      <c r="D5" s="1181" t="s">
        <v>11</v>
      </c>
    </row>
    <row r="6" spans="1:4" s="1198" customFormat="1" ht="21" x14ac:dyDescent="0.2">
      <c r="A6" s="1560" t="s">
        <v>3082</v>
      </c>
      <c r="B6" s="1186">
        <v>107</v>
      </c>
      <c r="C6" s="1186">
        <v>107</v>
      </c>
      <c r="D6" s="1179" t="s">
        <v>722</v>
      </c>
    </row>
    <row r="7" spans="1:4" s="1198" customFormat="1" ht="11.25" customHeight="1" x14ac:dyDescent="0.2">
      <c r="A7" s="1560"/>
      <c r="B7" s="1186">
        <v>107</v>
      </c>
      <c r="C7" s="1186">
        <v>107</v>
      </c>
      <c r="D7" s="1179" t="s">
        <v>11</v>
      </c>
    </row>
    <row r="8" spans="1:4" s="1198" customFormat="1" ht="11.25" customHeight="1" x14ac:dyDescent="0.2">
      <c r="A8" s="1561" t="s">
        <v>4720</v>
      </c>
      <c r="B8" s="1185">
        <v>200</v>
      </c>
      <c r="C8" s="1185">
        <v>200</v>
      </c>
      <c r="D8" s="1177" t="s">
        <v>739</v>
      </c>
    </row>
    <row r="9" spans="1:4" s="1198" customFormat="1" ht="11.25" customHeight="1" x14ac:dyDescent="0.2">
      <c r="A9" s="1560"/>
      <c r="B9" s="1186">
        <v>70</v>
      </c>
      <c r="C9" s="1186">
        <v>70</v>
      </c>
      <c r="D9" s="1179" t="s">
        <v>3682</v>
      </c>
    </row>
    <row r="10" spans="1:4" s="1198" customFormat="1" ht="11.25" customHeight="1" x14ac:dyDescent="0.2">
      <c r="A10" s="1562"/>
      <c r="B10" s="1187">
        <v>270</v>
      </c>
      <c r="C10" s="1187">
        <v>270</v>
      </c>
      <c r="D10" s="1181" t="s">
        <v>11</v>
      </c>
    </row>
    <row r="11" spans="1:4" s="1198" customFormat="1" ht="11.25" customHeight="1" x14ac:dyDescent="0.2">
      <c r="A11" s="1560" t="s">
        <v>1824</v>
      </c>
      <c r="B11" s="1186">
        <v>71.099999999999994</v>
      </c>
      <c r="C11" s="1186">
        <v>71.099999999999994</v>
      </c>
      <c r="D11" s="1179" t="s">
        <v>2761</v>
      </c>
    </row>
    <row r="12" spans="1:4" s="1198" customFormat="1" ht="11.25" customHeight="1" x14ac:dyDescent="0.2">
      <c r="A12" s="1560"/>
      <c r="B12" s="1186">
        <v>71.099999999999994</v>
      </c>
      <c r="C12" s="1186">
        <v>71.099999999999994</v>
      </c>
      <c r="D12" s="1179" t="s">
        <v>11</v>
      </c>
    </row>
    <row r="13" spans="1:4" s="1198" customFormat="1" ht="11.25" customHeight="1" x14ac:dyDescent="0.2">
      <c r="A13" s="1561" t="s">
        <v>4144</v>
      </c>
      <c r="B13" s="1185">
        <v>800</v>
      </c>
      <c r="C13" s="1185">
        <v>800</v>
      </c>
      <c r="D13" s="1177" t="s">
        <v>739</v>
      </c>
    </row>
    <row r="14" spans="1:4" s="1198" customFormat="1" ht="11.25" customHeight="1" x14ac:dyDescent="0.2">
      <c r="A14" s="1560"/>
      <c r="B14" s="1186">
        <v>70</v>
      </c>
      <c r="C14" s="1186">
        <v>70</v>
      </c>
      <c r="D14" s="1179" t="s">
        <v>3682</v>
      </c>
    </row>
    <row r="15" spans="1:4" s="1198" customFormat="1" ht="11.25" customHeight="1" x14ac:dyDescent="0.2">
      <c r="A15" s="1560"/>
      <c r="B15" s="1186">
        <v>100</v>
      </c>
      <c r="C15" s="1186">
        <v>100</v>
      </c>
      <c r="D15" s="1179" t="s">
        <v>472</v>
      </c>
    </row>
    <row r="16" spans="1:4" s="1198" customFormat="1" ht="11.25" customHeight="1" x14ac:dyDescent="0.2">
      <c r="A16" s="1562"/>
      <c r="B16" s="1187">
        <v>970</v>
      </c>
      <c r="C16" s="1187">
        <v>970</v>
      </c>
      <c r="D16" s="1181" t="s">
        <v>11</v>
      </c>
    </row>
    <row r="17" spans="1:4" s="1198" customFormat="1" ht="11.25" customHeight="1" x14ac:dyDescent="0.2">
      <c r="A17" s="1560" t="s">
        <v>3083</v>
      </c>
      <c r="B17" s="1186">
        <v>926.31</v>
      </c>
      <c r="C17" s="1186">
        <v>926.30099999999993</v>
      </c>
      <c r="D17" s="1179" t="s">
        <v>1826</v>
      </c>
    </row>
    <row r="18" spans="1:4" s="1198" customFormat="1" ht="11.25" customHeight="1" x14ac:dyDescent="0.2">
      <c r="A18" s="1560"/>
      <c r="B18" s="1186">
        <v>926.31</v>
      </c>
      <c r="C18" s="1186">
        <v>926.30099999999993</v>
      </c>
      <c r="D18" s="1179" t="s">
        <v>11</v>
      </c>
    </row>
    <row r="19" spans="1:4" s="1198" customFormat="1" ht="11.25" customHeight="1" x14ac:dyDescent="0.2">
      <c r="A19" s="1561" t="s">
        <v>1825</v>
      </c>
      <c r="B19" s="1185">
        <v>15226.11</v>
      </c>
      <c r="C19" s="1185">
        <v>15226.112999999999</v>
      </c>
      <c r="D19" s="1177" t="s">
        <v>1826</v>
      </c>
    </row>
    <row r="20" spans="1:4" s="1198" customFormat="1" ht="11.25" customHeight="1" x14ac:dyDescent="0.2">
      <c r="A20" s="1562"/>
      <c r="B20" s="1187">
        <v>15226.11</v>
      </c>
      <c r="C20" s="1187">
        <v>15226.112999999999</v>
      </c>
      <c r="D20" s="1181" t="s">
        <v>11</v>
      </c>
    </row>
    <row r="21" spans="1:4" s="1198" customFormat="1" ht="11.25" customHeight="1" x14ac:dyDescent="0.2">
      <c r="A21" s="1560" t="s">
        <v>1827</v>
      </c>
      <c r="B21" s="1186">
        <v>70</v>
      </c>
      <c r="C21" s="1186">
        <v>70</v>
      </c>
      <c r="D21" s="1179" t="s">
        <v>3682</v>
      </c>
    </row>
    <row r="22" spans="1:4" s="1198" customFormat="1" ht="11.25" customHeight="1" x14ac:dyDescent="0.2">
      <c r="A22" s="1560"/>
      <c r="B22" s="1186">
        <v>70</v>
      </c>
      <c r="C22" s="1186">
        <v>70</v>
      </c>
      <c r="D22" s="1179" t="s">
        <v>11</v>
      </c>
    </row>
    <row r="23" spans="1:4" s="1198" customFormat="1" ht="11.25" customHeight="1" x14ac:dyDescent="0.2">
      <c r="A23" s="1561" t="s">
        <v>4721</v>
      </c>
      <c r="B23" s="1185">
        <v>90</v>
      </c>
      <c r="C23" s="1185">
        <v>90</v>
      </c>
      <c r="D23" s="1177" t="s">
        <v>2761</v>
      </c>
    </row>
    <row r="24" spans="1:4" s="1198" customFormat="1" ht="11.25" customHeight="1" x14ac:dyDescent="0.2">
      <c r="A24" s="1562"/>
      <c r="B24" s="1187">
        <v>90</v>
      </c>
      <c r="C24" s="1187">
        <v>90</v>
      </c>
      <c r="D24" s="1181" t="s">
        <v>11</v>
      </c>
    </row>
    <row r="25" spans="1:4" s="1198" customFormat="1" ht="11.25" customHeight="1" x14ac:dyDescent="0.2">
      <c r="A25" s="1560" t="s">
        <v>4722</v>
      </c>
      <c r="B25" s="1186">
        <v>52.5</v>
      </c>
      <c r="C25" s="1186">
        <v>52.5</v>
      </c>
      <c r="D25" s="1179" t="s">
        <v>793</v>
      </c>
    </row>
    <row r="26" spans="1:4" s="1198" customFormat="1" ht="11.25" customHeight="1" x14ac:dyDescent="0.2">
      <c r="A26" s="1560"/>
      <c r="B26" s="1186">
        <v>52.5</v>
      </c>
      <c r="C26" s="1186">
        <v>52.5</v>
      </c>
      <c r="D26" s="1179" t="s">
        <v>11</v>
      </c>
    </row>
    <row r="27" spans="1:4" s="1198" customFormat="1" ht="11.25" customHeight="1" x14ac:dyDescent="0.2">
      <c r="A27" s="1561" t="s">
        <v>4145</v>
      </c>
      <c r="B27" s="1185">
        <v>150</v>
      </c>
      <c r="C27" s="1185">
        <v>150</v>
      </c>
      <c r="D27" s="1177" t="s">
        <v>3682</v>
      </c>
    </row>
    <row r="28" spans="1:4" s="1198" customFormat="1" ht="11.25" customHeight="1" x14ac:dyDescent="0.2">
      <c r="A28" s="1560"/>
      <c r="B28" s="1186">
        <v>50</v>
      </c>
      <c r="C28" s="1186">
        <v>50</v>
      </c>
      <c r="D28" s="1179" t="s">
        <v>472</v>
      </c>
    </row>
    <row r="29" spans="1:4" s="1198" customFormat="1" ht="11.25" customHeight="1" x14ac:dyDescent="0.2">
      <c r="A29" s="1562"/>
      <c r="B29" s="1187">
        <v>200</v>
      </c>
      <c r="C29" s="1187">
        <v>200</v>
      </c>
      <c r="D29" s="1181" t="s">
        <v>11</v>
      </c>
    </row>
    <row r="30" spans="1:4" s="1198" customFormat="1" ht="21" x14ac:dyDescent="0.2">
      <c r="A30" s="1560" t="s">
        <v>464</v>
      </c>
      <c r="B30" s="1186">
        <v>200</v>
      </c>
      <c r="C30" s="1186">
        <v>200</v>
      </c>
      <c r="D30" s="1179" t="s">
        <v>722</v>
      </c>
    </row>
    <row r="31" spans="1:4" s="1198" customFormat="1" ht="11.25" customHeight="1" x14ac:dyDescent="0.2">
      <c r="A31" s="1560"/>
      <c r="B31" s="1186">
        <v>200</v>
      </c>
      <c r="C31" s="1186">
        <v>200</v>
      </c>
      <c r="D31" s="1179" t="s">
        <v>11</v>
      </c>
    </row>
    <row r="32" spans="1:4" s="1198" customFormat="1" ht="21" x14ac:dyDescent="0.2">
      <c r="A32" s="1561" t="s">
        <v>3084</v>
      </c>
      <c r="B32" s="1185">
        <v>1110</v>
      </c>
      <c r="C32" s="1185">
        <v>1110</v>
      </c>
      <c r="D32" s="1177" t="s">
        <v>725</v>
      </c>
    </row>
    <row r="33" spans="1:4" s="1198" customFormat="1" ht="11.25" customHeight="1" x14ac:dyDescent="0.2">
      <c r="A33" s="1560"/>
      <c r="B33" s="1186">
        <v>5269</v>
      </c>
      <c r="C33" s="1186">
        <v>5269</v>
      </c>
      <c r="D33" s="1179" t="s">
        <v>726</v>
      </c>
    </row>
    <row r="34" spans="1:4" s="1198" customFormat="1" ht="11.25" customHeight="1" x14ac:dyDescent="0.2">
      <c r="A34" s="1560"/>
      <c r="B34" s="1186">
        <v>1035.6000000000001</v>
      </c>
      <c r="C34" s="1186">
        <v>1035.6000000000001</v>
      </c>
      <c r="D34" s="1179" t="s">
        <v>723</v>
      </c>
    </row>
    <row r="35" spans="1:4" s="1198" customFormat="1" ht="11.25" customHeight="1" x14ac:dyDescent="0.2">
      <c r="A35" s="1562"/>
      <c r="B35" s="1187">
        <v>7414.6</v>
      </c>
      <c r="C35" s="1187">
        <v>7414.6</v>
      </c>
      <c r="D35" s="1181" t="s">
        <v>11</v>
      </c>
    </row>
    <row r="36" spans="1:4" s="1198" customFormat="1" ht="21" x14ac:dyDescent="0.2">
      <c r="A36" s="1560" t="s">
        <v>3712</v>
      </c>
      <c r="B36" s="1186">
        <v>146</v>
      </c>
      <c r="C36" s="1186">
        <v>146</v>
      </c>
      <c r="D36" s="1179" t="s">
        <v>725</v>
      </c>
    </row>
    <row r="37" spans="1:4" s="1198" customFormat="1" ht="11.25" customHeight="1" x14ac:dyDescent="0.2">
      <c r="A37" s="1560"/>
      <c r="B37" s="1186">
        <v>1962</v>
      </c>
      <c r="C37" s="1186">
        <v>1962</v>
      </c>
      <c r="D37" s="1179" t="s">
        <v>726</v>
      </c>
    </row>
    <row r="38" spans="1:4" s="1198" customFormat="1" ht="11.25" customHeight="1" x14ac:dyDescent="0.2">
      <c r="A38" s="1560"/>
      <c r="B38" s="1186">
        <v>2108</v>
      </c>
      <c r="C38" s="1186">
        <v>2108</v>
      </c>
      <c r="D38" s="1179" t="s">
        <v>11</v>
      </c>
    </row>
    <row r="39" spans="1:4" s="1198" customFormat="1" ht="11.25" customHeight="1" x14ac:dyDescent="0.2">
      <c r="A39" s="1561" t="s">
        <v>3085</v>
      </c>
      <c r="B39" s="1185">
        <v>46</v>
      </c>
      <c r="C39" s="1185">
        <v>0</v>
      </c>
      <c r="D39" s="1177" t="s">
        <v>3526</v>
      </c>
    </row>
    <row r="40" spans="1:4" s="1198" customFormat="1" ht="11.25" customHeight="1" x14ac:dyDescent="0.2">
      <c r="A40" s="1562"/>
      <c r="B40" s="1187">
        <v>46</v>
      </c>
      <c r="C40" s="1187">
        <v>0</v>
      </c>
      <c r="D40" s="1181" t="s">
        <v>11</v>
      </c>
    </row>
    <row r="41" spans="1:4" s="1198" customFormat="1" ht="11.25" customHeight="1" x14ac:dyDescent="0.2">
      <c r="A41" s="1560" t="s">
        <v>3713</v>
      </c>
      <c r="B41" s="1186">
        <v>90</v>
      </c>
      <c r="C41" s="1186">
        <v>90</v>
      </c>
      <c r="D41" s="1179" t="s">
        <v>699</v>
      </c>
    </row>
    <row r="42" spans="1:4" s="1198" customFormat="1" ht="11.25" customHeight="1" x14ac:dyDescent="0.2">
      <c r="A42" s="1560"/>
      <c r="B42" s="1186">
        <v>90</v>
      </c>
      <c r="C42" s="1186">
        <v>90</v>
      </c>
      <c r="D42" s="1179" t="s">
        <v>11</v>
      </c>
    </row>
    <row r="43" spans="1:4" s="1198" customFormat="1" ht="11.25" customHeight="1" x14ac:dyDescent="0.2">
      <c r="A43" s="1561" t="s">
        <v>4085</v>
      </c>
      <c r="B43" s="1185">
        <v>199</v>
      </c>
      <c r="C43" s="1185">
        <v>199</v>
      </c>
      <c r="D43" s="1177" t="s">
        <v>399</v>
      </c>
    </row>
    <row r="44" spans="1:4" s="1198" customFormat="1" ht="11.25" customHeight="1" x14ac:dyDescent="0.2">
      <c r="A44" s="1562"/>
      <c r="B44" s="1187">
        <v>199</v>
      </c>
      <c r="C44" s="1187">
        <v>199</v>
      </c>
      <c r="D44" s="1181" t="s">
        <v>11</v>
      </c>
    </row>
    <row r="45" spans="1:4" s="1198" customFormat="1" ht="11.25" customHeight="1" x14ac:dyDescent="0.2">
      <c r="A45" s="1560" t="s">
        <v>1828</v>
      </c>
      <c r="B45" s="1186">
        <v>100</v>
      </c>
      <c r="C45" s="1186">
        <v>100</v>
      </c>
      <c r="D45" s="1179" t="s">
        <v>721</v>
      </c>
    </row>
    <row r="46" spans="1:4" s="1198" customFormat="1" ht="21" x14ac:dyDescent="0.2">
      <c r="A46" s="1560"/>
      <c r="B46" s="1186">
        <v>299.89999999999998</v>
      </c>
      <c r="C46" s="1186">
        <v>299.89999999999998</v>
      </c>
      <c r="D46" s="1179" t="s">
        <v>724</v>
      </c>
    </row>
    <row r="47" spans="1:4" s="1198" customFormat="1" ht="21" x14ac:dyDescent="0.2">
      <c r="A47" s="1560"/>
      <c r="B47" s="1186">
        <v>35</v>
      </c>
      <c r="C47" s="1186">
        <v>32.39</v>
      </c>
      <c r="D47" s="1179" t="s">
        <v>722</v>
      </c>
    </row>
    <row r="48" spans="1:4" s="1198" customFormat="1" ht="11.25" customHeight="1" x14ac:dyDescent="0.2">
      <c r="A48" s="1560"/>
      <c r="B48" s="1186">
        <v>1000</v>
      </c>
      <c r="C48" s="1186">
        <v>1000</v>
      </c>
      <c r="D48" s="1179" t="s">
        <v>4052</v>
      </c>
    </row>
    <row r="49" spans="1:4" s="1198" customFormat="1" ht="11.25" customHeight="1" x14ac:dyDescent="0.2">
      <c r="A49" s="1560"/>
      <c r="B49" s="1186">
        <v>100</v>
      </c>
      <c r="C49" s="1186">
        <v>100</v>
      </c>
      <c r="D49" s="1179" t="s">
        <v>3411</v>
      </c>
    </row>
    <row r="50" spans="1:4" s="1198" customFormat="1" ht="11.25" customHeight="1" x14ac:dyDescent="0.2">
      <c r="A50" s="1560"/>
      <c r="B50" s="1186">
        <v>1200</v>
      </c>
      <c r="C50" s="1186">
        <v>0</v>
      </c>
      <c r="D50" s="1179" t="s">
        <v>460</v>
      </c>
    </row>
    <row r="51" spans="1:4" s="1198" customFormat="1" ht="11.25" customHeight="1" x14ac:dyDescent="0.2">
      <c r="A51" s="1560"/>
      <c r="B51" s="1186">
        <v>2734.9</v>
      </c>
      <c r="C51" s="1186">
        <v>1532.29</v>
      </c>
      <c r="D51" s="1179" t="s">
        <v>11</v>
      </c>
    </row>
    <row r="52" spans="1:4" s="1198" customFormat="1" ht="11.25" customHeight="1" x14ac:dyDescent="0.2">
      <c r="A52" s="1561" t="s">
        <v>1829</v>
      </c>
      <c r="B52" s="1185">
        <v>100</v>
      </c>
      <c r="C52" s="1185">
        <v>100</v>
      </c>
      <c r="D52" s="1177" t="s">
        <v>420</v>
      </c>
    </row>
    <row r="53" spans="1:4" s="1198" customFormat="1" ht="11.25" customHeight="1" x14ac:dyDescent="0.2">
      <c r="A53" s="1562"/>
      <c r="B53" s="1187">
        <v>100</v>
      </c>
      <c r="C53" s="1187">
        <v>100</v>
      </c>
      <c r="D53" s="1181" t="s">
        <v>11</v>
      </c>
    </row>
    <row r="54" spans="1:4" s="1198" customFormat="1" ht="11.25" customHeight="1" x14ac:dyDescent="0.2">
      <c r="A54" s="1560" t="s">
        <v>1830</v>
      </c>
      <c r="B54" s="1186">
        <v>51145.09</v>
      </c>
      <c r="C54" s="1186">
        <v>51145.089</v>
      </c>
      <c r="D54" s="1179" t="s">
        <v>1826</v>
      </c>
    </row>
    <row r="55" spans="1:4" s="1198" customFormat="1" ht="11.25" customHeight="1" x14ac:dyDescent="0.2">
      <c r="A55" s="1560"/>
      <c r="B55" s="1186">
        <v>51145.09</v>
      </c>
      <c r="C55" s="1186">
        <v>51145.089</v>
      </c>
      <c r="D55" s="1179" t="s">
        <v>11</v>
      </c>
    </row>
    <row r="56" spans="1:4" s="1198" customFormat="1" ht="11.25" customHeight="1" x14ac:dyDescent="0.2">
      <c r="A56" s="1561" t="s">
        <v>4723</v>
      </c>
      <c r="B56" s="1185">
        <v>150</v>
      </c>
      <c r="C56" s="1185">
        <v>150</v>
      </c>
      <c r="D56" s="1177" t="s">
        <v>3682</v>
      </c>
    </row>
    <row r="57" spans="1:4" s="1198" customFormat="1" ht="11.25" customHeight="1" x14ac:dyDescent="0.2">
      <c r="A57" s="1562"/>
      <c r="B57" s="1187">
        <v>150</v>
      </c>
      <c r="C57" s="1187">
        <v>150</v>
      </c>
      <c r="D57" s="1181" t="s">
        <v>11</v>
      </c>
    </row>
    <row r="58" spans="1:4" s="1198" customFormat="1" ht="11.25" customHeight="1" x14ac:dyDescent="0.2">
      <c r="A58" s="1560" t="s">
        <v>1831</v>
      </c>
      <c r="B58" s="1186">
        <v>21553.85</v>
      </c>
      <c r="C58" s="1186">
        <v>21553.847000000002</v>
      </c>
      <c r="D58" s="1179" t="s">
        <v>1826</v>
      </c>
    </row>
    <row r="59" spans="1:4" s="1198" customFormat="1" ht="11.25" customHeight="1" x14ac:dyDescent="0.2">
      <c r="A59" s="1560"/>
      <c r="B59" s="1186">
        <v>58.699999999999996</v>
      </c>
      <c r="C59" s="1186">
        <v>58.683999999999997</v>
      </c>
      <c r="D59" s="1179" t="s">
        <v>2987</v>
      </c>
    </row>
    <row r="60" spans="1:4" s="1198" customFormat="1" ht="11.25" customHeight="1" x14ac:dyDescent="0.2">
      <c r="A60" s="1560"/>
      <c r="B60" s="1186">
        <v>21612.55</v>
      </c>
      <c r="C60" s="1186">
        <v>21612.531000000003</v>
      </c>
      <c r="D60" s="1179" t="s">
        <v>11</v>
      </c>
    </row>
    <row r="61" spans="1:4" s="1198" customFormat="1" ht="11.25" customHeight="1" x14ac:dyDescent="0.2">
      <c r="A61" s="1561" t="s">
        <v>3714</v>
      </c>
      <c r="B61" s="1185">
        <v>44912.23</v>
      </c>
      <c r="C61" s="1185">
        <v>44912.227999999996</v>
      </c>
      <c r="D61" s="1177" t="s">
        <v>1826</v>
      </c>
    </row>
    <row r="62" spans="1:4" s="1198" customFormat="1" ht="11.25" customHeight="1" x14ac:dyDescent="0.2">
      <c r="A62" s="1560"/>
      <c r="B62" s="1186">
        <v>90</v>
      </c>
      <c r="C62" s="1186">
        <v>90</v>
      </c>
      <c r="D62" s="1179" t="s">
        <v>4673</v>
      </c>
    </row>
    <row r="63" spans="1:4" s="1198" customFormat="1" ht="11.25" customHeight="1" x14ac:dyDescent="0.2">
      <c r="A63" s="1562"/>
      <c r="B63" s="1187">
        <v>45002.23</v>
      </c>
      <c r="C63" s="1187">
        <v>45002.227999999996</v>
      </c>
      <c r="D63" s="1181" t="s">
        <v>11</v>
      </c>
    </row>
    <row r="64" spans="1:4" s="1198" customFormat="1" ht="11.25" customHeight="1" x14ac:dyDescent="0.2">
      <c r="A64" s="1560" t="s">
        <v>3715</v>
      </c>
      <c r="B64" s="1186">
        <v>12148.04</v>
      </c>
      <c r="C64" s="1186">
        <v>12148.035</v>
      </c>
      <c r="D64" s="1179" t="s">
        <v>1826</v>
      </c>
    </row>
    <row r="65" spans="1:4" s="1198" customFormat="1" ht="11.25" customHeight="1" x14ac:dyDescent="0.2">
      <c r="A65" s="1560"/>
      <c r="B65" s="1186">
        <v>58.699999999999996</v>
      </c>
      <c r="C65" s="1186">
        <v>58.683999999999997</v>
      </c>
      <c r="D65" s="1179" t="s">
        <v>2987</v>
      </c>
    </row>
    <row r="66" spans="1:4" s="1198" customFormat="1" ht="11.25" customHeight="1" x14ac:dyDescent="0.2">
      <c r="A66" s="1560"/>
      <c r="B66" s="1186">
        <v>12206.740000000002</v>
      </c>
      <c r="C66" s="1186">
        <v>12206.718999999999</v>
      </c>
      <c r="D66" s="1179" t="s">
        <v>11</v>
      </c>
    </row>
    <row r="67" spans="1:4" s="1198" customFormat="1" ht="11.25" customHeight="1" x14ac:dyDescent="0.2">
      <c r="A67" s="1561" t="s">
        <v>1832</v>
      </c>
      <c r="B67" s="1185">
        <v>3123</v>
      </c>
      <c r="C67" s="1185">
        <v>3123</v>
      </c>
      <c r="D67" s="1177" t="s">
        <v>726</v>
      </c>
    </row>
    <row r="68" spans="1:4" s="1198" customFormat="1" ht="11.25" customHeight="1" x14ac:dyDescent="0.2">
      <c r="A68" s="1560"/>
      <c r="B68" s="1186">
        <v>110.6</v>
      </c>
      <c r="C68" s="1186">
        <v>110.6</v>
      </c>
      <c r="D68" s="1179" t="s">
        <v>723</v>
      </c>
    </row>
    <row r="69" spans="1:4" s="1198" customFormat="1" ht="11.25" customHeight="1" x14ac:dyDescent="0.2">
      <c r="A69" s="1562"/>
      <c r="B69" s="1187">
        <v>3233.6</v>
      </c>
      <c r="C69" s="1187">
        <v>3233.6</v>
      </c>
      <c r="D69" s="1181" t="s">
        <v>11</v>
      </c>
    </row>
    <row r="70" spans="1:4" s="1198" customFormat="1" ht="11.25" customHeight="1" x14ac:dyDescent="0.2">
      <c r="A70" s="1560" t="s">
        <v>473</v>
      </c>
      <c r="B70" s="1186">
        <v>2000</v>
      </c>
      <c r="C70" s="1186">
        <v>2000</v>
      </c>
      <c r="D70" s="1179" t="s">
        <v>472</v>
      </c>
    </row>
    <row r="71" spans="1:4" s="1198" customFormat="1" ht="11.25" customHeight="1" x14ac:dyDescent="0.2">
      <c r="A71" s="1560"/>
      <c r="B71" s="1186">
        <v>2000</v>
      </c>
      <c r="C71" s="1186">
        <v>2000</v>
      </c>
      <c r="D71" s="1179" t="s">
        <v>11</v>
      </c>
    </row>
    <row r="72" spans="1:4" s="1198" customFormat="1" ht="11.25" customHeight="1" x14ac:dyDescent="0.2">
      <c r="A72" s="1561" t="s">
        <v>4724</v>
      </c>
      <c r="B72" s="1185">
        <v>298.5</v>
      </c>
      <c r="C72" s="1185">
        <v>298.5</v>
      </c>
      <c r="D72" s="1177" t="s">
        <v>678</v>
      </c>
    </row>
    <row r="73" spans="1:4" s="1198" customFormat="1" ht="11.25" customHeight="1" x14ac:dyDescent="0.2">
      <c r="A73" s="1562"/>
      <c r="B73" s="1187">
        <v>298.5</v>
      </c>
      <c r="C73" s="1187">
        <v>298.5</v>
      </c>
      <c r="D73" s="1181" t="s">
        <v>11</v>
      </c>
    </row>
    <row r="74" spans="1:4" s="1198" customFormat="1" ht="11.25" customHeight="1" x14ac:dyDescent="0.2">
      <c r="A74" s="1560" t="s">
        <v>1833</v>
      </c>
      <c r="B74" s="1186">
        <v>300</v>
      </c>
      <c r="C74" s="1186">
        <v>300</v>
      </c>
      <c r="D74" s="1177" t="s">
        <v>678</v>
      </c>
    </row>
    <row r="75" spans="1:4" s="1198" customFormat="1" ht="11.25" customHeight="1" x14ac:dyDescent="0.2">
      <c r="A75" s="1560"/>
      <c r="B75" s="1186">
        <v>300</v>
      </c>
      <c r="C75" s="1186">
        <v>300</v>
      </c>
      <c r="D75" s="1179" t="s">
        <v>11</v>
      </c>
    </row>
    <row r="76" spans="1:4" s="1198" customFormat="1" ht="11.25" customHeight="1" x14ac:dyDescent="0.2">
      <c r="A76" s="1561" t="s">
        <v>2943</v>
      </c>
      <c r="B76" s="1185">
        <v>300</v>
      </c>
      <c r="C76" s="1185">
        <v>300</v>
      </c>
      <c r="D76" s="1177" t="s">
        <v>678</v>
      </c>
    </row>
    <row r="77" spans="1:4" s="1198" customFormat="1" ht="11.25" customHeight="1" x14ac:dyDescent="0.2">
      <c r="A77" s="1560"/>
      <c r="B77" s="1186">
        <v>320</v>
      </c>
      <c r="C77" s="1186">
        <v>320</v>
      </c>
      <c r="D77" s="1179" t="s">
        <v>452</v>
      </c>
    </row>
    <row r="78" spans="1:4" s="1198" customFormat="1" ht="11.25" customHeight="1" x14ac:dyDescent="0.2">
      <c r="A78" s="1562"/>
      <c r="B78" s="1187">
        <v>620</v>
      </c>
      <c r="C78" s="1187">
        <v>620</v>
      </c>
      <c r="D78" s="1181" t="s">
        <v>11</v>
      </c>
    </row>
    <row r="79" spans="1:4" s="1198" customFormat="1" ht="11.25" customHeight="1" x14ac:dyDescent="0.2">
      <c r="A79" s="1560" t="s">
        <v>4725</v>
      </c>
      <c r="B79" s="1186">
        <v>91.1</v>
      </c>
      <c r="C79" s="1186">
        <v>91.1</v>
      </c>
      <c r="D79" s="1179" t="s">
        <v>3682</v>
      </c>
    </row>
    <row r="80" spans="1:4" s="1198" customFormat="1" ht="11.25" customHeight="1" x14ac:dyDescent="0.2">
      <c r="A80" s="1560"/>
      <c r="B80" s="1186">
        <v>91.1</v>
      </c>
      <c r="C80" s="1186">
        <v>91.1</v>
      </c>
      <c r="D80" s="1179" t="s">
        <v>11</v>
      </c>
    </row>
    <row r="81" spans="1:4" s="1198" customFormat="1" ht="11.25" customHeight="1" x14ac:dyDescent="0.2">
      <c r="A81" s="1561" t="s">
        <v>4726</v>
      </c>
      <c r="B81" s="1185">
        <v>204.75</v>
      </c>
      <c r="C81" s="1185">
        <v>204.75</v>
      </c>
      <c r="D81" s="1177" t="s">
        <v>4676</v>
      </c>
    </row>
    <row r="82" spans="1:4" s="1198" customFormat="1" ht="11.25" customHeight="1" x14ac:dyDescent="0.2">
      <c r="A82" s="1562"/>
      <c r="B82" s="1187">
        <v>204.75</v>
      </c>
      <c r="C82" s="1187">
        <v>204.75</v>
      </c>
      <c r="D82" s="1181" t="s">
        <v>11</v>
      </c>
    </row>
    <row r="83" spans="1:4" s="1198" customFormat="1" ht="11.25" customHeight="1" x14ac:dyDescent="0.2">
      <c r="A83" s="1560" t="s">
        <v>3086</v>
      </c>
      <c r="B83" s="1186">
        <v>130</v>
      </c>
      <c r="C83" s="1186">
        <v>0</v>
      </c>
      <c r="D83" s="1179" t="s">
        <v>3526</v>
      </c>
    </row>
    <row r="84" spans="1:4" s="1198" customFormat="1" ht="11.25" customHeight="1" x14ac:dyDescent="0.2">
      <c r="A84" s="1560"/>
      <c r="B84" s="1186">
        <v>130</v>
      </c>
      <c r="C84" s="1186">
        <v>0</v>
      </c>
      <c r="D84" s="1179" t="s">
        <v>11</v>
      </c>
    </row>
    <row r="85" spans="1:4" s="1198" customFormat="1" ht="11.25" customHeight="1" x14ac:dyDescent="0.2">
      <c r="A85" s="1561" t="s">
        <v>3716</v>
      </c>
      <c r="B85" s="1185">
        <v>99</v>
      </c>
      <c r="C85" s="1185">
        <v>99</v>
      </c>
      <c r="D85" s="1177" t="s">
        <v>3717</v>
      </c>
    </row>
    <row r="86" spans="1:4" s="1198" customFormat="1" ht="11.25" customHeight="1" x14ac:dyDescent="0.2">
      <c r="A86" s="1562"/>
      <c r="B86" s="1187">
        <v>99</v>
      </c>
      <c r="C86" s="1187">
        <v>99</v>
      </c>
      <c r="D86" s="1181" t="s">
        <v>11</v>
      </c>
    </row>
    <row r="87" spans="1:4" s="1198" customFormat="1" ht="11.25" customHeight="1" x14ac:dyDescent="0.2">
      <c r="A87" s="1561" t="s">
        <v>4727</v>
      </c>
      <c r="B87" s="1185">
        <v>90</v>
      </c>
      <c r="C87" s="1185">
        <v>90</v>
      </c>
      <c r="D87" s="1177" t="s">
        <v>3717</v>
      </c>
    </row>
    <row r="88" spans="1:4" s="1198" customFormat="1" ht="11.25" customHeight="1" x14ac:dyDescent="0.2">
      <c r="A88" s="1562"/>
      <c r="B88" s="1187">
        <v>90</v>
      </c>
      <c r="C88" s="1187">
        <v>90</v>
      </c>
      <c r="D88" s="1181" t="s">
        <v>11</v>
      </c>
    </row>
    <row r="89" spans="1:4" s="1198" customFormat="1" ht="11.25" customHeight="1" x14ac:dyDescent="0.2">
      <c r="A89" s="1561" t="s">
        <v>3718</v>
      </c>
      <c r="B89" s="1185">
        <v>100</v>
      </c>
      <c r="C89" s="1185">
        <v>98.73</v>
      </c>
      <c r="D89" s="1177" t="s">
        <v>3717</v>
      </c>
    </row>
    <row r="90" spans="1:4" s="1198" customFormat="1" ht="11.25" customHeight="1" x14ac:dyDescent="0.2">
      <c r="A90" s="1562"/>
      <c r="B90" s="1187">
        <v>100</v>
      </c>
      <c r="C90" s="1187">
        <v>98.73</v>
      </c>
      <c r="D90" s="1181" t="s">
        <v>11</v>
      </c>
    </row>
    <row r="91" spans="1:4" s="1198" customFormat="1" ht="11.25" customHeight="1" x14ac:dyDescent="0.2">
      <c r="A91" s="1560" t="s">
        <v>1834</v>
      </c>
      <c r="B91" s="1186">
        <v>3150</v>
      </c>
      <c r="C91" s="1186">
        <v>3150</v>
      </c>
      <c r="D91" s="1179" t="s">
        <v>726</v>
      </c>
    </row>
    <row r="92" spans="1:4" s="1198" customFormat="1" ht="21" x14ac:dyDescent="0.2">
      <c r="A92" s="1560"/>
      <c r="B92" s="1186">
        <v>100</v>
      </c>
      <c r="C92" s="1186">
        <v>100</v>
      </c>
      <c r="D92" s="1179" t="s">
        <v>722</v>
      </c>
    </row>
    <row r="93" spans="1:4" s="1198" customFormat="1" ht="11.25" customHeight="1" x14ac:dyDescent="0.2">
      <c r="A93" s="1560"/>
      <c r="B93" s="1186">
        <v>3250</v>
      </c>
      <c r="C93" s="1186">
        <v>3250</v>
      </c>
      <c r="D93" s="1179" t="s">
        <v>11</v>
      </c>
    </row>
    <row r="94" spans="1:4" s="1198" customFormat="1" ht="11.25" customHeight="1" x14ac:dyDescent="0.2">
      <c r="A94" s="1561" t="s">
        <v>4728</v>
      </c>
      <c r="B94" s="1185">
        <v>443.7</v>
      </c>
      <c r="C94" s="1185">
        <v>443.7</v>
      </c>
      <c r="D94" s="1177" t="s">
        <v>677</v>
      </c>
    </row>
    <row r="95" spans="1:4" s="1198" customFormat="1" ht="11.25" customHeight="1" x14ac:dyDescent="0.2">
      <c r="A95" s="1562"/>
      <c r="B95" s="1187">
        <v>443.7</v>
      </c>
      <c r="C95" s="1187">
        <v>443.7</v>
      </c>
      <c r="D95" s="1181" t="s">
        <v>11</v>
      </c>
    </row>
    <row r="96" spans="1:4" s="1198" customFormat="1" ht="11.25" customHeight="1" x14ac:dyDescent="0.2">
      <c r="A96" s="1560" t="s">
        <v>3719</v>
      </c>
      <c r="B96" s="1186">
        <v>120</v>
      </c>
      <c r="C96" s="1186">
        <v>120</v>
      </c>
      <c r="D96" s="1177" t="s">
        <v>678</v>
      </c>
    </row>
    <row r="97" spans="1:4" s="1198" customFormat="1" ht="11.25" customHeight="1" x14ac:dyDescent="0.2">
      <c r="A97" s="1560"/>
      <c r="B97" s="1186">
        <v>120</v>
      </c>
      <c r="C97" s="1186">
        <v>120</v>
      </c>
      <c r="D97" s="1179" t="s">
        <v>11</v>
      </c>
    </row>
    <row r="98" spans="1:4" s="1198" customFormat="1" ht="21" x14ac:dyDescent="0.2">
      <c r="A98" s="1561" t="s">
        <v>3720</v>
      </c>
      <c r="B98" s="1185">
        <v>2850</v>
      </c>
      <c r="C98" s="1185">
        <v>2850</v>
      </c>
      <c r="D98" s="1177" t="s">
        <v>725</v>
      </c>
    </row>
    <row r="99" spans="1:4" s="1198" customFormat="1" ht="11.25" customHeight="1" x14ac:dyDescent="0.2">
      <c r="A99" s="1560"/>
      <c r="B99" s="1186">
        <v>15516</v>
      </c>
      <c r="C99" s="1186">
        <v>15516</v>
      </c>
      <c r="D99" s="1179" t="s">
        <v>726</v>
      </c>
    </row>
    <row r="100" spans="1:4" s="1198" customFormat="1" ht="11.25" customHeight="1" x14ac:dyDescent="0.2">
      <c r="A100" s="1562"/>
      <c r="B100" s="1187">
        <v>18366</v>
      </c>
      <c r="C100" s="1187">
        <v>18366</v>
      </c>
      <c r="D100" s="1181" t="s">
        <v>11</v>
      </c>
    </row>
    <row r="101" spans="1:4" s="1198" customFormat="1" ht="11.25" customHeight="1" x14ac:dyDescent="0.2">
      <c r="A101" s="1560" t="s">
        <v>4146</v>
      </c>
      <c r="B101" s="1186">
        <v>100</v>
      </c>
      <c r="C101" s="1186">
        <v>100</v>
      </c>
      <c r="D101" s="1179" t="s">
        <v>472</v>
      </c>
    </row>
    <row r="102" spans="1:4" s="1198" customFormat="1" ht="11.25" customHeight="1" x14ac:dyDescent="0.2">
      <c r="A102" s="1560"/>
      <c r="B102" s="1186">
        <v>100</v>
      </c>
      <c r="C102" s="1186">
        <v>100</v>
      </c>
      <c r="D102" s="1179" t="s">
        <v>11</v>
      </c>
    </row>
    <row r="103" spans="1:4" s="1198" customFormat="1" ht="11.25" customHeight="1" x14ac:dyDescent="0.2">
      <c r="A103" s="1561" t="s">
        <v>3439</v>
      </c>
      <c r="B103" s="1185">
        <v>85</v>
      </c>
      <c r="C103" s="1185">
        <v>85</v>
      </c>
      <c r="D103" s="1177" t="s">
        <v>510</v>
      </c>
    </row>
    <row r="104" spans="1:4" s="1198" customFormat="1" ht="11.25" customHeight="1" x14ac:dyDescent="0.2">
      <c r="A104" s="1562"/>
      <c r="B104" s="1187">
        <v>85</v>
      </c>
      <c r="C104" s="1187">
        <v>85</v>
      </c>
      <c r="D104" s="1181" t="s">
        <v>11</v>
      </c>
    </row>
    <row r="105" spans="1:4" s="1198" customFormat="1" ht="11.25" customHeight="1" x14ac:dyDescent="0.2">
      <c r="A105" s="1560" t="s">
        <v>3721</v>
      </c>
      <c r="B105" s="1186">
        <v>200</v>
      </c>
      <c r="C105" s="1186">
        <v>200</v>
      </c>
      <c r="D105" s="1179" t="s">
        <v>4675</v>
      </c>
    </row>
    <row r="106" spans="1:4" s="1198" customFormat="1" ht="11.25" customHeight="1" x14ac:dyDescent="0.2">
      <c r="A106" s="1560"/>
      <c r="B106" s="1186">
        <v>200</v>
      </c>
      <c r="C106" s="1186">
        <v>200</v>
      </c>
      <c r="D106" s="1179" t="s">
        <v>11</v>
      </c>
    </row>
    <row r="107" spans="1:4" s="1198" customFormat="1" ht="11.25" customHeight="1" x14ac:dyDescent="0.2">
      <c r="A107" s="1561" t="s">
        <v>4081</v>
      </c>
      <c r="B107" s="1185">
        <v>195</v>
      </c>
      <c r="C107" s="1185">
        <v>195</v>
      </c>
      <c r="D107" s="1177" t="s">
        <v>397</v>
      </c>
    </row>
    <row r="108" spans="1:4" s="1198" customFormat="1" ht="11.25" customHeight="1" x14ac:dyDescent="0.2">
      <c r="A108" s="1562"/>
      <c r="B108" s="1187">
        <v>195</v>
      </c>
      <c r="C108" s="1187">
        <v>195</v>
      </c>
      <c r="D108" s="1181" t="s">
        <v>11</v>
      </c>
    </row>
    <row r="109" spans="1:4" s="1198" customFormat="1" ht="21" x14ac:dyDescent="0.2">
      <c r="A109" s="1560" t="s">
        <v>2822</v>
      </c>
      <c r="B109" s="1186">
        <v>266</v>
      </c>
      <c r="C109" s="1186">
        <v>266</v>
      </c>
      <c r="D109" s="1179" t="s">
        <v>725</v>
      </c>
    </row>
    <row r="110" spans="1:4" s="1198" customFormat="1" ht="11.25" customHeight="1" x14ac:dyDescent="0.2">
      <c r="A110" s="1560"/>
      <c r="B110" s="1186">
        <v>266</v>
      </c>
      <c r="C110" s="1186">
        <v>266</v>
      </c>
      <c r="D110" s="1179" t="s">
        <v>11</v>
      </c>
    </row>
    <row r="111" spans="1:4" s="1198" customFormat="1" ht="11.25" customHeight="1" x14ac:dyDescent="0.2">
      <c r="A111" s="1561" t="s">
        <v>1835</v>
      </c>
      <c r="B111" s="1185">
        <v>600</v>
      </c>
      <c r="C111" s="1185">
        <v>600</v>
      </c>
      <c r="D111" s="1177" t="s">
        <v>768</v>
      </c>
    </row>
    <row r="112" spans="1:4" s="1198" customFormat="1" ht="11.25" customHeight="1" x14ac:dyDescent="0.2">
      <c r="A112" s="1562"/>
      <c r="B112" s="1187">
        <v>600</v>
      </c>
      <c r="C112" s="1187">
        <v>600</v>
      </c>
      <c r="D112" s="1181" t="s">
        <v>11</v>
      </c>
    </row>
    <row r="113" spans="1:4" s="1198" customFormat="1" ht="11.25" customHeight="1" x14ac:dyDescent="0.2">
      <c r="A113" s="1560" t="s">
        <v>4729</v>
      </c>
      <c r="B113" s="1186">
        <v>100</v>
      </c>
      <c r="C113" s="1186">
        <v>100</v>
      </c>
      <c r="D113" s="1179" t="s">
        <v>2761</v>
      </c>
    </row>
    <row r="114" spans="1:4" s="1198" customFormat="1" ht="11.25" customHeight="1" x14ac:dyDescent="0.2">
      <c r="A114" s="1560"/>
      <c r="B114" s="1186">
        <v>100</v>
      </c>
      <c r="C114" s="1186">
        <v>100</v>
      </c>
      <c r="D114" s="1179" t="s">
        <v>11</v>
      </c>
    </row>
    <row r="115" spans="1:4" s="1198" customFormat="1" ht="11.25" customHeight="1" x14ac:dyDescent="0.2">
      <c r="A115" s="1561" t="s">
        <v>1836</v>
      </c>
      <c r="B115" s="1185">
        <v>100</v>
      </c>
      <c r="C115" s="1185">
        <v>100</v>
      </c>
      <c r="D115" s="1177" t="s">
        <v>2757</v>
      </c>
    </row>
    <row r="116" spans="1:4" s="1198" customFormat="1" ht="21" x14ac:dyDescent="0.2">
      <c r="A116" s="1560"/>
      <c r="B116" s="1186">
        <v>65</v>
      </c>
      <c r="C116" s="1186">
        <v>65</v>
      </c>
      <c r="D116" s="1179" t="s">
        <v>725</v>
      </c>
    </row>
    <row r="117" spans="1:4" s="1198" customFormat="1" ht="11.25" customHeight="1" x14ac:dyDescent="0.2">
      <c r="A117" s="1560"/>
      <c r="B117" s="1186">
        <v>1885</v>
      </c>
      <c r="C117" s="1186">
        <v>1885</v>
      </c>
      <c r="D117" s="1179" t="s">
        <v>726</v>
      </c>
    </row>
    <row r="118" spans="1:4" s="1198" customFormat="1" ht="11.25" customHeight="1" x14ac:dyDescent="0.2">
      <c r="A118" s="1560"/>
      <c r="B118" s="1186">
        <v>60</v>
      </c>
      <c r="C118" s="1186">
        <v>60</v>
      </c>
      <c r="D118" s="1179" t="s">
        <v>723</v>
      </c>
    </row>
    <row r="119" spans="1:4" s="1198" customFormat="1" ht="21" x14ac:dyDescent="0.2">
      <c r="A119" s="1560"/>
      <c r="B119" s="1186">
        <v>130</v>
      </c>
      <c r="C119" s="1186">
        <v>129.98099999999999</v>
      </c>
      <c r="D119" s="1179" t="s">
        <v>722</v>
      </c>
    </row>
    <row r="120" spans="1:4" s="1198" customFormat="1" ht="11.25" customHeight="1" x14ac:dyDescent="0.2">
      <c r="A120" s="1560"/>
      <c r="B120" s="1186">
        <v>4358.01</v>
      </c>
      <c r="C120" s="1186">
        <v>4358</v>
      </c>
      <c r="D120" s="1179" t="s">
        <v>3481</v>
      </c>
    </row>
    <row r="121" spans="1:4" s="1198" customFormat="1" ht="11.25" customHeight="1" x14ac:dyDescent="0.2">
      <c r="A121" s="1562"/>
      <c r="B121" s="1187">
        <v>6598.01</v>
      </c>
      <c r="C121" s="1187">
        <v>6597.9809999999998</v>
      </c>
      <c r="D121" s="1181" t="s">
        <v>11</v>
      </c>
    </row>
    <row r="122" spans="1:4" s="1198" customFormat="1" ht="11.25" customHeight="1" x14ac:dyDescent="0.2">
      <c r="A122" s="1560" t="s">
        <v>4730</v>
      </c>
      <c r="B122" s="1186">
        <v>37.1</v>
      </c>
      <c r="C122" s="1186">
        <v>37.012</v>
      </c>
      <c r="D122" s="1179" t="s">
        <v>791</v>
      </c>
    </row>
    <row r="123" spans="1:4" s="1198" customFormat="1" ht="11.25" customHeight="1" x14ac:dyDescent="0.2">
      <c r="A123" s="1560"/>
      <c r="B123" s="1186">
        <v>37.1</v>
      </c>
      <c r="C123" s="1186">
        <v>37.012</v>
      </c>
      <c r="D123" s="1179" t="s">
        <v>11</v>
      </c>
    </row>
    <row r="124" spans="1:4" s="1198" customFormat="1" ht="11.25" customHeight="1" x14ac:dyDescent="0.2">
      <c r="A124" s="1561" t="s">
        <v>3722</v>
      </c>
      <c r="B124" s="1185">
        <v>99</v>
      </c>
      <c r="C124" s="1185">
        <v>99</v>
      </c>
      <c r="D124" s="1177" t="s">
        <v>3717</v>
      </c>
    </row>
    <row r="125" spans="1:4" s="1198" customFormat="1" ht="11.25" customHeight="1" x14ac:dyDescent="0.2">
      <c r="A125" s="1562"/>
      <c r="B125" s="1187">
        <v>99</v>
      </c>
      <c r="C125" s="1187">
        <v>99</v>
      </c>
      <c r="D125" s="1181" t="s">
        <v>11</v>
      </c>
    </row>
    <row r="126" spans="1:4" s="1198" customFormat="1" ht="11.25" customHeight="1" x14ac:dyDescent="0.2">
      <c r="A126" s="1561" t="s">
        <v>4731</v>
      </c>
      <c r="B126" s="1185">
        <v>90</v>
      </c>
      <c r="C126" s="1185">
        <v>90</v>
      </c>
      <c r="D126" s="1177" t="s">
        <v>699</v>
      </c>
    </row>
    <row r="127" spans="1:4" s="1198" customFormat="1" ht="11.25" customHeight="1" x14ac:dyDescent="0.2">
      <c r="A127" s="1562"/>
      <c r="B127" s="1187">
        <v>90</v>
      </c>
      <c r="C127" s="1187">
        <v>90</v>
      </c>
      <c r="D127" s="1181" t="s">
        <v>11</v>
      </c>
    </row>
    <row r="128" spans="1:4" s="1198" customFormat="1" ht="11.25" customHeight="1" x14ac:dyDescent="0.2">
      <c r="A128" s="1561" t="s">
        <v>1837</v>
      </c>
      <c r="B128" s="1185">
        <v>73</v>
      </c>
      <c r="C128" s="1185">
        <v>73</v>
      </c>
      <c r="D128" s="1177" t="s">
        <v>3723</v>
      </c>
    </row>
    <row r="129" spans="1:4" s="1198" customFormat="1" ht="21" x14ac:dyDescent="0.2">
      <c r="A129" s="1560"/>
      <c r="B129" s="1186">
        <v>200</v>
      </c>
      <c r="C129" s="1186">
        <v>200</v>
      </c>
      <c r="D129" s="1179" t="s">
        <v>724</v>
      </c>
    </row>
    <row r="130" spans="1:4" s="1198" customFormat="1" ht="21" x14ac:dyDescent="0.2">
      <c r="A130" s="1560"/>
      <c r="B130" s="1186">
        <v>200</v>
      </c>
      <c r="C130" s="1186">
        <v>200</v>
      </c>
      <c r="D130" s="1179" t="s">
        <v>722</v>
      </c>
    </row>
    <row r="131" spans="1:4" s="1198" customFormat="1" ht="11.25" customHeight="1" x14ac:dyDescent="0.2">
      <c r="A131" s="1562"/>
      <c r="B131" s="1187">
        <v>473</v>
      </c>
      <c r="C131" s="1187">
        <v>473</v>
      </c>
      <c r="D131" s="1181" t="s">
        <v>11</v>
      </c>
    </row>
    <row r="132" spans="1:4" s="1198" customFormat="1" ht="11.25" customHeight="1" x14ac:dyDescent="0.2">
      <c r="A132" s="1560" t="s">
        <v>3724</v>
      </c>
      <c r="B132" s="1186">
        <v>24</v>
      </c>
      <c r="C132" s="1186">
        <v>0</v>
      </c>
      <c r="D132" s="1179" t="s">
        <v>699</v>
      </c>
    </row>
    <row r="133" spans="1:4" s="1198" customFormat="1" ht="11.25" customHeight="1" x14ac:dyDescent="0.2">
      <c r="A133" s="1560"/>
      <c r="B133" s="1186">
        <v>24</v>
      </c>
      <c r="C133" s="1186">
        <v>0</v>
      </c>
      <c r="D133" s="1179" t="s">
        <v>11</v>
      </c>
    </row>
    <row r="134" spans="1:4" s="1198" customFormat="1" ht="11.25" customHeight="1" x14ac:dyDescent="0.2">
      <c r="A134" s="1561" t="s">
        <v>1838</v>
      </c>
      <c r="B134" s="1185">
        <v>80</v>
      </c>
      <c r="C134" s="1185">
        <v>80</v>
      </c>
      <c r="D134" s="1177" t="s">
        <v>3723</v>
      </c>
    </row>
    <row r="135" spans="1:4" s="1198" customFormat="1" ht="11.25" customHeight="1" x14ac:dyDescent="0.2">
      <c r="A135" s="1562"/>
      <c r="B135" s="1187">
        <v>80</v>
      </c>
      <c r="C135" s="1187">
        <v>80</v>
      </c>
      <c r="D135" s="1181" t="s">
        <v>11</v>
      </c>
    </row>
    <row r="136" spans="1:4" s="1198" customFormat="1" ht="11.25" customHeight="1" x14ac:dyDescent="0.2">
      <c r="A136" s="1560" t="s">
        <v>3087</v>
      </c>
      <c r="B136" s="1186">
        <v>250</v>
      </c>
      <c r="C136" s="1186">
        <v>250</v>
      </c>
      <c r="D136" s="1179" t="s">
        <v>4675</v>
      </c>
    </row>
    <row r="137" spans="1:4" s="1198" customFormat="1" ht="11.25" customHeight="1" x14ac:dyDescent="0.2">
      <c r="A137" s="1560"/>
      <c r="B137" s="1186">
        <v>250</v>
      </c>
      <c r="C137" s="1186">
        <v>250</v>
      </c>
      <c r="D137" s="1179" t="s">
        <v>11</v>
      </c>
    </row>
    <row r="138" spans="1:4" s="1198" customFormat="1" ht="11.25" customHeight="1" x14ac:dyDescent="0.2">
      <c r="A138" s="1561" t="s">
        <v>2969</v>
      </c>
      <c r="B138" s="1185">
        <v>200</v>
      </c>
      <c r="C138" s="1185">
        <v>200</v>
      </c>
      <c r="D138" s="1177" t="s">
        <v>3446</v>
      </c>
    </row>
    <row r="139" spans="1:4" s="1198" customFormat="1" ht="11.25" customHeight="1" x14ac:dyDescent="0.2">
      <c r="A139" s="1562"/>
      <c r="B139" s="1187">
        <v>200</v>
      </c>
      <c r="C139" s="1187">
        <v>200</v>
      </c>
      <c r="D139" s="1181" t="s">
        <v>11</v>
      </c>
    </row>
    <row r="140" spans="1:4" s="1198" customFormat="1" ht="11.25" customHeight="1" x14ac:dyDescent="0.2">
      <c r="A140" s="1560" t="s">
        <v>4732</v>
      </c>
      <c r="B140" s="1186">
        <v>100</v>
      </c>
      <c r="C140" s="1186">
        <v>100</v>
      </c>
      <c r="D140" s="1179" t="s">
        <v>2757</v>
      </c>
    </row>
    <row r="141" spans="1:4" s="1198" customFormat="1" ht="11.25" customHeight="1" x14ac:dyDescent="0.2">
      <c r="A141" s="1560"/>
      <c r="B141" s="1186">
        <v>100</v>
      </c>
      <c r="C141" s="1186">
        <v>100</v>
      </c>
      <c r="D141" s="1179" t="s">
        <v>11</v>
      </c>
    </row>
    <row r="142" spans="1:4" s="1198" customFormat="1" ht="21" x14ac:dyDescent="0.2">
      <c r="A142" s="1561" t="s">
        <v>1839</v>
      </c>
      <c r="B142" s="1185">
        <v>867</v>
      </c>
      <c r="C142" s="1185">
        <v>867</v>
      </c>
      <c r="D142" s="1177" t="s">
        <v>725</v>
      </c>
    </row>
    <row r="143" spans="1:4" s="1198" customFormat="1" ht="11.25" customHeight="1" x14ac:dyDescent="0.2">
      <c r="A143" s="1560"/>
      <c r="B143" s="1186">
        <v>5060</v>
      </c>
      <c r="C143" s="1186">
        <v>5058.7445600000001</v>
      </c>
      <c r="D143" s="1179" t="s">
        <v>726</v>
      </c>
    </row>
    <row r="144" spans="1:4" s="1198" customFormat="1" ht="21" x14ac:dyDescent="0.2">
      <c r="A144" s="1560"/>
      <c r="B144" s="1186">
        <v>140</v>
      </c>
      <c r="C144" s="1186">
        <v>140</v>
      </c>
      <c r="D144" s="1179" t="s">
        <v>724</v>
      </c>
    </row>
    <row r="145" spans="1:4" s="1198" customFormat="1" ht="11.25" customHeight="1" x14ac:dyDescent="0.2">
      <c r="A145" s="1562"/>
      <c r="B145" s="1187">
        <v>6067</v>
      </c>
      <c r="C145" s="1187">
        <v>6065.7445600000001</v>
      </c>
      <c r="D145" s="1181" t="s">
        <v>11</v>
      </c>
    </row>
    <row r="146" spans="1:4" s="1198" customFormat="1" ht="11.25" customHeight="1" x14ac:dyDescent="0.2">
      <c r="A146" s="1560" t="s">
        <v>1840</v>
      </c>
      <c r="B146" s="1186">
        <v>80</v>
      </c>
      <c r="C146" s="1186">
        <v>80</v>
      </c>
      <c r="D146" s="1179" t="s">
        <v>3723</v>
      </c>
    </row>
    <row r="147" spans="1:4" s="1198" customFormat="1" ht="21" x14ac:dyDescent="0.2">
      <c r="A147" s="1560"/>
      <c r="B147" s="1186">
        <v>7564</v>
      </c>
      <c r="C147" s="1186">
        <v>7478.4229999999998</v>
      </c>
      <c r="D147" s="1179" t="s">
        <v>725</v>
      </c>
    </row>
    <row r="148" spans="1:4" s="1198" customFormat="1" ht="11.25" customHeight="1" x14ac:dyDescent="0.2">
      <c r="A148" s="1560"/>
      <c r="B148" s="1186">
        <v>133440</v>
      </c>
      <c r="C148" s="1186">
        <v>133440</v>
      </c>
      <c r="D148" s="1179" t="s">
        <v>726</v>
      </c>
    </row>
    <row r="149" spans="1:4" s="1198" customFormat="1" ht="11.25" customHeight="1" x14ac:dyDescent="0.2">
      <c r="A149" s="1560"/>
      <c r="B149" s="1186">
        <v>4904</v>
      </c>
      <c r="C149" s="1186">
        <v>4829.9419600000001</v>
      </c>
      <c r="D149" s="1179" t="s">
        <v>723</v>
      </c>
    </row>
    <row r="150" spans="1:4" s="1198" customFormat="1" ht="11.25" customHeight="1" x14ac:dyDescent="0.2">
      <c r="A150" s="1560"/>
      <c r="B150" s="1186">
        <v>40029.01</v>
      </c>
      <c r="C150" s="1186">
        <v>40026.636930000001</v>
      </c>
      <c r="D150" s="1179" t="s">
        <v>3481</v>
      </c>
    </row>
    <row r="151" spans="1:4" s="1198" customFormat="1" ht="11.25" customHeight="1" x14ac:dyDescent="0.2">
      <c r="A151" s="1560"/>
      <c r="B151" s="1186">
        <v>186017.01</v>
      </c>
      <c r="C151" s="1186">
        <v>185855.00188999998</v>
      </c>
      <c r="D151" s="1179" t="s">
        <v>11</v>
      </c>
    </row>
    <row r="152" spans="1:4" s="1198" customFormat="1" ht="11.25" customHeight="1" x14ac:dyDescent="0.2">
      <c r="A152" s="1561" t="s">
        <v>530</v>
      </c>
      <c r="B152" s="1185">
        <v>148.19999999999999</v>
      </c>
      <c r="C152" s="1185">
        <v>148.19999999999999</v>
      </c>
      <c r="D152" s="1177" t="s">
        <v>793</v>
      </c>
    </row>
    <row r="153" spans="1:4" s="1198" customFormat="1" ht="11.25" customHeight="1" x14ac:dyDescent="0.2">
      <c r="A153" s="1560"/>
      <c r="B153" s="1186">
        <v>25</v>
      </c>
      <c r="C153" s="1186">
        <v>25</v>
      </c>
      <c r="D153" s="1179" t="s">
        <v>529</v>
      </c>
    </row>
    <row r="154" spans="1:4" s="1198" customFormat="1" ht="11.25" customHeight="1" x14ac:dyDescent="0.2">
      <c r="A154" s="1562"/>
      <c r="B154" s="1187">
        <v>173.2</v>
      </c>
      <c r="C154" s="1187">
        <v>173.2</v>
      </c>
      <c r="D154" s="1181" t="s">
        <v>11</v>
      </c>
    </row>
    <row r="155" spans="1:4" s="1198" customFormat="1" ht="11.25" customHeight="1" x14ac:dyDescent="0.2">
      <c r="A155" s="1560" t="s">
        <v>4733</v>
      </c>
      <c r="B155" s="1186">
        <v>800</v>
      </c>
      <c r="C155" s="1186">
        <v>800</v>
      </c>
      <c r="D155" s="1179" t="s">
        <v>739</v>
      </c>
    </row>
    <row r="156" spans="1:4" s="1198" customFormat="1" ht="11.25" customHeight="1" x14ac:dyDescent="0.2">
      <c r="A156" s="1560"/>
      <c r="B156" s="1186">
        <v>110</v>
      </c>
      <c r="C156" s="1186">
        <v>110</v>
      </c>
      <c r="D156" s="1179" t="s">
        <v>3682</v>
      </c>
    </row>
    <row r="157" spans="1:4" s="1198" customFormat="1" ht="11.25" customHeight="1" x14ac:dyDescent="0.2">
      <c r="A157" s="1560"/>
      <c r="B157" s="1186">
        <v>200</v>
      </c>
      <c r="C157" s="1186">
        <v>200</v>
      </c>
      <c r="D157" s="1179" t="s">
        <v>4074</v>
      </c>
    </row>
    <row r="158" spans="1:4" s="1198" customFormat="1" ht="11.25" customHeight="1" x14ac:dyDescent="0.2">
      <c r="A158" s="1560"/>
      <c r="B158" s="1186">
        <v>400</v>
      </c>
      <c r="C158" s="1186">
        <v>400</v>
      </c>
      <c r="D158" s="1179" t="s">
        <v>472</v>
      </c>
    </row>
    <row r="159" spans="1:4" s="1198" customFormat="1" ht="11.25" customHeight="1" x14ac:dyDescent="0.2">
      <c r="A159" s="1560"/>
      <c r="B159" s="1186">
        <v>1510</v>
      </c>
      <c r="C159" s="1186">
        <v>1510</v>
      </c>
      <c r="D159" s="1179" t="s">
        <v>11</v>
      </c>
    </row>
    <row r="160" spans="1:4" s="1198" customFormat="1" ht="11.25" customHeight="1" x14ac:dyDescent="0.2">
      <c r="A160" s="1561" t="s">
        <v>4219</v>
      </c>
      <c r="B160" s="1185">
        <v>1000</v>
      </c>
      <c r="C160" s="1185">
        <v>1000</v>
      </c>
      <c r="D160" s="1177" t="s">
        <v>4734</v>
      </c>
    </row>
    <row r="161" spans="1:4" s="1198" customFormat="1" ht="11.25" customHeight="1" x14ac:dyDescent="0.2">
      <c r="A161" s="1562"/>
      <c r="B161" s="1187">
        <v>1000</v>
      </c>
      <c r="C161" s="1187">
        <v>1000</v>
      </c>
      <c r="D161" s="1181" t="s">
        <v>11</v>
      </c>
    </row>
    <row r="162" spans="1:4" s="1198" customFormat="1" ht="11.25" customHeight="1" x14ac:dyDescent="0.2">
      <c r="A162" s="1560" t="s">
        <v>2970</v>
      </c>
      <c r="B162" s="1186">
        <v>200</v>
      </c>
      <c r="C162" s="1186">
        <v>200</v>
      </c>
      <c r="D162" s="1179" t="s">
        <v>3446</v>
      </c>
    </row>
    <row r="163" spans="1:4" s="1198" customFormat="1" ht="11.25" customHeight="1" x14ac:dyDescent="0.2">
      <c r="A163" s="1560"/>
      <c r="B163" s="1186">
        <v>200</v>
      </c>
      <c r="C163" s="1186">
        <v>200</v>
      </c>
      <c r="D163" s="1179" t="s">
        <v>11</v>
      </c>
    </row>
    <row r="164" spans="1:4" s="1198" customFormat="1" ht="11.25" customHeight="1" x14ac:dyDescent="0.2">
      <c r="A164" s="1561" t="s">
        <v>4735</v>
      </c>
      <c r="B164" s="1185">
        <v>150</v>
      </c>
      <c r="C164" s="1185">
        <v>150</v>
      </c>
      <c r="D164" s="1177" t="s">
        <v>3682</v>
      </c>
    </row>
    <row r="165" spans="1:4" s="1198" customFormat="1" ht="11.25" customHeight="1" x14ac:dyDescent="0.2">
      <c r="A165" s="1562"/>
      <c r="B165" s="1187">
        <v>150</v>
      </c>
      <c r="C165" s="1187">
        <v>150</v>
      </c>
      <c r="D165" s="1181" t="s">
        <v>11</v>
      </c>
    </row>
    <row r="166" spans="1:4" s="1198" customFormat="1" ht="11.25" customHeight="1" x14ac:dyDescent="0.2">
      <c r="A166" s="1561" t="s">
        <v>4048</v>
      </c>
      <c r="B166" s="1185">
        <v>50</v>
      </c>
      <c r="C166" s="1185">
        <v>50</v>
      </c>
      <c r="D166" s="1177" t="s">
        <v>4736</v>
      </c>
    </row>
    <row r="167" spans="1:4" s="1198" customFormat="1" ht="11.25" customHeight="1" x14ac:dyDescent="0.2">
      <c r="A167" s="1562"/>
      <c r="B167" s="1187">
        <v>50</v>
      </c>
      <c r="C167" s="1187">
        <v>50</v>
      </c>
      <c r="D167" s="1181" t="s">
        <v>11</v>
      </c>
    </row>
    <row r="168" spans="1:4" s="1198" customFormat="1" ht="11.25" customHeight="1" x14ac:dyDescent="0.2">
      <c r="A168" s="1561" t="s">
        <v>3088</v>
      </c>
      <c r="B168" s="1185">
        <v>6403</v>
      </c>
      <c r="C168" s="1185">
        <v>6403</v>
      </c>
      <c r="D168" s="1177" t="s">
        <v>726</v>
      </c>
    </row>
    <row r="169" spans="1:4" s="1198" customFormat="1" ht="11.25" customHeight="1" x14ac:dyDescent="0.2">
      <c r="A169" s="1560"/>
      <c r="B169" s="1186">
        <v>500</v>
      </c>
      <c r="C169" s="1186">
        <v>500</v>
      </c>
      <c r="D169" s="1179" t="s">
        <v>723</v>
      </c>
    </row>
    <row r="170" spans="1:4" s="1198" customFormat="1" ht="11.25" customHeight="1" x14ac:dyDescent="0.2">
      <c r="A170" s="1562"/>
      <c r="B170" s="1187">
        <v>6903</v>
      </c>
      <c r="C170" s="1187">
        <v>6903</v>
      </c>
      <c r="D170" s="1181" t="s">
        <v>11</v>
      </c>
    </row>
    <row r="171" spans="1:4" s="1198" customFormat="1" ht="21" x14ac:dyDescent="0.2">
      <c r="A171" s="1560" t="s">
        <v>1841</v>
      </c>
      <c r="B171" s="1186">
        <v>95</v>
      </c>
      <c r="C171" s="1186">
        <v>95</v>
      </c>
      <c r="D171" s="1179" t="s">
        <v>725</v>
      </c>
    </row>
    <row r="172" spans="1:4" s="1198" customFormat="1" ht="11.25" customHeight="1" x14ac:dyDescent="0.2">
      <c r="A172" s="1560"/>
      <c r="B172" s="1186">
        <v>2621</v>
      </c>
      <c r="C172" s="1186">
        <v>2261.5581299999999</v>
      </c>
      <c r="D172" s="1179" t="s">
        <v>726</v>
      </c>
    </row>
    <row r="173" spans="1:4" s="1198" customFormat="1" ht="11.25" customHeight="1" x14ac:dyDescent="0.2">
      <c r="A173" s="1560"/>
      <c r="B173" s="1186">
        <v>2716</v>
      </c>
      <c r="C173" s="1186">
        <v>2356.5581299999999</v>
      </c>
      <c r="D173" s="1179" t="s">
        <v>11</v>
      </c>
    </row>
    <row r="174" spans="1:4" s="1198" customFormat="1" ht="11.25" customHeight="1" x14ac:dyDescent="0.2">
      <c r="A174" s="1561" t="s">
        <v>4737</v>
      </c>
      <c r="B174" s="1185">
        <v>73</v>
      </c>
      <c r="C174" s="1185">
        <v>73</v>
      </c>
      <c r="D174" s="1177" t="s">
        <v>3723</v>
      </c>
    </row>
    <row r="175" spans="1:4" s="1198" customFormat="1" ht="21" x14ac:dyDescent="0.2">
      <c r="A175" s="1560"/>
      <c r="B175" s="1186">
        <v>78.400000000000006</v>
      </c>
      <c r="C175" s="1186">
        <v>78.400000000000006</v>
      </c>
      <c r="D175" s="1179" t="s">
        <v>722</v>
      </c>
    </row>
    <row r="176" spans="1:4" s="1198" customFormat="1" ht="11.25" customHeight="1" x14ac:dyDescent="0.2">
      <c r="A176" s="1562"/>
      <c r="B176" s="1187">
        <v>151.4</v>
      </c>
      <c r="C176" s="1187">
        <v>151.4</v>
      </c>
      <c r="D176" s="1181" t="s">
        <v>11</v>
      </c>
    </row>
    <row r="177" spans="1:4" s="1198" customFormat="1" ht="11.25" customHeight="1" x14ac:dyDescent="0.2">
      <c r="A177" s="1560" t="s">
        <v>3725</v>
      </c>
      <c r="B177" s="1186">
        <v>80</v>
      </c>
      <c r="C177" s="1186">
        <v>63.4</v>
      </c>
      <c r="D177" s="1179" t="s">
        <v>676</v>
      </c>
    </row>
    <row r="178" spans="1:4" s="1198" customFormat="1" ht="11.25" customHeight="1" x14ac:dyDescent="0.2">
      <c r="A178" s="1560"/>
      <c r="B178" s="1186">
        <v>80</v>
      </c>
      <c r="C178" s="1186">
        <v>63.4</v>
      </c>
      <c r="D178" s="1179" t="s">
        <v>11</v>
      </c>
    </row>
    <row r="179" spans="1:4" s="1198" customFormat="1" ht="11.25" customHeight="1" x14ac:dyDescent="0.2">
      <c r="A179" s="1561" t="s">
        <v>3089</v>
      </c>
      <c r="B179" s="1185">
        <v>60</v>
      </c>
      <c r="C179" s="1185">
        <v>60</v>
      </c>
      <c r="D179" s="1177" t="s">
        <v>676</v>
      </c>
    </row>
    <row r="180" spans="1:4" s="1198" customFormat="1" ht="11.25" customHeight="1" x14ac:dyDescent="0.2">
      <c r="A180" s="1562"/>
      <c r="B180" s="1187">
        <v>60</v>
      </c>
      <c r="C180" s="1187">
        <v>60</v>
      </c>
      <c r="D180" s="1181" t="s">
        <v>11</v>
      </c>
    </row>
    <row r="181" spans="1:4" s="1198" customFormat="1" ht="11.25" customHeight="1" x14ac:dyDescent="0.2">
      <c r="A181" s="1560" t="s">
        <v>4220</v>
      </c>
      <c r="B181" s="1186">
        <v>100</v>
      </c>
      <c r="C181" s="1186">
        <v>100</v>
      </c>
      <c r="D181" s="1179" t="s">
        <v>4738</v>
      </c>
    </row>
    <row r="182" spans="1:4" s="1198" customFormat="1" ht="11.25" customHeight="1" x14ac:dyDescent="0.2">
      <c r="A182" s="1560"/>
      <c r="B182" s="1186">
        <v>100</v>
      </c>
      <c r="C182" s="1186">
        <v>100</v>
      </c>
      <c r="D182" s="1179" t="s">
        <v>11</v>
      </c>
    </row>
    <row r="183" spans="1:4" s="1198" customFormat="1" ht="11.25" customHeight="1" x14ac:dyDescent="0.2">
      <c r="A183" s="1561" t="s">
        <v>4143</v>
      </c>
      <c r="B183" s="1185">
        <v>6</v>
      </c>
      <c r="C183" s="1185">
        <v>6</v>
      </c>
      <c r="D183" s="1177" t="s">
        <v>471</v>
      </c>
    </row>
    <row r="184" spans="1:4" s="1198" customFormat="1" ht="11.25" customHeight="1" x14ac:dyDescent="0.2">
      <c r="A184" s="1562"/>
      <c r="B184" s="1187">
        <v>6</v>
      </c>
      <c r="C184" s="1187">
        <v>6</v>
      </c>
      <c r="D184" s="1181" t="s">
        <v>11</v>
      </c>
    </row>
    <row r="185" spans="1:4" s="1198" customFormat="1" ht="11.25" customHeight="1" x14ac:dyDescent="0.2">
      <c r="A185" s="1560" t="s">
        <v>1842</v>
      </c>
      <c r="B185" s="1186">
        <v>100</v>
      </c>
      <c r="C185" s="1186">
        <v>100</v>
      </c>
      <c r="D185" s="1179" t="s">
        <v>2761</v>
      </c>
    </row>
    <row r="186" spans="1:4" s="1198" customFormat="1" ht="11.25" customHeight="1" x14ac:dyDescent="0.2">
      <c r="A186" s="1560"/>
      <c r="B186" s="1186">
        <v>100</v>
      </c>
      <c r="C186" s="1186">
        <v>100</v>
      </c>
      <c r="D186" s="1179" t="s">
        <v>11</v>
      </c>
    </row>
    <row r="187" spans="1:4" s="1198" customFormat="1" ht="11.25" customHeight="1" x14ac:dyDescent="0.2">
      <c r="A187" s="1561" t="s">
        <v>1843</v>
      </c>
      <c r="B187" s="1185">
        <v>99.3</v>
      </c>
      <c r="C187" s="1185">
        <v>99.3</v>
      </c>
      <c r="D187" s="1177" t="s">
        <v>2761</v>
      </c>
    </row>
    <row r="188" spans="1:4" s="1198" customFormat="1" ht="11.25" customHeight="1" x14ac:dyDescent="0.2">
      <c r="A188" s="1562"/>
      <c r="B188" s="1187">
        <v>99.3</v>
      </c>
      <c r="C188" s="1187">
        <v>99.3</v>
      </c>
      <c r="D188" s="1181" t="s">
        <v>11</v>
      </c>
    </row>
    <row r="189" spans="1:4" s="1198" customFormat="1" ht="11.25" customHeight="1" x14ac:dyDescent="0.2">
      <c r="A189" s="1560" t="s">
        <v>1844</v>
      </c>
      <c r="B189" s="1186">
        <v>86.2</v>
      </c>
      <c r="C189" s="1186">
        <v>86.2</v>
      </c>
      <c r="D189" s="1179" t="s">
        <v>2761</v>
      </c>
    </row>
    <row r="190" spans="1:4" s="1198" customFormat="1" ht="11.25" customHeight="1" x14ac:dyDescent="0.2">
      <c r="A190" s="1560"/>
      <c r="B190" s="1186">
        <v>86.2</v>
      </c>
      <c r="C190" s="1186">
        <v>86.2</v>
      </c>
      <c r="D190" s="1179" t="s">
        <v>11</v>
      </c>
    </row>
    <row r="191" spans="1:4" s="1198" customFormat="1" ht="11.25" customHeight="1" x14ac:dyDescent="0.2">
      <c r="A191" s="1561" t="s">
        <v>1845</v>
      </c>
      <c r="B191" s="1185">
        <v>86</v>
      </c>
      <c r="C191" s="1185">
        <v>86</v>
      </c>
      <c r="D191" s="1177" t="s">
        <v>2761</v>
      </c>
    </row>
    <row r="192" spans="1:4" s="1198" customFormat="1" ht="11.25" customHeight="1" x14ac:dyDescent="0.2">
      <c r="A192" s="1562"/>
      <c r="B192" s="1187">
        <v>86</v>
      </c>
      <c r="C192" s="1187">
        <v>86</v>
      </c>
      <c r="D192" s="1181" t="s">
        <v>11</v>
      </c>
    </row>
    <row r="193" spans="1:4" s="1198" customFormat="1" ht="11.25" customHeight="1" x14ac:dyDescent="0.2">
      <c r="A193" s="1560" t="s">
        <v>3090</v>
      </c>
      <c r="B193" s="1186">
        <v>91</v>
      </c>
      <c r="C193" s="1186">
        <v>91</v>
      </c>
      <c r="D193" s="1179" t="s">
        <v>2761</v>
      </c>
    </row>
    <row r="194" spans="1:4" s="1198" customFormat="1" ht="11.25" customHeight="1" x14ac:dyDescent="0.2">
      <c r="A194" s="1560"/>
      <c r="B194" s="1186">
        <v>91</v>
      </c>
      <c r="C194" s="1186">
        <v>91</v>
      </c>
      <c r="D194" s="1179" t="s">
        <v>11</v>
      </c>
    </row>
    <row r="195" spans="1:4" s="1198" customFormat="1" ht="11.25" customHeight="1" x14ac:dyDescent="0.2">
      <c r="A195" s="1561" t="s">
        <v>4739</v>
      </c>
      <c r="B195" s="1185">
        <v>50</v>
      </c>
      <c r="C195" s="1185">
        <v>50</v>
      </c>
      <c r="D195" s="1177" t="s">
        <v>2761</v>
      </c>
    </row>
    <row r="196" spans="1:4" s="1198" customFormat="1" ht="11.25" customHeight="1" x14ac:dyDescent="0.2">
      <c r="A196" s="1562"/>
      <c r="B196" s="1187">
        <v>50</v>
      </c>
      <c r="C196" s="1187">
        <v>50</v>
      </c>
      <c r="D196" s="1181" t="s">
        <v>11</v>
      </c>
    </row>
    <row r="197" spans="1:4" s="1198" customFormat="1" ht="11.25" customHeight="1" x14ac:dyDescent="0.2">
      <c r="A197" s="1560" t="s">
        <v>2823</v>
      </c>
      <c r="B197" s="1186">
        <v>50</v>
      </c>
      <c r="C197" s="1186">
        <v>50</v>
      </c>
      <c r="D197" s="1179" t="s">
        <v>2761</v>
      </c>
    </row>
    <row r="198" spans="1:4" s="1198" customFormat="1" ht="11.25" customHeight="1" x14ac:dyDescent="0.2">
      <c r="A198" s="1560"/>
      <c r="B198" s="1186">
        <v>50</v>
      </c>
      <c r="C198" s="1186">
        <v>50</v>
      </c>
      <c r="D198" s="1179" t="s">
        <v>11</v>
      </c>
    </row>
    <row r="199" spans="1:4" s="1198" customFormat="1" ht="21" x14ac:dyDescent="0.2">
      <c r="A199" s="1561" t="s">
        <v>1846</v>
      </c>
      <c r="B199" s="1185">
        <v>280</v>
      </c>
      <c r="C199" s="1185">
        <v>280</v>
      </c>
      <c r="D199" s="1177" t="s">
        <v>725</v>
      </c>
    </row>
    <row r="200" spans="1:4" s="1198" customFormat="1" ht="11.25" customHeight="1" x14ac:dyDescent="0.2">
      <c r="A200" s="1560"/>
      <c r="B200" s="1186">
        <v>9862</v>
      </c>
      <c r="C200" s="1186">
        <v>9862</v>
      </c>
      <c r="D200" s="1179" t="s">
        <v>726</v>
      </c>
    </row>
    <row r="201" spans="1:4" s="1198" customFormat="1" ht="11.25" customHeight="1" x14ac:dyDescent="0.2">
      <c r="A201" s="1560"/>
      <c r="B201" s="1186">
        <v>300</v>
      </c>
      <c r="C201" s="1186">
        <v>300</v>
      </c>
      <c r="D201" s="1179" t="s">
        <v>723</v>
      </c>
    </row>
    <row r="202" spans="1:4" s="1198" customFormat="1" ht="21" x14ac:dyDescent="0.2">
      <c r="A202" s="1560"/>
      <c r="B202" s="1186">
        <v>280</v>
      </c>
      <c r="C202" s="1186">
        <v>280</v>
      </c>
      <c r="D202" s="1179" t="s">
        <v>722</v>
      </c>
    </row>
    <row r="203" spans="1:4" s="1198" customFormat="1" ht="11.25" customHeight="1" x14ac:dyDescent="0.2">
      <c r="A203" s="1560"/>
      <c r="B203" s="1186">
        <v>149</v>
      </c>
      <c r="C203" s="1186">
        <v>149</v>
      </c>
      <c r="D203" s="1209" t="s">
        <v>678</v>
      </c>
    </row>
    <row r="204" spans="1:4" s="1198" customFormat="1" ht="11.25" customHeight="1" x14ac:dyDescent="0.2">
      <c r="A204" s="1560"/>
      <c r="B204" s="1186">
        <v>5018.0199999999995</v>
      </c>
      <c r="C204" s="1186">
        <v>5018</v>
      </c>
      <c r="D204" s="1179" t="s">
        <v>3481</v>
      </c>
    </row>
    <row r="205" spans="1:4" s="1198" customFormat="1" ht="11.25" customHeight="1" x14ac:dyDescent="0.2">
      <c r="A205" s="1562"/>
      <c r="B205" s="1187">
        <v>15889.02</v>
      </c>
      <c r="C205" s="1187">
        <v>15889</v>
      </c>
      <c r="D205" s="1181" t="s">
        <v>11</v>
      </c>
    </row>
    <row r="206" spans="1:4" s="1198" customFormat="1" ht="11.25" customHeight="1" x14ac:dyDescent="0.2">
      <c r="A206" s="1560" t="s">
        <v>3726</v>
      </c>
      <c r="B206" s="1186">
        <v>86.37</v>
      </c>
      <c r="C206" s="1186">
        <v>86.361999999999995</v>
      </c>
      <c r="D206" s="1179" t="s">
        <v>701</v>
      </c>
    </row>
    <row r="207" spans="1:4" s="1198" customFormat="1" ht="11.25" customHeight="1" x14ac:dyDescent="0.2">
      <c r="A207" s="1560"/>
      <c r="B207" s="1186">
        <v>86.37</v>
      </c>
      <c r="C207" s="1186">
        <v>86.361999999999995</v>
      </c>
      <c r="D207" s="1179" t="s">
        <v>11</v>
      </c>
    </row>
    <row r="208" spans="1:4" s="1198" customFormat="1" ht="11.25" customHeight="1" x14ac:dyDescent="0.2">
      <c r="A208" s="1561" t="s">
        <v>1847</v>
      </c>
      <c r="B208" s="1185">
        <v>200</v>
      </c>
      <c r="C208" s="1185">
        <v>195.64416</v>
      </c>
      <c r="D208" s="1177" t="s">
        <v>701</v>
      </c>
    </row>
    <row r="209" spans="1:4" s="1198" customFormat="1" ht="11.25" customHeight="1" x14ac:dyDescent="0.2">
      <c r="A209" s="1562"/>
      <c r="B209" s="1187">
        <v>200</v>
      </c>
      <c r="C209" s="1187">
        <v>195.64416</v>
      </c>
      <c r="D209" s="1181" t="s">
        <v>11</v>
      </c>
    </row>
    <row r="210" spans="1:4" s="1198" customFormat="1" ht="11.25" customHeight="1" x14ac:dyDescent="0.2">
      <c r="A210" s="1560" t="s">
        <v>3091</v>
      </c>
      <c r="B210" s="1186">
        <v>87.2</v>
      </c>
      <c r="C210" s="1186">
        <v>87.2</v>
      </c>
      <c r="D210" s="1177" t="s">
        <v>678</v>
      </c>
    </row>
    <row r="211" spans="1:4" s="1198" customFormat="1" ht="11.25" customHeight="1" x14ac:dyDescent="0.2">
      <c r="A211" s="1560"/>
      <c r="B211" s="1186">
        <v>87.2</v>
      </c>
      <c r="C211" s="1186">
        <v>87.2</v>
      </c>
      <c r="D211" s="1179" t="s">
        <v>11</v>
      </c>
    </row>
    <row r="212" spans="1:4" s="1198" customFormat="1" ht="11.25" customHeight="1" x14ac:dyDescent="0.2">
      <c r="A212" s="1561" t="s">
        <v>3727</v>
      </c>
      <c r="B212" s="1185">
        <v>97.6</v>
      </c>
      <c r="C212" s="1185">
        <v>0</v>
      </c>
      <c r="D212" s="1177" t="s">
        <v>699</v>
      </c>
    </row>
    <row r="213" spans="1:4" s="1198" customFormat="1" ht="11.25" customHeight="1" x14ac:dyDescent="0.2">
      <c r="A213" s="1562"/>
      <c r="B213" s="1187">
        <v>97.6</v>
      </c>
      <c r="C213" s="1187">
        <v>0</v>
      </c>
      <c r="D213" s="1181" t="s">
        <v>11</v>
      </c>
    </row>
    <row r="214" spans="1:4" s="1198" customFormat="1" ht="11.25" customHeight="1" x14ac:dyDescent="0.2">
      <c r="A214" s="1560" t="s">
        <v>3728</v>
      </c>
      <c r="B214" s="1186">
        <v>100</v>
      </c>
      <c r="C214" s="1186">
        <v>5.0430000000000003E-2</v>
      </c>
      <c r="D214" s="1179" t="s">
        <v>701</v>
      </c>
    </row>
    <row r="215" spans="1:4" s="1198" customFormat="1" ht="11.25" customHeight="1" x14ac:dyDescent="0.2">
      <c r="A215" s="1560"/>
      <c r="B215" s="1186">
        <v>100</v>
      </c>
      <c r="C215" s="1186">
        <v>5.0430000000000003E-2</v>
      </c>
      <c r="D215" s="1179" t="s">
        <v>11</v>
      </c>
    </row>
    <row r="216" spans="1:4" s="1198" customFormat="1" ht="11.25" customHeight="1" x14ac:dyDescent="0.2">
      <c r="A216" s="1561" t="s">
        <v>4147</v>
      </c>
      <c r="B216" s="1185">
        <v>200</v>
      </c>
      <c r="C216" s="1185">
        <v>200</v>
      </c>
      <c r="D216" s="1177" t="s">
        <v>472</v>
      </c>
    </row>
    <row r="217" spans="1:4" s="1198" customFormat="1" ht="11.25" customHeight="1" x14ac:dyDescent="0.2">
      <c r="A217" s="1562"/>
      <c r="B217" s="1187">
        <v>200</v>
      </c>
      <c r="C217" s="1187">
        <v>200</v>
      </c>
      <c r="D217" s="1181" t="s">
        <v>11</v>
      </c>
    </row>
    <row r="218" spans="1:4" s="1198" customFormat="1" ht="11.25" customHeight="1" x14ac:dyDescent="0.2">
      <c r="A218" s="1560" t="s">
        <v>2787</v>
      </c>
      <c r="B218" s="1186">
        <v>150</v>
      </c>
      <c r="C218" s="1186">
        <v>150</v>
      </c>
      <c r="D218" s="1179" t="s">
        <v>3682</v>
      </c>
    </row>
    <row r="219" spans="1:4" s="1198" customFormat="1" ht="11.25" customHeight="1" x14ac:dyDescent="0.2">
      <c r="A219" s="1560"/>
      <c r="B219" s="1186">
        <v>150</v>
      </c>
      <c r="C219" s="1186">
        <v>150</v>
      </c>
      <c r="D219" s="1179" t="s">
        <v>11</v>
      </c>
    </row>
    <row r="220" spans="1:4" s="1198" customFormat="1" ht="11.25" customHeight="1" x14ac:dyDescent="0.2">
      <c r="A220" s="1561" t="s">
        <v>1848</v>
      </c>
      <c r="B220" s="1185">
        <v>111.91</v>
      </c>
      <c r="C220" s="1185">
        <v>111.90900000000001</v>
      </c>
      <c r="D220" s="1177" t="s">
        <v>3682</v>
      </c>
    </row>
    <row r="221" spans="1:4" s="1198" customFormat="1" ht="11.25" customHeight="1" x14ac:dyDescent="0.2">
      <c r="A221" s="1562"/>
      <c r="B221" s="1187">
        <v>111.91</v>
      </c>
      <c r="C221" s="1187">
        <v>111.90900000000001</v>
      </c>
      <c r="D221" s="1181" t="s">
        <v>11</v>
      </c>
    </row>
    <row r="222" spans="1:4" s="1198" customFormat="1" ht="11.25" customHeight="1" x14ac:dyDescent="0.2">
      <c r="A222" s="1560" t="s">
        <v>3345</v>
      </c>
      <c r="B222" s="1186">
        <v>600</v>
      </c>
      <c r="C222" s="1186">
        <v>600</v>
      </c>
      <c r="D222" s="1179" t="s">
        <v>164</v>
      </c>
    </row>
    <row r="223" spans="1:4" s="1198" customFormat="1" ht="11.25" customHeight="1" x14ac:dyDescent="0.2">
      <c r="A223" s="1560"/>
      <c r="B223" s="1186">
        <v>600</v>
      </c>
      <c r="C223" s="1186">
        <v>600</v>
      </c>
      <c r="D223" s="1179" t="s">
        <v>11</v>
      </c>
    </row>
    <row r="224" spans="1:4" s="1198" customFormat="1" ht="11.25" customHeight="1" x14ac:dyDescent="0.2">
      <c r="A224" s="1561" t="s">
        <v>1849</v>
      </c>
      <c r="B224" s="1185">
        <v>21076.22</v>
      </c>
      <c r="C224" s="1185">
        <v>21076.210999999999</v>
      </c>
      <c r="D224" s="1177" t="s">
        <v>1826</v>
      </c>
    </row>
    <row r="225" spans="1:4" s="1198" customFormat="1" ht="11.25" customHeight="1" x14ac:dyDescent="0.2">
      <c r="A225" s="1560"/>
      <c r="B225" s="1186">
        <v>152.65</v>
      </c>
      <c r="C225" s="1186">
        <v>152.63200000000001</v>
      </c>
      <c r="D225" s="1179" t="s">
        <v>2987</v>
      </c>
    </row>
    <row r="226" spans="1:4" s="1198" customFormat="1" ht="11.25" customHeight="1" x14ac:dyDescent="0.2">
      <c r="A226" s="1562"/>
      <c r="B226" s="1187">
        <v>21228.870000000003</v>
      </c>
      <c r="C226" s="1187">
        <v>21228.843000000001</v>
      </c>
      <c r="D226" s="1181" t="s">
        <v>11</v>
      </c>
    </row>
    <row r="227" spans="1:4" s="1198" customFormat="1" ht="11.25" customHeight="1" x14ac:dyDescent="0.2">
      <c r="A227" s="1560" t="s">
        <v>3092</v>
      </c>
      <c r="B227" s="1186">
        <v>40.799999999999997</v>
      </c>
      <c r="C227" s="1186">
        <v>40.795300000000005</v>
      </c>
      <c r="D227" s="1179" t="s">
        <v>701</v>
      </c>
    </row>
    <row r="228" spans="1:4" s="1198" customFormat="1" ht="11.25" customHeight="1" x14ac:dyDescent="0.2">
      <c r="A228" s="1560"/>
      <c r="B228" s="1186">
        <v>40.799999999999997</v>
      </c>
      <c r="C228" s="1186">
        <v>40.795300000000005</v>
      </c>
      <c r="D228" s="1179" t="s">
        <v>11</v>
      </c>
    </row>
    <row r="229" spans="1:4" s="1198" customFormat="1" ht="11.25" customHeight="1" x14ac:dyDescent="0.2">
      <c r="A229" s="1561" t="s">
        <v>3093</v>
      </c>
      <c r="B229" s="1185">
        <v>56.8</v>
      </c>
      <c r="C229" s="1185">
        <v>56.8</v>
      </c>
      <c r="D229" s="1177" t="s">
        <v>701</v>
      </c>
    </row>
    <row r="230" spans="1:4" s="1198" customFormat="1" ht="11.25" customHeight="1" x14ac:dyDescent="0.2">
      <c r="A230" s="1562"/>
      <c r="B230" s="1187">
        <v>56.8</v>
      </c>
      <c r="C230" s="1187">
        <v>56.8</v>
      </c>
      <c r="D230" s="1181" t="s">
        <v>11</v>
      </c>
    </row>
    <row r="231" spans="1:4" s="1198" customFormat="1" ht="11.25" customHeight="1" x14ac:dyDescent="0.2">
      <c r="A231" s="1560" t="s">
        <v>4740</v>
      </c>
      <c r="B231" s="1186">
        <v>52.5</v>
      </c>
      <c r="C231" s="1186">
        <v>52.5</v>
      </c>
      <c r="D231" s="1179" t="s">
        <v>4673</v>
      </c>
    </row>
    <row r="232" spans="1:4" s="1198" customFormat="1" ht="11.25" customHeight="1" x14ac:dyDescent="0.2">
      <c r="A232" s="1560"/>
      <c r="B232" s="1186">
        <v>52.5</v>
      </c>
      <c r="C232" s="1186">
        <v>52.5</v>
      </c>
      <c r="D232" s="1179" t="s">
        <v>11</v>
      </c>
    </row>
    <row r="233" spans="1:4" s="1198" customFormat="1" ht="11.25" customHeight="1" x14ac:dyDescent="0.2">
      <c r="A233" s="1561" t="s">
        <v>2950</v>
      </c>
      <c r="B233" s="1185">
        <v>200</v>
      </c>
      <c r="C233" s="1185">
        <v>200</v>
      </c>
      <c r="D233" s="1177" t="s">
        <v>739</v>
      </c>
    </row>
    <row r="234" spans="1:4" s="1198" customFormat="1" ht="11.25" customHeight="1" x14ac:dyDescent="0.2">
      <c r="A234" s="1560"/>
      <c r="B234" s="1186">
        <v>100</v>
      </c>
      <c r="C234" s="1186">
        <v>100</v>
      </c>
      <c r="D234" s="1179" t="s">
        <v>472</v>
      </c>
    </row>
    <row r="235" spans="1:4" s="1198" customFormat="1" ht="11.25" customHeight="1" x14ac:dyDescent="0.2">
      <c r="A235" s="1562"/>
      <c r="B235" s="1187">
        <v>300</v>
      </c>
      <c r="C235" s="1187">
        <v>300</v>
      </c>
      <c r="D235" s="1181" t="s">
        <v>11</v>
      </c>
    </row>
    <row r="236" spans="1:4" s="1198" customFormat="1" ht="11.25" customHeight="1" x14ac:dyDescent="0.2">
      <c r="A236" s="1560" t="s">
        <v>3094</v>
      </c>
      <c r="B236" s="1186">
        <v>2179.5899999999997</v>
      </c>
      <c r="C236" s="1186">
        <v>2179.5880000000002</v>
      </c>
      <c r="D236" s="1179" t="s">
        <v>1826</v>
      </c>
    </row>
    <row r="237" spans="1:4" s="1198" customFormat="1" ht="11.25" customHeight="1" x14ac:dyDescent="0.2">
      <c r="A237" s="1560"/>
      <c r="B237" s="1186">
        <v>2179.5899999999997</v>
      </c>
      <c r="C237" s="1186">
        <v>2179.5880000000002</v>
      </c>
      <c r="D237" s="1179" t="s">
        <v>11</v>
      </c>
    </row>
    <row r="238" spans="1:4" s="1198" customFormat="1" ht="11.25" customHeight="1" x14ac:dyDescent="0.2">
      <c r="A238" s="1561" t="s">
        <v>4741</v>
      </c>
      <c r="B238" s="1185">
        <v>200</v>
      </c>
      <c r="C238" s="1185">
        <v>200</v>
      </c>
      <c r="D238" s="1177" t="s">
        <v>4742</v>
      </c>
    </row>
    <row r="239" spans="1:4" s="1198" customFormat="1" ht="11.25" customHeight="1" x14ac:dyDescent="0.2">
      <c r="A239" s="1562"/>
      <c r="B239" s="1187">
        <v>200</v>
      </c>
      <c r="C239" s="1187">
        <v>200</v>
      </c>
      <c r="D239" s="1181" t="s">
        <v>11</v>
      </c>
    </row>
    <row r="240" spans="1:4" s="1198" customFormat="1" ht="11.25" customHeight="1" x14ac:dyDescent="0.2">
      <c r="A240" s="1560" t="s">
        <v>4076</v>
      </c>
      <c r="B240" s="1186">
        <v>1000</v>
      </c>
      <c r="C240" s="1186">
        <v>1000</v>
      </c>
      <c r="D240" s="1179" t="s">
        <v>4074</v>
      </c>
    </row>
    <row r="241" spans="1:4" s="1198" customFormat="1" ht="11.25" customHeight="1" x14ac:dyDescent="0.2">
      <c r="A241" s="1560"/>
      <c r="B241" s="1186">
        <v>1000</v>
      </c>
      <c r="C241" s="1186">
        <v>1000</v>
      </c>
      <c r="D241" s="1179" t="s">
        <v>11</v>
      </c>
    </row>
    <row r="242" spans="1:4" s="1198" customFormat="1" ht="11.25" customHeight="1" x14ac:dyDescent="0.2">
      <c r="A242" s="1561" t="s">
        <v>1850</v>
      </c>
      <c r="B242" s="1185">
        <v>1000</v>
      </c>
      <c r="C242" s="1185">
        <v>1000</v>
      </c>
      <c r="D242" s="1177" t="s">
        <v>739</v>
      </c>
    </row>
    <row r="243" spans="1:4" s="1198" customFormat="1" ht="11.25" customHeight="1" x14ac:dyDescent="0.2">
      <c r="A243" s="1560"/>
      <c r="B243" s="1186">
        <v>200</v>
      </c>
      <c r="C243" s="1186">
        <v>200</v>
      </c>
      <c r="D243" s="1179" t="s">
        <v>472</v>
      </c>
    </row>
    <row r="244" spans="1:4" s="1198" customFormat="1" ht="11.25" customHeight="1" x14ac:dyDescent="0.2">
      <c r="A244" s="1562"/>
      <c r="B244" s="1187">
        <v>1200</v>
      </c>
      <c r="C244" s="1187">
        <v>1200</v>
      </c>
      <c r="D244" s="1181" t="s">
        <v>11</v>
      </c>
    </row>
    <row r="245" spans="1:4" s="1198" customFormat="1" ht="11.25" customHeight="1" x14ac:dyDescent="0.2">
      <c r="A245" s="1560" t="s">
        <v>1851</v>
      </c>
      <c r="B245" s="1186">
        <v>1000</v>
      </c>
      <c r="C245" s="1186">
        <v>1000</v>
      </c>
      <c r="D245" s="1179" t="s">
        <v>739</v>
      </c>
    </row>
    <row r="246" spans="1:4" s="1198" customFormat="1" ht="11.25" customHeight="1" x14ac:dyDescent="0.2">
      <c r="A246" s="1560"/>
      <c r="B246" s="1186">
        <v>750</v>
      </c>
      <c r="C246" s="1186">
        <v>750</v>
      </c>
      <c r="D246" s="1179" t="s">
        <v>472</v>
      </c>
    </row>
    <row r="247" spans="1:4" s="1198" customFormat="1" ht="11.25" customHeight="1" x14ac:dyDescent="0.2">
      <c r="A247" s="1560"/>
      <c r="B247" s="1186">
        <v>1750</v>
      </c>
      <c r="C247" s="1186">
        <v>1750</v>
      </c>
      <c r="D247" s="1179" t="s">
        <v>11</v>
      </c>
    </row>
    <row r="248" spans="1:4" s="1198" customFormat="1" ht="11.25" customHeight="1" x14ac:dyDescent="0.2">
      <c r="A248" s="1561" t="s">
        <v>1852</v>
      </c>
      <c r="B248" s="1185">
        <v>866.82</v>
      </c>
      <c r="C248" s="1185">
        <v>866.82399999999996</v>
      </c>
      <c r="D248" s="1177" t="s">
        <v>1826</v>
      </c>
    </row>
    <row r="249" spans="1:4" s="1198" customFormat="1" ht="11.25" customHeight="1" x14ac:dyDescent="0.2">
      <c r="A249" s="1562"/>
      <c r="B249" s="1187">
        <v>866.82</v>
      </c>
      <c r="C249" s="1187">
        <v>866.82399999999996</v>
      </c>
      <c r="D249" s="1181" t="s">
        <v>11</v>
      </c>
    </row>
    <row r="250" spans="1:4" s="1198" customFormat="1" ht="11.25" customHeight="1" x14ac:dyDescent="0.2">
      <c r="A250" s="1560" t="s">
        <v>4113</v>
      </c>
      <c r="B250" s="1186">
        <v>200</v>
      </c>
      <c r="C250" s="1186">
        <v>200</v>
      </c>
      <c r="D250" s="1179" t="s">
        <v>4743</v>
      </c>
    </row>
    <row r="251" spans="1:4" s="1198" customFormat="1" ht="11.25" customHeight="1" x14ac:dyDescent="0.2">
      <c r="A251" s="1560"/>
      <c r="B251" s="1186">
        <v>200</v>
      </c>
      <c r="C251" s="1186">
        <v>200</v>
      </c>
      <c r="D251" s="1179" t="s">
        <v>11</v>
      </c>
    </row>
    <row r="252" spans="1:4" s="1198" customFormat="1" ht="11.25" customHeight="1" x14ac:dyDescent="0.2">
      <c r="A252" s="1561" t="s">
        <v>4744</v>
      </c>
      <c r="B252" s="1185">
        <v>70</v>
      </c>
      <c r="C252" s="1185">
        <v>70</v>
      </c>
      <c r="D252" s="1177" t="s">
        <v>3682</v>
      </c>
    </row>
    <row r="253" spans="1:4" s="1198" customFormat="1" ht="11.25" customHeight="1" x14ac:dyDescent="0.2">
      <c r="A253" s="1562"/>
      <c r="B253" s="1187">
        <v>70</v>
      </c>
      <c r="C253" s="1187">
        <v>70</v>
      </c>
      <c r="D253" s="1181" t="s">
        <v>11</v>
      </c>
    </row>
    <row r="254" spans="1:4" s="1198" customFormat="1" ht="11.25" customHeight="1" x14ac:dyDescent="0.2">
      <c r="A254" s="1561" t="s">
        <v>4135</v>
      </c>
      <c r="B254" s="1185">
        <v>70</v>
      </c>
      <c r="C254" s="1185">
        <v>70</v>
      </c>
      <c r="D254" s="1177" t="s">
        <v>460</v>
      </c>
    </row>
    <row r="255" spans="1:4" s="1198" customFormat="1" ht="11.25" customHeight="1" x14ac:dyDescent="0.2">
      <c r="A255" s="1562"/>
      <c r="B255" s="1187">
        <v>70</v>
      </c>
      <c r="C255" s="1187">
        <v>70</v>
      </c>
      <c r="D255" s="1181" t="s">
        <v>11</v>
      </c>
    </row>
    <row r="256" spans="1:4" s="1198" customFormat="1" ht="11.25" customHeight="1" x14ac:dyDescent="0.2">
      <c r="A256" s="1561" t="s">
        <v>4745</v>
      </c>
      <c r="B256" s="1185">
        <v>190</v>
      </c>
      <c r="C256" s="1185">
        <v>190</v>
      </c>
      <c r="D256" s="1177" t="s">
        <v>399</v>
      </c>
    </row>
    <row r="257" spans="1:4" s="1198" customFormat="1" ht="11.25" customHeight="1" x14ac:dyDescent="0.2">
      <c r="A257" s="1562"/>
      <c r="B257" s="1187">
        <v>190</v>
      </c>
      <c r="C257" s="1187">
        <v>190</v>
      </c>
      <c r="D257" s="1181" t="s">
        <v>11</v>
      </c>
    </row>
    <row r="258" spans="1:4" s="1198" customFormat="1" ht="11.25" customHeight="1" x14ac:dyDescent="0.2">
      <c r="A258" s="1560" t="s">
        <v>474</v>
      </c>
      <c r="B258" s="1186">
        <v>47</v>
      </c>
      <c r="C258" s="1186">
        <v>47</v>
      </c>
      <c r="D258" s="1179" t="s">
        <v>3682</v>
      </c>
    </row>
    <row r="259" spans="1:4" s="1198" customFormat="1" ht="11.25" customHeight="1" x14ac:dyDescent="0.2">
      <c r="A259" s="1560"/>
      <c r="B259" s="1186">
        <v>95</v>
      </c>
      <c r="C259" s="1186">
        <v>95</v>
      </c>
      <c r="D259" s="1179" t="s">
        <v>472</v>
      </c>
    </row>
    <row r="260" spans="1:4" s="1198" customFormat="1" ht="11.25" customHeight="1" x14ac:dyDescent="0.2">
      <c r="A260" s="1560"/>
      <c r="B260" s="1186">
        <v>142</v>
      </c>
      <c r="C260" s="1186">
        <v>142</v>
      </c>
      <c r="D260" s="1179" t="s">
        <v>11</v>
      </c>
    </row>
    <row r="261" spans="1:4" s="1198" customFormat="1" ht="11.25" customHeight="1" x14ac:dyDescent="0.2">
      <c r="A261" s="1561" t="s">
        <v>431</v>
      </c>
      <c r="B261" s="1185">
        <v>200</v>
      </c>
      <c r="C261" s="1185">
        <v>193.709</v>
      </c>
      <c r="D261" s="1177" t="s">
        <v>430</v>
      </c>
    </row>
    <row r="262" spans="1:4" s="1198" customFormat="1" ht="11.25" customHeight="1" x14ac:dyDescent="0.2">
      <c r="A262" s="1562"/>
      <c r="B262" s="1187">
        <v>200</v>
      </c>
      <c r="C262" s="1187">
        <v>193.709</v>
      </c>
      <c r="D262" s="1181" t="s">
        <v>11</v>
      </c>
    </row>
    <row r="263" spans="1:4" s="1198" customFormat="1" ht="11.25" customHeight="1" x14ac:dyDescent="0.2">
      <c r="A263" s="1560" t="s">
        <v>3095</v>
      </c>
      <c r="B263" s="1186">
        <v>70</v>
      </c>
      <c r="C263" s="1186">
        <v>70</v>
      </c>
      <c r="D263" s="1179" t="s">
        <v>3682</v>
      </c>
    </row>
    <row r="264" spans="1:4" s="1198" customFormat="1" ht="11.25" customHeight="1" x14ac:dyDescent="0.2">
      <c r="A264" s="1560"/>
      <c r="B264" s="1186">
        <v>30</v>
      </c>
      <c r="C264" s="1186">
        <v>30</v>
      </c>
      <c r="D264" s="1179" t="s">
        <v>472</v>
      </c>
    </row>
    <row r="265" spans="1:4" s="1198" customFormat="1" ht="11.25" customHeight="1" x14ac:dyDescent="0.2">
      <c r="A265" s="1560"/>
      <c r="B265" s="1186">
        <v>100</v>
      </c>
      <c r="C265" s="1186">
        <v>100</v>
      </c>
      <c r="D265" s="1179" t="s">
        <v>11</v>
      </c>
    </row>
    <row r="266" spans="1:4" s="1198" customFormat="1" ht="11.25" customHeight="1" x14ac:dyDescent="0.2">
      <c r="A266" s="1561" t="s">
        <v>475</v>
      </c>
      <c r="B266" s="1185">
        <v>400</v>
      </c>
      <c r="C266" s="1185">
        <v>400</v>
      </c>
      <c r="D266" s="1177" t="s">
        <v>739</v>
      </c>
    </row>
    <row r="267" spans="1:4" s="1198" customFormat="1" ht="11.25" customHeight="1" x14ac:dyDescent="0.2">
      <c r="A267" s="1562"/>
      <c r="B267" s="1187">
        <v>400</v>
      </c>
      <c r="C267" s="1187">
        <v>400</v>
      </c>
      <c r="D267" s="1181" t="s">
        <v>11</v>
      </c>
    </row>
    <row r="268" spans="1:4" s="1198" customFormat="1" ht="11.25" customHeight="1" x14ac:dyDescent="0.2">
      <c r="A268" s="1560" t="s">
        <v>2924</v>
      </c>
      <c r="B268" s="1186">
        <v>90</v>
      </c>
      <c r="C268" s="1186">
        <v>90</v>
      </c>
      <c r="D268" s="1179" t="s">
        <v>399</v>
      </c>
    </row>
    <row r="269" spans="1:4" s="1198" customFormat="1" ht="11.25" customHeight="1" x14ac:dyDescent="0.2">
      <c r="A269" s="1560"/>
      <c r="B269" s="1186">
        <v>90</v>
      </c>
      <c r="C269" s="1186">
        <v>90</v>
      </c>
      <c r="D269" s="1179" t="s">
        <v>11</v>
      </c>
    </row>
    <row r="270" spans="1:4" s="1198" customFormat="1" ht="11.25" customHeight="1" x14ac:dyDescent="0.2">
      <c r="A270" s="1561" t="s">
        <v>3729</v>
      </c>
      <c r="B270" s="1185">
        <v>17.36</v>
      </c>
      <c r="C270" s="1185">
        <v>17.36</v>
      </c>
      <c r="D270" s="1177" t="s">
        <v>701</v>
      </c>
    </row>
    <row r="271" spans="1:4" s="1198" customFormat="1" ht="11.25" customHeight="1" x14ac:dyDescent="0.2">
      <c r="A271" s="1562"/>
      <c r="B271" s="1187">
        <v>17.36</v>
      </c>
      <c r="C271" s="1187">
        <v>17.36</v>
      </c>
      <c r="D271" s="1181" t="s">
        <v>11</v>
      </c>
    </row>
    <row r="272" spans="1:4" s="1198" customFormat="1" ht="11.25" customHeight="1" x14ac:dyDescent="0.2">
      <c r="A272" s="1560" t="s">
        <v>1853</v>
      </c>
      <c r="B272" s="1186">
        <v>18959.189999999999</v>
      </c>
      <c r="C272" s="1186">
        <v>18959.188999999998</v>
      </c>
      <c r="D272" s="1179" t="s">
        <v>1826</v>
      </c>
    </row>
    <row r="273" spans="1:4" s="1198" customFormat="1" ht="11.25" customHeight="1" x14ac:dyDescent="0.2">
      <c r="A273" s="1560"/>
      <c r="B273" s="1186">
        <v>18959.189999999999</v>
      </c>
      <c r="C273" s="1186">
        <v>18959.188999999998</v>
      </c>
      <c r="D273" s="1179" t="s">
        <v>11</v>
      </c>
    </row>
    <row r="274" spans="1:4" s="1198" customFormat="1" ht="11.25" customHeight="1" x14ac:dyDescent="0.2">
      <c r="A274" s="1561" t="s">
        <v>4148</v>
      </c>
      <c r="B274" s="1185">
        <v>60</v>
      </c>
      <c r="C274" s="1185">
        <v>60</v>
      </c>
      <c r="D274" s="1177" t="s">
        <v>472</v>
      </c>
    </row>
    <row r="275" spans="1:4" s="1198" customFormat="1" ht="11.25" customHeight="1" x14ac:dyDescent="0.2">
      <c r="A275" s="1562"/>
      <c r="B275" s="1187">
        <v>60</v>
      </c>
      <c r="C275" s="1187">
        <v>60</v>
      </c>
      <c r="D275" s="1181" t="s">
        <v>11</v>
      </c>
    </row>
    <row r="276" spans="1:4" s="1198" customFormat="1" ht="11.25" customHeight="1" x14ac:dyDescent="0.2">
      <c r="A276" s="1560" t="s">
        <v>3096</v>
      </c>
      <c r="B276" s="1186">
        <v>70</v>
      </c>
      <c r="C276" s="1186">
        <v>70</v>
      </c>
      <c r="D276" s="1179" t="s">
        <v>3682</v>
      </c>
    </row>
    <row r="277" spans="1:4" s="1198" customFormat="1" ht="11.25" customHeight="1" x14ac:dyDescent="0.2">
      <c r="A277" s="1560"/>
      <c r="B277" s="1186">
        <v>70</v>
      </c>
      <c r="C277" s="1186">
        <v>70</v>
      </c>
      <c r="D277" s="1179" t="s">
        <v>11</v>
      </c>
    </row>
    <row r="278" spans="1:4" s="1198" customFormat="1" ht="11.25" customHeight="1" x14ac:dyDescent="0.2">
      <c r="A278" s="1561" t="s">
        <v>4746</v>
      </c>
      <c r="B278" s="1185">
        <v>600</v>
      </c>
      <c r="C278" s="1185">
        <v>600</v>
      </c>
      <c r="D278" s="1177" t="s">
        <v>4747</v>
      </c>
    </row>
    <row r="279" spans="1:4" s="1198" customFormat="1" ht="11.25" customHeight="1" x14ac:dyDescent="0.2">
      <c r="A279" s="1560"/>
      <c r="B279" s="1186">
        <v>5920</v>
      </c>
      <c r="C279" s="1186">
        <v>0</v>
      </c>
      <c r="D279" s="1179" t="s">
        <v>3960</v>
      </c>
    </row>
    <row r="280" spans="1:4" s="1198" customFormat="1" ht="11.25" customHeight="1" x14ac:dyDescent="0.2">
      <c r="A280" s="1562"/>
      <c r="B280" s="1187">
        <v>6520</v>
      </c>
      <c r="C280" s="1187">
        <v>600</v>
      </c>
      <c r="D280" s="1181" t="s">
        <v>11</v>
      </c>
    </row>
    <row r="281" spans="1:4" s="1198" customFormat="1" ht="11.25" customHeight="1" x14ac:dyDescent="0.2">
      <c r="A281" s="1560" t="s">
        <v>1854</v>
      </c>
      <c r="B281" s="1186">
        <v>2232</v>
      </c>
      <c r="C281" s="1186">
        <v>1942.99081</v>
      </c>
      <c r="D281" s="1179" t="s">
        <v>726</v>
      </c>
    </row>
    <row r="282" spans="1:4" s="1198" customFormat="1" ht="11.25" customHeight="1" x14ac:dyDescent="0.2">
      <c r="A282" s="1560"/>
      <c r="B282" s="1186">
        <v>2232</v>
      </c>
      <c r="C282" s="1186">
        <v>1942.99081</v>
      </c>
      <c r="D282" s="1179" t="s">
        <v>11</v>
      </c>
    </row>
    <row r="283" spans="1:4" s="1198" customFormat="1" ht="11.25" customHeight="1" x14ac:dyDescent="0.2">
      <c r="A283" s="1561" t="s">
        <v>4748</v>
      </c>
      <c r="B283" s="1185">
        <v>81.7</v>
      </c>
      <c r="C283" s="1185">
        <v>45.701000000000001</v>
      </c>
      <c r="D283" s="1177" t="s">
        <v>3717</v>
      </c>
    </row>
    <row r="284" spans="1:4" s="1198" customFormat="1" ht="11.25" customHeight="1" x14ac:dyDescent="0.2">
      <c r="A284" s="1562"/>
      <c r="B284" s="1187">
        <v>81.7</v>
      </c>
      <c r="C284" s="1187">
        <v>45.701000000000001</v>
      </c>
      <c r="D284" s="1181" t="s">
        <v>11</v>
      </c>
    </row>
    <row r="285" spans="1:4" s="1198" customFormat="1" ht="11.25" customHeight="1" x14ac:dyDescent="0.2">
      <c r="A285" s="1560" t="s">
        <v>2916</v>
      </c>
      <c r="B285" s="1186">
        <v>150</v>
      </c>
      <c r="C285" s="1186">
        <v>150</v>
      </c>
      <c r="D285" s="1177" t="s">
        <v>678</v>
      </c>
    </row>
    <row r="286" spans="1:4" s="1198" customFormat="1" ht="11.25" customHeight="1" x14ac:dyDescent="0.2">
      <c r="A286" s="1560"/>
      <c r="B286" s="1186">
        <v>1500</v>
      </c>
      <c r="C286" s="1186">
        <v>1500</v>
      </c>
      <c r="D286" s="1179" t="s">
        <v>375</v>
      </c>
    </row>
    <row r="287" spans="1:4" s="1198" customFormat="1" ht="11.25" customHeight="1" x14ac:dyDescent="0.2">
      <c r="A287" s="1560"/>
      <c r="B287" s="1186">
        <v>1650</v>
      </c>
      <c r="C287" s="1186">
        <v>1650</v>
      </c>
      <c r="D287" s="1179" t="s">
        <v>11</v>
      </c>
    </row>
    <row r="288" spans="1:4" s="1198" customFormat="1" ht="11.25" customHeight="1" x14ac:dyDescent="0.2">
      <c r="A288" s="1561" t="s">
        <v>2951</v>
      </c>
      <c r="B288" s="1185">
        <v>200</v>
      </c>
      <c r="C288" s="1185">
        <v>200</v>
      </c>
      <c r="D288" s="1177" t="s">
        <v>472</v>
      </c>
    </row>
    <row r="289" spans="1:4" s="1198" customFormat="1" ht="11.25" customHeight="1" x14ac:dyDescent="0.2">
      <c r="A289" s="1562"/>
      <c r="B289" s="1187">
        <v>200</v>
      </c>
      <c r="C289" s="1187">
        <v>200</v>
      </c>
      <c r="D289" s="1181" t="s">
        <v>11</v>
      </c>
    </row>
    <row r="290" spans="1:4" s="1198" customFormat="1" ht="11.25" customHeight="1" x14ac:dyDescent="0.2">
      <c r="A290" s="1560" t="s">
        <v>4749</v>
      </c>
      <c r="B290" s="1186">
        <v>70</v>
      </c>
      <c r="C290" s="1186">
        <v>70</v>
      </c>
      <c r="D290" s="1179" t="s">
        <v>3682</v>
      </c>
    </row>
    <row r="291" spans="1:4" s="1198" customFormat="1" ht="11.25" customHeight="1" x14ac:dyDescent="0.2">
      <c r="A291" s="1560"/>
      <c r="B291" s="1186">
        <v>70</v>
      </c>
      <c r="C291" s="1186">
        <v>70</v>
      </c>
      <c r="D291" s="1179" t="s">
        <v>11</v>
      </c>
    </row>
    <row r="292" spans="1:4" s="1198" customFormat="1" ht="11.25" customHeight="1" x14ac:dyDescent="0.2">
      <c r="A292" s="1561" t="s">
        <v>3097</v>
      </c>
      <c r="B292" s="1185">
        <v>100</v>
      </c>
      <c r="C292" s="1185">
        <v>0</v>
      </c>
      <c r="D292" s="1177" t="s">
        <v>699</v>
      </c>
    </row>
    <row r="293" spans="1:4" s="1198" customFormat="1" ht="11.25" customHeight="1" x14ac:dyDescent="0.2">
      <c r="A293" s="1562"/>
      <c r="B293" s="1187">
        <v>100</v>
      </c>
      <c r="C293" s="1187">
        <v>0</v>
      </c>
      <c r="D293" s="1181" t="s">
        <v>11</v>
      </c>
    </row>
    <row r="294" spans="1:4" s="1198" customFormat="1" ht="11.25" customHeight="1" x14ac:dyDescent="0.2">
      <c r="A294" s="1560" t="s">
        <v>3417</v>
      </c>
      <c r="B294" s="1186">
        <v>150</v>
      </c>
      <c r="C294" s="1186">
        <v>150</v>
      </c>
      <c r="D294" s="1179" t="s">
        <v>472</v>
      </c>
    </row>
    <row r="295" spans="1:4" s="1198" customFormat="1" ht="11.25" customHeight="1" x14ac:dyDescent="0.2">
      <c r="A295" s="1560"/>
      <c r="B295" s="1186">
        <v>150</v>
      </c>
      <c r="C295" s="1186">
        <v>150</v>
      </c>
      <c r="D295" s="1179" t="s">
        <v>11</v>
      </c>
    </row>
    <row r="296" spans="1:4" s="1198" customFormat="1" ht="11.25" customHeight="1" x14ac:dyDescent="0.2">
      <c r="A296" s="1561" t="s">
        <v>1855</v>
      </c>
      <c r="B296" s="1185">
        <v>2600</v>
      </c>
      <c r="C296" s="1185">
        <v>2600</v>
      </c>
      <c r="D296" s="1177" t="s">
        <v>726</v>
      </c>
    </row>
    <row r="297" spans="1:4" s="1198" customFormat="1" ht="11.25" customHeight="1" x14ac:dyDescent="0.2">
      <c r="A297" s="1562"/>
      <c r="B297" s="1187">
        <v>2600</v>
      </c>
      <c r="C297" s="1187">
        <v>2600</v>
      </c>
      <c r="D297" s="1181" t="s">
        <v>11</v>
      </c>
    </row>
    <row r="298" spans="1:4" s="1198" customFormat="1" ht="11.25" customHeight="1" x14ac:dyDescent="0.2">
      <c r="A298" s="1560" t="s">
        <v>4195</v>
      </c>
      <c r="B298" s="1186">
        <v>60</v>
      </c>
      <c r="C298" s="1186">
        <v>60</v>
      </c>
      <c r="D298" s="1179" t="s">
        <v>4750</v>
      </c>
    </row>
    <row r="299" spans="1:4" s="1198" customFormat="1" ht="11.25" customHeight="1" x14ac:dyDescent="0.2">
      <c r="A299" s="1560"/>
      <c r="B299" s="1186">
        <v>60</v>
      </c>
      <c r="C299" s="1186">
        <v>60</v>
      </c>
      <c r="D299" s="1179" t="s">
        <v>11</v>
      </c>
    </row>
    <row r="300" spans="1:4" s="1198" customFormat="1" ht="11.25" customHeight="1" x14ac:dyDescent="0.2">
      <c r="A300" s="1561" t="s">
        <v>4197</v>
      </c>
      <c r="B300" s="1185">
        <v>200</v>
      </c>
      <c r="C300" s="1185">
        <v>200</v>
      </c>
      <c r="D300" s="1177" t="s">
        <v>4751</v>
      </c>
    </row>
    <row r="301" spans="1:4" s="1198" customFormat="1" ht="11.25" customHeight="1" x14ac:dyDescent="0.2">
      <c r="A301" s="1562"/>
      <c r="B301" s="1187">
        <v>200</v>
      </c>
      <c r="C301" s="1187">
        <v>200</v>
      </c>
      <c r="D301" s="1181" t="s">
        <v>11</v>
      </c>
    </row>
    <row r="302" spans="1:4" s="1198" customFormat="1" ht="11.25" customHeight="1" x14ac:dyDescent="0.2">
      <c r="A302" s="1560" t="s">
        <v>4752</v>
      </c>
      <c r="B302" s="1186">
        <v>100</v>
      </c>
      <c r="C302" s="1186">
        <v>100</v>
      </c>
      <c r="D302" s="1179" t="s">
        <v>793</v>
      </c>
    </row>
    <row r="303" spans="1:4" s="1198" customFormat="1" ht="11.25" customHeight="1" x14ac:dyDescent="0.2">
      <c r="A303" s="1560"/>
      <c r="B303" s="1186">
        <v>100</v>
      </c>
      <c r="C303" s="1186">
        <v>100</v>
      </c>
      <c r="D303" s="1179" t="s">
        <v>11</v>
      </c>
    </row>
    <row r="304" spans="1:4" s="1198" customFormat="1" ht="11.25" customHeight="1" x14ac:dyDescent="0.2">
      <c r="A304" s="1561" t="s">
        <v>4149</v>
      </c>
      <c r="B304" s="1185">
        <v>300</v>
      </c>
      <c r="C304" s="1185">
        <v>300</v>
      </c>
      <c r="D304" s="1177" t="s">
        <v>472</v>
      </c>
    </row>
    <row r="305" spans="1:4" s="1198" customFormat="1" ht="11.25" customHeight="1" x14ac:dyDescent="0.2">
      <c r="A305" s="1562"/>
      <c r="B305" s="1187">
        <v>300</v>
      </c>
      <c r="C305" s="1187">
        <v>300</v>
      </c>
      <c r="D305" s="1181" t="s">
        <v>11</v>
      </c>
    </row>
    <row r="306" spans="1:4" s="1198" customFormat="1" ht="11.25" customHeight="1" x14ac:dyDescent="0.2">
      <c r="A306" s="1560" t="s">
        <v>2938</v>
      </c>
      <c r="B306" s="1186">
        <v>150</v>
      </c>
      <c r="C306" s="1186">
        <v>75</v>
      </c>
      <c r="D306" s="1179" t="s">
        <v>430</v>
      </c>
    </row>
    <row r="307" spans="1:4" s="1198" customFormat="1" ht="11.25" customHeight="1" x14ac:dyDescent="0.2">
      <c r="A307" s="1560"/>
      <c r="B307" s="1186">
        <v>150</v>
      </c>
      <c r="C307" s="1186">
        <v>75</v>
      </c>
      <c r="D307" s="1179" t="s">
        <v>11</v>
      </c>
    </row>
    <row r="308" spans="1:4" s="1198" customFormat="1" ht="11.25" customHeight="1" x14ac:dyDescent="0.2">
      <c r="A308" s="1561" t="s">
        <v>3730</v>
      </c>
      <c r="B308" s="1185">
        <v>132.9</v>
      </c>
      <c r="C308" s="1185">
        <v>132.9</v>
      </c>
      <c r="D308" s="1177" t="s">
        <v>677</v>
      </c>
    </row>
    <row r="309" spans="1:4" s="1198" customFormat="1" ht="11.25" customHeight="1" x14ac:dyDescent="0.2">
      <c r="A309" s="1562"/>
      <c r="B309" s="1187">
        <v>132.9</v>
      </c>
      <c r="C309" s="1187">
        <v>132.9</v>
      </c>
      <c r="D309" s="1181" t="s">
        <v>11</v>
      </c>
    </row>
    <row r="310" spans="1:4" s="1198" customFormat="1" ht="11.25" customHeight="1" x14ac:dyDescent="0.2">
      <c r="A310" s="1560" t="s">
        <v>3098</v>
      </c>
      <c r="B310" s="1186">
        <v>476.91</v>
      </c>
      <c r="C310" s="1186">
        <v>476.89554999999996</v>
      </c>
      <c r="D310" s="1179" t="s">
        <v>2987</v>
      </c>
    </row>
    <row r="311" spans="1:4" s="1198" customFormat="1" ht="11.25" customHeight="1" x14ac:dyDescent="0.2">
      <c r="A311" s="1560"/>
      <c r="B311" s="1186">
        <v>476.91</v>
      </c>
      <c r="C311" s="1186">
        <v>476.89554999999996</v>
      </c>
      <c r="D311" s="1179" t="s">
        <v>11</v>
      </c>
    </row>
    <row r="312" spans="1:4" s="1198" customFormat="1" ht="11.25" customHeight="1" x14ac:dyDescent="0.2">
      <c r="A312" s="1561" t="s">
        <v>3099</v>
      </c>
      <c r="B312" s="1185">
        <v>82.71</v>
      </c>
      <c r="C312" s="1185">
        <v>82.703659999999999</v>
      </c>
      <c r="D312" s="1177" t="s">
        <v>699</v>
      </c>
    </row>
    <row r="313" spans="1:4" s="1198" customFormat="1" ht="11.25" customHeight="1" x14ac:dyDescent="0.2">
      <c r="A313" s="1562"/>
      <c r="B313" s="1187">
        <v>82.71</v>
      </c>
      <c r="C313" s="1187">
        <v>82.703659999999999</v>
      </c>
      <c r="D313" s="1181" t="s">
        <v>11</v>
      </c>
    </row>
    <row r="314" spans="1:4" s="1198" customFormat="1" ht="11.25" customHeight="1" x14ac:dyDescent="0.2">
      <c r="A314" s="1560" t="s">
        <v>3731</v>
      </c>
      <c r="B314" s="1186">
        <v>750</v>
      </c>
      <c r="C314" s="1186">
        <v>0</v>
      </c>
      <c r="D314" s="1179" t="s">
        <v>2755</v>
      </c>
    </row>
    <row r="315" spans="1:4" s="1198" customFormat="1" ht="11.25" customHeight="1" x14ac:dyDescent="0.2">
      <c r="A315" s="1560"/>
      <c r="B315" s="1186">
        <v>750</v>
      </c>
      <c r="C315" s="1186">
        <v>0</v>
      </c>
      <c r="D315" s="1179" t="s">
        <v>11</v>
      </c>
    </row>
    <row r="316" spans="1:4" s="1198" customFormat="1" ht="11.25" customHeight="1" x14ac:dyDescent="0.2">
      <c r="A316" s="1561" t="s">
        <v>3732</v>
      </c>
      <c r="B316" s="1185">
        <v>237.3</v>
      </c>
      <c r="C316" s="1185">
        <v>106.68513</v>
      </c>
      <c r="D316" s="1177" t="s">
        <v>3526</v>
      </c>
    </row>
    <row r="317" spans="1:4" s="1198" customFormat="1" ht="11.25" customHeight="1" x14ac:dyDescent="0.2">
      <c r="A317" s="1562"/>
      <c r="B317" s="1187">
        <v>237.3</v>
      </c>
      <c r="C317" s="1187">
        <v>106.68513</v>
      </c>
      <c r="D317" s="1181" t="s">
        <v>11</v>
      </c>
    </row>
    <row r="318" spans="1:4" s="1198" customFormat="1" ht="21" x14ac:dyDescent="0.2">
      <c r="A318" s="1560" t="s">
        <v>1856</v>
      </c>
      <c r="B318" s="1186">
        <v>80</v>
      </c>
      <c r="C318" s="1186">
        <v>80</v>
      </c>
      <c r="D318" s="1179" t="s">
        <v>725</v>
      </c>
    </row>
    <row r="319" spans="1:4" s="1198" customFormat="1" ht="11.25" customHeight="1" x14ac:dyDescent="0.2">
      <c r="A319" s="1560"/>
      <c r="B319" s="1186">
        <v>2502</v>
      </c>
      <c r="C319" s="1186">
        <v>2502</v>
      </c>
      <c r="D319" s="1179" t="s">
        <v>726</v>
      </c>
    </row>
    <row r="320" spans="1:4" s="1198" customFormat="1" ht="11.25" customHeight="1" x14ac:dyDescent="0.2">
      <c r="A320" s="1560"/>
      <c r="B320" s="1186">
        <v>2582</v>
      </c>
      <c r="C320" s="1186">
        <v>2582</v>
      </c>
      <c r="D320" s="1179" t="s">
        <v>11</v>
      </c>
    </row>
    <row r="321" spans="1:4" s="1198" customFormat="1" ht="11.25" customHeight="1" x14ac:dyDescent="0.2">
      <c r="A321" s="1561" t="s">
        <v>4150</v>
      </c>
      <c r="B321" s="1185">
        <v>50</v>
      </c>
      <c r="C321" s="1185">
        <v>50</v>
      </c>
      <c r="D321" s="1177" t="s">
        <v>472</v>
      </c>
    </row>
    <row r="322" spans="1:4" s="1198" customFormat="1" ht="11.25" customHeight="1" x14ac:dyDescent="0.2">
      <c r="A322" s="1562"/>
      <c r="B322" s="1187">
        <v>50</v>
      </c>
      <c r="C322" s="1187">
        <v>50</v>
      </c>
      <c r="D322" s="1181" t="s">
        <v>11</v>
      </c>
    </row>
    <row r="323" spans="1:4" s="1198" customFormat="1" ht="21" x14ac:dyDescent="0.2">
      <c r="A323" s="1560" t="s">
        <v>1857</v>
      </c>
      <c r="B323" s="1186">
        <v>289</v>
      </c>
      <c r="C323" s="1186">
        <v>289</v>
      </c>
      <c r="D323" s="1179" t="s">
        <v>725</v>
      </c>
    </row>
    <row r="324" spans="1:4" s="1198" customFormat="1" ht="21" x14ac:dyDescent="0.2">
      <c r="A324" s="1560"/>
      <c r="B324" s="1186">
        <v>70</v>
      </c>
      <c r="C324" s="1186">
        <v>70</v>
      </c>
      <c r="D324" s="1179" t="s">
        <v>2756</v>
      </c>
    </row>
    <row r="325" spans="1:4" s="1198" customFormat="1" ht="11.25" customHeight="1" x14ac:dyDescent="0.2">
      <c r="A325" s="1560"/>
      <c r="B325" s="1186">
        <v>7161</v>
      </c>
      <c r="C325" s="1186">
        <v>7161</v>
      </c>
      <c r="D325" s="1179" t="s">
        <v>726</v>
      </c>
    </row>
    <row r="326" spans="1:4" s="1198" customFormat="1" ht="11.25" customHeight="1" x14ac:dyDescent="0.2">
      <c r="A326" s="1560"/>
      <c r="B326" s="1186">
        <v>7520</v>
      </c>
      <c r="C326" s="1186">
        <v>7520</v>
      </c>
      <c r="D326" s="1179" t="s">
        <v>11</v>
      </c>
    </row>
    <row r="327" spans="1:4" s="1198" customFormat="1" ht="11.25" customHeight="1" x14ac:dyDescent="0.2">
      <c r="A327" s="1561" t="s">
        <v>2972</v>
      </c>
      <c r="B327" s="1185">
        <v>200</v>
      </c>
      <c r="C327" s="1185">
        <v>200</v>
      </c>
      <c r="D327" s="1177" t="s">
        <v>529</v>
      </c>
    </row>
    <row r="328" spans="1:4" s="1198" customFormat="1" ht="11.25" customHeight="1" x14ac:dyDescent="0.2">
      <c r="A328" s="1562"/>
      <c r="B328" s="1187">
        <v>200</v>
      </c>
      <c r="C328" s="1187">
        <v>200</v>
      </c>
      <c r="D328" s="1181" t="s">
        <v>11</v>
      </c>
    </row>
    <row r="329" spans="1:4" s="1198" customFormat="1" ht="11.25" customHeight="1" x14ac:dyDescent="0.2">
      <c r="A329" s="1560" t="s">
        <v>1858</v>
      </c>
      <c r="B329" s="1186">
        <v>92</v>
      </c>
      <c r="C329" s="1186">
        <v>92</v>
      </c>
      <c r="D329" s="1179" t="s">
        <v>2761</v>
      </c>
    </row>
    <row r="330" spans="1:4" s="1198" customFormat="1" ht="11.25" customHeight="1" x14ac:dyDescent="0.2">
      <c r="A330" s="1560"/>
      <c r="B330" s="1186">
        <v>92</v>
      </c>
      <c r="C330" s="1186">
        <v>92</v>
      </c>
      <c r="D330" s="1179" t="s">
        <v>11</v>
      </c>
    </row>
    <row r="331" spans="1:4" s="1198" customFormat="1" ht="11.25" customHeight="1" x14ac:dyDescent="0.2">
      <c r="A331" s="1561" t="s">
        <v>3400</v>
      </c>
      <c r="B331" s="1185">
        <v>62.89</v>
      </c>
      <c r="C331" s="1185">
        <v>62.877800000000001</v>
      </c>
      <c r="D331" s="1177" t="s">
        <v>712</v>
      </c>
    </row>
    <row r="332" spans="1:4" s="1198" customFormat="1" ht="11.25" customHeight="1" x14ac:dyDescent="0.2">
      <c r="A332" s="1560"/>
      <c r="B332" s="1186">
        <v>198</v>
      </c>
      <c r="C332" s="1186">
        <v>99</v>
      </c>
      <c r="D332" s="1179" t="s">
        <v>430</v>
      </c>
    </row>
    <row r="333" spans="1:4" s="1198" customFormat="1" ht="11.25" customHeight="1" x14ac:dyDescent="0.2">
      <c r="A333" s="1562"/>
      <c r="B333" s="1187">
        <v>260.89</v>
      </c>
      <c r="C333" s="1187">
        <v>161.87780000000001</v>
      </c>
      <c r="D333" s="1181" t="s">
        <v>11</v>
      </c>
    </row>
    <row r="334" spans="1:4" s="1198" customFormat="1" ht="11.25" customHeight="1" x14ac:dyDescent="0.2">
      <c r="A334" s="1560" t="s">
        <v>4753</v>
      </c>
      <c r="B334" s="1186">
        <v>44.1</v>
      </c>
      <c r="C334" s="1186">
        <v>44.1</v>
      </c>
      <c r="D334" s="1179" t="s">
        <v>701</v>
      </c>
    </row>
    <row r="335" spans="1:4" s="1198" customFormat="1" ht="11.25" customHeight="1" x14ac:dyDescent="0.2">
      <c r="A335" s="1560"/>
      <c r="B335" s="1186">
        <v>44.1</v>
      </c>
      <c r="C335" s="1186">
        <v>44.1</v>
      </c>
      <c r="D335" s="1179" t="s">
        <v>11</v>
      </c>
    </row>
    <row r="336" spans="1:4" s="1198" customFormat="1" ht="11.25" customHeight="1" x14ac:dyDescent="0.2">
      <c r="A336" s="1561" t="s">
        <v>1859</v>
      </c>
      <c r="B336" s="1185">
        <v>3401.2000000000003</v>
      </c>
      <c r="C336" s="1185">
        <v>3401.1970000000001</v>
      </c>
      <c r="D336" s="1177" t="s">
        <v>1826</v>
      </c>
    </row>
    <row r="337" spans="1:4" s="1198" customFormat="1" ht="11.25" customHeight="1" x14ac:dyDescent="0.2">
      <c r="A337" s="1562"/>
      <c r="B337" s="1187">
        <v>3401.2000000000003</v>
      </c>
      <c r="C337" s="1187">
        <v>3401.1970000000001</v>
      </c>
      <c r="D337" s="1181" t="s">
        <v>11</v>
      </c>
    </row>
    <row r="338" spans="1:4" s="1198" customFormat="1" ht="11.25" customHeight="1" x14ac:dyDescent="0.2">
      <c r="A338" s="1560" t="s">
        <v>3100</v>
      </c>
      <c r="B338" s="1186">
        <v>3700</v>
      </c>
      <c r="C338" s="1186">
        <v>3700</v>
      </c>
      <c r="D338" s="1179" t="s">
        <v>2987</v>
      </c>
    </row>
    <row r="339" spans="1:4" s="1198" customFormat="1" ht="11.25" customHeight="1" x14ac:dyDescent="0.2">
      <c r="A339" s="1560"/>
      <c r="B339" s="1186">
        <v>3700</v>
      </c>
      <c r="C339" s="1186">
        <v>3700</v>
      </c>
      <c r="D339" s="1179" t="s">
        <v>11</v>
      </c>
    </row>
    <row r="340" spans="1:4" s="1198" customFormat="1" ht="21" x14ac:dyDescent="0.2">
      <c r="A340" s="1561" t="s">
        <v>3101</v>
      </c>
      <c r="B340" s="1185">
        <v>289</v>
      </c>
      <c r="C340" s="1185">
        <v>289</v>
      </c>
      <c r="D340" s="1177" t="s">
        <v>725</v>
      </c>
    </row>
    <row r="341" spans="1:4" s="1198" customFormat="1" ht="11.25" customHeight="1" x14ac:dyDescent="0.2">
      <c r="A341" s="1560"/>
      <c r="B341" s="1186">
        <v>8595</v>
      </c>
      <c r="C341" s="1186">
        <v>8581.9410000000007</v>
      </c>
      <c r="D341" s="1179" t="s">
        <v>726</v>
      </c>
    </row>
    <row r="342" spans="1:4" s="1198" customFormat="1" ht="11.25" customHeight="1" x14ac:dyDescent="0.2">
      <c r="A342" s="1562"/>
      <c r="B342" s="1187">
        <v>8884</v>
      </c>
      <c r="C342" s="1187">
        <v>8870.9410000000007</v>
      </c>
      <c r="D342" s="1181" t="s">
        <v>11</v>
      </c>
    </row>
    <row r="343" spans="1:4" s="1198" customFormat="1" ht="11.25" customHeight="1" x14ac:dyDescent="0.2">
      <c r="A343" s="1560" t="s">
        <v>1860</v>
      </c>
      <c r="B343" s="1186">
        <v>904</v>
      </c>
      <c r="C343" s="1186">
        <v>904</v>
      </c>
      <c r="D343" s="1179" t="s">
        <v>726</v>
      </c>
    </row>
    <row r="344" spans="1:4" s="1198" customFormat="1" ht="21" x14ac:dyDescent="0.2">
      <c r="A344" s="1560"/>
      <c r="B344" s="1186">
        <v>200</v>
      </c>
      <c r="C344" s="1186">
        <v>200</v>
      </c>
      <c r="D344" s="1179" t="s">
        <v>724</v>
      </c>
    </row>
    <row r="345" spans="1:4" s="1198" customFormat="1" ht="21" x14ac:dyDescent="0.2">
      <c r="A345" s="1560"/>
      <c r="B345" s="1186">
        <v>200</v>
      </c>
      <c r="C345" s="1186">
        <v>200</v>
      </c>
      <c r="D345" s="1179" t="s">
        <v>722</v>
      </c>
    </row>
    <row r="346" spans="1:4" s="1198" customFormat="1" ht="11.25" customHeight="1" x14ac:dyDescent="0.2">
      <c r="A346" s="1560"/>
      <c r="B346" s="1186">
        <v>1304</v>
      </c>
      <c r="C346" s="1186">
        <v>1304</v>
      </c>
      <c r="D346" s="1179" t="s">
        <v>11</v>
      </c>
    </row>
    <row r="347" spans="1:4" s="1198" customFormat="1" ht="11.25" customHeight="1" x14ac:dyDescent="0.2">
      <c r="A347" s="1561" t="s">
        <v>2952</v>
      </c>
      <c r="B347" s="1185">
        <v>3500</v>
      </c>
      <c r="C347" s="1185">
        <v>3500</v>
      </c>
      <c r="D347" s="1177" t="s">
        <v>472</v>
      </c>
    </row>
    <row r="348" spans="1:4" s="1198" customFormat="1" ht="11.25" customHeight="1" x14ac:dyDescent="0.2">
      <c r="A348" s="1562"/>
      <c r="B348" s="1187">
        <v>3500</v>
      </c>
      <c r="C348" s="1187">
        <v>3500</v>
      </c>
      <c r="D348" s="1181" t="s">
        <v>11</v>
      </c>
    </row>
    <row r="349" spans="1:4" s="1198" customFormat="1" ht="21" x14ac:dyDescent="0.2">
      <c r="A349" s="1560" t="s">
        <v>1861</v>
      </c>
      <c r="B349" s="1186">
        <v>268</v>
      </c>
      <c r="C349" s="1186">
        <v>198</v>
      </c>
      <c r="D349" s="1179" t="s">
        <v>724</v>
      </c>
    </row>
    <row r="350" spans="1:4" s="1198" customFormat="1" ht="11.25" customHeight="1" x14ac:dyDescent="0.2">
      <c r="A350" s="1560"/>
      <c r="B350" s="1186">
        <v>268</v>
      </c>
      <c r="C350" s="1186">
        <v>198</v>
      </c>
      <c r="D350" s="1179" t="s">
        <v>11</v>
      </c>
    </row>
    <row r="351" spans="1:4" s="1198" customFormat="1" ht="11.25" customHeight="1" x14ac:dyDescent="0.2">
      <c r="A351" s="1561" t="s">
        <v>1862</v>
      </c>
      <c r="B351" s="1185">
        <v>1200</v>
      </c>
      <c r="C351" s="1185">
        <v>1200</v>
      </c>
      <c r="D351" s="1177" t="s">
        <v>2987</v>
      </c>
    </row>
    <row r="352" spans="1:4" s="1198" customFormat="1" ht="11.25" customHeight="1" x14ac:dyDescent="0.2">
      <c r="A352" s="1562"/>
      <c r="B352" s="1187">
        <v>1200</v>
      </c>
      <c r="C352" s="1187">
        <v>1200</v>
      </c>
      <c r="D352" s="1181" t="s">
        <v>11</v>
      </c>
    </row>
    <row r="353" spans="1:4" s="1198" customFormat="1" ht="21" x14ac:dyDescent="0.2">
      <c r="A353" s="1560" t="s">
        <v>4754</v>
      </c>
      <c r="B353" s="1186">
        <v>100</v>
      </c>
      <c r="C353" s="1186">
        <v>100</v>
      </c>
      <c r="D353" s="1179" t="s">
        <v>722</v>
      </c>
    </row>
    <row r="354" spans="1:4" s="1198" customFormat="1" ht="11.25" customHeight="1" x14ac:dyDescent="0.2">
      <c r="A354" s="1560"/>
      <c r="B354" s="1186">
        <v>100</v>
      </c>
      <c r="C354" s="1186">
        <v>100</v>
      </c>
      <c r="D354" s="1179" t="s">
        <v>11</v>
      </c>
    </row>
    <row r="355" spans="1:4" s="1198" customFormat="1" ht="11.25" customHeight="1" x14ac:dyDescent="0.2">
      <c r="A355" s="1561" t="s">
        <v>1863</v>
      </c>
      <c r="B355" s="1185">
        <v>964</v>
      </c>
      <c r="C355" s="1185">
        <v>964</v>
      </c>
      <c r="D355" s="1177" t="s">
        <v>726</v>
      </c>
    </row>
    <row r="356" spans="1:4" s="1198" customFormat="1" ht="11.25" customHeight="1" x14ac:dyDescent="0.2">
      <c r="A356" s="1562"/>
      <c r="B356" s="1187">
        <v>964</v>
      </c>
      <c r="C356" s="1187">
        <v>964</v>
      </c>
      <c r="D356" s="1181" t="s">
        <v>11</v>
      </c>
    </row>
    <row r="357" spans="1:4" s="1198" customFormat="1" ht="11.25" customHeight="1" x14ac:dyDescent="0.2">
      <c r="A357" s="1560" t="s">
        <v>1864</v>
      </c>
      <c r="B357" s="1186">
        <v>150</v>
      </c>
      <c r="C357" s="1186">
        <v>150</v>
      </c>
      <c r="D357" s="1179" t="s">
        <v>4673</v>
      </c>
    </row>
    <row r="358" spans="1:4" s="1198" customFormat="1" ht="11.25" customHeight="1" x14ac:dyDescent="0.2">
      <c r="A358" s="1560"/>
      <c r="B358" s="1186">
        <v>80</v>
      </c>
      <c r="C358" s="1186">
        <v>80</v>
      </c>
      <c r="D358" s="1179" t="s">
        <v>3723</v>
      </c>
    </row>
    <row r="359" spans="1:4" s="1198" customFormat="1" ht="21" x14ac:dyDescent="0.2">
      <c r="A359" s="1560"/>
      <c r="B359" s="1186">
        <v>1003</v>
      </c>
      <c r="C359" s="1186">
        <v>1003</v>
      </c>
      <c r="D359" s="1179" t="s">
        <v>725</v>
      </c>
    </row>
    <row r="360" spans="1:4" s="1198" customFormat="1" ht="11.25" customHeight="1" x14ac:dyDescent="0.2">
      <c r="A360" s="1560"/>
      <c r="B360" s="1186">
        <v>25955</v>
      </c>
      <c r="C360" s="1186">
        <v>25955</v>
      </c>
      <c r="D360" s="1179" t="s">
        <v>726</v>
      </c>
    </row>
    <row r="361" spans="1:4" s="1198" customFormat="1" ht="11.25" customHeight="1" x14ac:dyDescent="0.2">
      <c r="A361" s="1560"/>
      <c r="B361" s="1186">
        <v>100</v>
      </c>
      <c r="C361" s="1186">
        <v>100</v>
      </c>
      <c r="D361" s="1179" t="s">
        <v>721</v>
      </c>
    </row>
    <row r="362" spans="1:4" s="1198" customFormat="1" ht="11.25" customHeight="1" x14ac:dyDescent="0.2">
      <c r="A362" s="1560"/>
      <c r="B362" s="1186">
        <v>562</v>
      </c>
      <c r="C362" s="1186">
        <v>460.65</v>
      </c>
      <c r="D362" s="1179" t="s">
        <v>723</v>
      </c>
    </row>
    <row r="363" spans="1:4" s="1198" customFormat="1" ht="21" x14ac:dyDescent="0.2">
      <c r="A363" s="1560"/>
      <c r="B363" s="1186">
        <v>744.7</v>
      </c>
      <c r="C363" s="1186">
        <v>744.7</v>
      </c>
      <c r="D363" s="1179" t="s">
        <v>724</v>
      </c>
    </row>
    <row r="364" spans="1:4" s="1198" customFormat="1" ht="11.25" customHeight="1" x14ac:dyDescent="0.2">
      <c r="A364" s="1560"/>
      <c r="B364" s="1186">
        <v>79.25</v>
      </c>
      <c r="C364" s="1186">
        <v>79.254000000000005</v>
      </c>
      <c r="D364" s="1209" t="s">
        <v>678</v>
      </c>
    </row>
    <row r="365" spans="1:4" s="1198" customFormat="1" ht="11.25" customHeight="1" x14ac:dyDescent="0.2">
      <c r="A365" s="1560"/>
      <c r="B365" s="1186">
        <v>200</v>
      </c>
      <c r="C365" s="1186">
        <v>200</v>
      </c>
      <c r="D365" s="1179" t="s">
        <v>399</v>
      </c>
    </row>
    <row r="366" spans="1:4" s="1198" customFormat="1" ht="11.25" customHeight="1" x14ac:dyDescent="0.2">
      <c r="A366" s="1560"/>
      <c r="B366" s="1186">
        <v>28873.95</v>
      </c>
      <c r="C366" s="1186">
        <v>28772.604000000003</v>
      </c>
      <c r="D366" s="1179" t="s">
        <v>11</v>
      </c>
    </row>
    <row r="367" spans="1:4" s="1198" customFormat="1" ht="11.25" customHeight="1" x14ac:dyDescent="0.2">
      <c r="A367" s="1561" t="s">
        <v>3733</v>
      </c>
      <c r="B367" s="1185">
        <v>1671</v>
      </c>
      <c r="C367" s="1185">
        <v>1671</v>
      </c>
      <c r="D367" s="1177" t="s">
        <v>726</v>
      </c>
    </row>
    <row r="368" spans="1:4" s="1198" customFormat="1" ht="21" x14ac:dyDescent="0.2">
      <c r="A368" s="1560"/>
      <c r="B368" s="1186">
        <v>291.10000000000002</v>
      </c>
      <c r="C368" s="1186">
        <v>291.10000000000002</v>
      </c>
      <c r="D368" s="1179" t="s">
        <v>724</v>
      </c>
    </row>
    <row r="369" spans="1:4" s="1198" customFormat="1" ht="11.25" customHeight="1" x14ac:dyDescent="0.2">
      <c r="A369" s="1562"/>
      <c r="B369" s="1187">
        <v>1962.1</v>
      </c>
      <c r="C369" s="1187">
        <v>1962.1</v>
      </c>
      <c r="D369" s="1181" t="s">
        <v>11</v>
      </c>
    </row>
    <row r="370" spans="1:4" s="1198" customFormat="1" ht="21" x14ac:dyDescent="0.2">
      <c r="A370" s="1560" t="s">
        <v>3734</v>
      </c>
      <c r="B370" s="1186">
        <v>97</v>
      </c>
      <c r="C370" s="1186">
        <v>97</v>
      </c>
      <c r="D370" s="1179" t="s">
        <v>725</v>
      </c>
    </row>
    <row r="371" spans="1:4" s="1198" customFormat="1" ht="11.25" customHeight="1" x14ac:dyDescent="0.2">
      <c r="A371" s="1560"/>
      <c r="B371" s="1186">
        <v>1944</v>
      </c>
      <c r="C371" s="1186">
        <v>1944</v>
      </c>
      <c r="D371" s="1179" t="s">
        <v>726</v>
      </c>
    </row>
    <row r="372" spans="1:4" s="1198" customFormat="1" ht="11.25" customHeight="1" x14ac:dyDescent="0.2">
      <c r="A372" s="1560"/>
      <c r="B372" s="1186">
        <v>2041</v>
      </c>
      <c r="C372" s="1186">
        <v>2041</v>
      </c>
      <c r="D372" s="1179" t="s">
        <v>11</v>
      </c>
    </row>
    <row r="373" spans="1:4" s="1198" customFormat="1" ht="11.25" customHeight="1" x14ac:dyDescent="0.2">
      <c r="A373" s="1561" t="s">
        <v>1865</v>
      </c>
      <c r="B373" s="1185">
        <v>80</v>
      </c>
      <c r="C373" s="1185">
        <v>80</v>
      </c>
      <c r="D373" s="1177" t="s">
        <v>399</v>
      </c>
    </row>
    <row r="374" spans="1:4" s="1198" customFormat="1" ht="11.25" customHeight="1" x14ac:dyDescent="0.2">
      <c r="A374" s="1562"/>
      <c r="B374" s="1187">
        <v>80</v>
      </c>
      <c r="C374" s="1187">
        <v>80</v>
      </c>
      <c r="D374" s="1181" t="s">
        <v>11</v>
      </c>
    </row>
    <row r="375" spans="1:4" s="1198" customFormat="1" ht="11.25" customHeight="1" x14ac:dyDescent="0.2">
      <c r="A375" s="1560" t="s">
        <v>3735</v>
      </c>
      <c r="B375" s="1186">
        <v>28692</v>
      </c>
      <c r="C375" s="1186">
        <v>28692</v>
      </c>
      <c r="D375" s="1179" t="s">
        <v>726</v>
      </c>
    </row>
    <row r="376" spans="1:4" s="1198" customFormat="1" ht="11.25" customHeight="1" x14ac:dyDescent="0.2">
      <c r="A376" s="1560"/>
      <c r="B376" s="1186">
        <v>900</v>
      </c>
      <c r="C376" s="1186">
        <v>508.84500000000003</v>
      </c>
      <c r="D376" s="1179" t="s">
        <v>723</v>
      </c>
    </row>
    <row r="377" spans="1:4" s="1198" customFormat="1" ht="11.25" customHeight="1" x14ac:dyDescent="0.2">
      <c r="A377" s="1560"/>
      <c r="B377" s="1186">
        <v>29592</v>
      </c>
      <c r="C377" s="1186">
        <v>29200.845000000001</v>
      </c>
      <c r="D377" s="1179" t="s">
        <v>11</v>
      </c>
    </row>
    <row r="378" spans="1:4" s="1198" customFormat="1" ht="11.25" customHeight="1" x14ac:dyDescent="0.2">
      <c r="A378" s="1561" t="s">
        <v>3102</v>
      </c>
      <c r="B378" s="1185">
        <v>80</v>
      </c>
      <c r="C378" s="1185">
        <v>80</v>
      </c>
      <c r="D378" s="1177" t="s">
        <v>3103</v>
      </c>
    </row>
    <row r="379" spans="1:4" s="1198" customFormat="1" ht="21" x14ac:dyDescent="0.2">
      <c r="A379" s="1560"/>
      <c r="B379" s="1186">
        <v>170</v>
      </c>
      <c r="C379" s="1186">
        <v>170</v>
      </c>
      <c r="D379" s="1179" t="s">
        <v>724</v>
      </c>
    </row>
    <row r="380" spans="1:4" s="1198" customFormat="1" ht="11.25" customHeight="1" x14ac:dyDescent="0.2">
      <c r="A380" s="1562"/>
      <c r="B380" s="1187">
        <v>250</v>
      </c>
      <c r="C380" s="1187">
        <v>250</v>
      </c>
      <c r="D380" s="1181" t="s">
        <v>11</v>
      </c>
    </row>
    <row r="381" spans="1:4" s="1198" customFormat="1" ht="11.25" customHeight="1" x14ac:dyDescent="0.2">
      <c r="A381" s="1560" t="s">
        <v>1866</v>
      </c>
      <c r="B381" s="1186">
        <v>4023</v>
      </c>
      <c r="C381" s="1186">
        <v>4023</v>
      </c>
      <c r="D381" s="1179" t="s">
        <v>726</v>
      </c>
    </row>
    <row r="382" spans="1:4" s="1198" customFormat="1" ht="11.25" customHeight="1" x14ac:dyDescent="0.2">
      <c r="A382" s="1560"/>
      <c r="B382" s="1186">
        <v>300</v>
      </c>
      <c r="C382" s="1186">
        <v>242.96908999999999</v>
      </c>
      <c r="D382" s="1179" t="s">
        <v>723</v>
      </c>
    </row>
    <row r="383" spans="1:4" s="1198" customFormat="1" ht="11.25" customHeight="1" x14ac:dyDescent="0.2">
      <c r="A383" s="1560"/>
      <c r="B383" s="1186">
        <v>4323</v>
      </c>
      <c r="C383" s="1186">
        <v>4265.9690899999996</v>
      </c>
      <c r="D383" s="1179" t="s">
        <v>11</v>
      </c>
    </row>
    <row r="384" spans="1:4" s="1198" customFormat="1" ht="21" x14ac:dyDescent="0.2">
      <c r="A384" s="1561" t="s">
        <v>2824</v>
      </c>
      <c r="B384" s="1185">
        <v>1182</v>
      </c>
      <c r="C384" s="1185">
        <v>1182</v>
      </c>
      <c r="D384" s="1177" t="s">
        <v>725</v>
      </c>
    </row>
    <row r="385" spans="1:4" s="1198" customFormat="1" ht="11.25" customHeight="1" x14ac:dyDescent="0.2">
      <c r="A385" s="1560"/>
      <c r="B385" s="1186">
        <v>17000</v>
      </c>
      <c r="C385" s="1186">
        <v>16945.922470000001</v>
      </c>
      <c r="D385" s="1179" t="s">
        <v>726</v>
      </c>
    </row>
    <row r="386" spans="1:4" s="1198" customFormat="1" ht="11.25" customHeight="1" x14ac:dyDescent="0.2">
      <c r="A386" s="1560"/>
      <c r="B386" s="1186">
        <v>228</v>
      </c>
      <c r="C386" s="1186">
        <v>213.58670000000001</v>
      </c>
      <c r="D386" s="1179" t="s">
        <v>723</v>
      </c>
    </row>
    <row r="387" spans="1:4" s="1198" customFormat="1" ht="21" x14ac:dyDescent="0.2">
      <c r="A387" s="1560"/>
      <c r="B387" s="1186">
        <v>198</v>
      </c>
      <c r="C387" s="1186">
        <v>122.00443</v>
      </c>
      <c r="D387" s="1179" t="s">
        <v>724</v>
      </c>
    </row>
    <row r="388" spans="1:4" s="1198" customFormat="1" ht="11.25" customHeight="1" x14ac:dyDescent="0.2">
      <c r="A388" s="1560"/>
      <c r="B388" s="1186">
        <v>9701.0199999999986</v>
      </c>
      <c r="C388" s="1186">
        <v>9700.9999999999982</v>
      </c>
      <c r="D388" s="1179" t="s">
        <v>3481</v>
      </c>
    </row>
    <row r="389" spans="1:4" s="1198" customFormat="1" ht="11.25" customHeight="1" x14ac:dyDescent="0.2">
      <c r="A389" s="1562"/>
      <c r="B389" s="1187">
        <v>28309.019999999997</v>
      </c>
      <c r="C389" s="1187">
        <v>28164.513599999998</v>
      </c>
      <c r="D389" s="1181" t="s">
        <v>11</v>
      </c>
    </row>
    <row r="390" spans="1:4" s="1198" customFormat="1" ht="21" x14ac:dyDescent="0.2">
      <c r="A390" s="1560" t="s">
        <v>2825</v>
      </c>
      <c r="B390" s="1186">
        <v>200</v>
      </c>
      <c r="C390" s="1186">
        <v>200</v>
      </c>
      <c r="D390" s="1179" t="s">
        <v>722</v>
      </c>
    </row>
    <row r="391" spans="1:4" s="1198" customFormat="1" ht="11.25" customHeight="1" x14ac:dyDescent="0.2">
      <c r="A391" s="1560"/>
      <c r="B391" s="1186">
        <v>200</v>
      </c>
      <c r="C391" s="1186">
        <v>200</v>
      </c>
      <c r="D391" s="1179" t="s">
        <v>11</v>
      </c>
    </row>
    <row r="392" spans="1:4" s="1198" customFormat="1" ht="11.25" customHeight="1" x14ac:dyDescent="0.2">
      <c r="A392" s="1561" t="s">
        <v>4134</v>
      </c>
      <c r="B392" s="1185">
        <v>200</v>
      </c>
      <c r="C392" s="1185">
        <v>200</v>
      </c>
      <c r="D392" s="1177" t="s">
        <v>3411</v>
      </c>
    </row>
    <row r="393" spans="1:4" s="1198" customFormat="1" ht="11.25" customHeight="1" x14ac:dyDescent="0.2">
      <c r="A393" s="1562"/>
      <c r="B393" s="1187">
        <v>200</v>
      </c>
      <c r="C393" s="1187">
        <v>200</v>
      </c>
      <c r="D393" s="1181" t="s">
        <v>11</v>
      </c>
    </row>
    <row r="394" spans="1:4" s="1198" customFormat="1" ht="11.25" customHeight="1" x14ac:dyDescent="0.2">
      <c r="A394" s="1560" t="s">
        <v>2925</v>
      </c>
      <c r="B394" s="1186">
        <v>100</v>
      </c>
      <c r="C394" s="1186">
        <v>100</v>
      </c>
      <c r="D394" s="1179" t="s">
        <v>399</v>
      </c>
    </row>
    <row r="395" spans="1:4" s="1198" customFormat="1" ht="11.25" customHeight="1" x14ac:dyDescent="0.2">
      <c r="A395" s="1560"/>
      <c r="B395" s="1186">
        <v>100</v>
      </c>
      <c r="C395" s="1186">
        <v>100</v>
      </c>
      <c r="D395" s="1179" t="s">
        <v>11</v>
      </c>
    </row>
    <row r="396" spans="1:4" s="1198" customFormat="1" ht="11.25" customHeight="1" x14ac:dyDescent="0.2">
      <c r="A396" s="1561" t="s">
        <v>3736</v>
      </c>
      <c r="B396" s="1185">
        <v>280</v>
      </c>
      <c r="C396" s="1185">
        <v>280</v>
      </c>
      <c r="D396" s="1177" t="s">
        <v>678</v>
      </c>
    </row>
    <row r="397" spans="1:4" s="1198" customFormat="1" ht="11.25" customHeight="1" x14ac:dyDescent="0.2">
      <c r="A397" s="1562"/>
      <c r="B397" s="1187">
        <v>280</v>
      </c>
      <c r="C397" s="1187">
        <v>280</v>
      </c>
      <c r="D397" s="1181" t="s">
        <v>11</v>
      </c>
    </row>
    <row r="398" spans="1:4" s="1198" customFormat="1" ht="11.25" customHeight="1" x14ac:dyDescent="0.2">
      <c r="A398" s="1560" t="s">
        <v>4755</v>
      </c>
      <c r="B398" s="1186">
        <v>192.8</v>
      </c>
      <c r="C398" s="1186">
        <v>192.8</v>
      </c>
      <c r="D398" s="1177" t="s">
        <v>678</v>
      </c>
    </row>
    <row r="399" spans="1:4" s="1198" customFormat="1" ht="11.25" customHeight="1" x14ac:dyDescent="0.2">
      <c r="A399" s="1560"/>
      <c r="B399" s="1186">
        <v>192.8</v>
      </c>
      <c r="C399" s="1186">
        <v>192.8</v>
      </c>
      <c r="D399" s="1179" t="s">
        <v>11</v>
      </c>
    </row>
    <row r="400" spans="1:4" s="1198" customFormat="1" ht="11.25" customHeight="1" x14ac:dyDescent="0.2">
      <c r="A400" s="1561" t="s">
        <v>1867</v>
      </c>
      <c r="B400" s="1185">
        <v>205.39</v>
      </c>
      <c r="C400" s="1185">
        <v>198.59399999999997</v>
      </c>
      <c r="D400" s="1177" t="s">
        <v>4029</v>
      </c>
    </row>
    <row r="401" spans="1:4" s="1198" customFormat="1" ht="11.25" customHeight="1" x14ac:dyDescent="0.2">
      <c r="A401" s="1562"/>
      <c r="B401" s="1187">
        <v>205.39</v>
      </c>
      <c r="C401" s="1187">
        <v>198.59399999999997</v>
      </c>
      <c r="D401" s="1181" t="s">
        <v>11</v>
      </c>
    </row>
    <row r="402" spans="1:4" s="1198" customFormat="1" ht="11.25" customHeight="1" x14ac:dyDescent="0.2">
      <c r="A402" s="1560" t="s">
        <v>376</v>
      </c>
      <c r="B402" s="1186">
        <v>300</v>
      </c>
      <c r="C402" s="1186">
        <v>300</v>
      </c>
      <c r="D402" s="1177" t="s">
        <v>678</v>
      </c>
    </row>
    <row r="403" spans="1:4" s="1198" customFormat="1" ht="11.25" customHeight="1" x14ac:dyDescent="0.2">
      <c r="A403" s="1560"/>
      <c r="B403" s="1186">
        <v>1100</v>
      </c>
      <c r="C403" s="1186">
        <v>1100</v>
      </c>
      <c r="D403" s="1179" t="s">
        <v>375</v>
      </c>
    </row>
    <row r="404" spans="1:4" s="1198" customFormat="1" ht="11.25" customHeight="1" x14ac:dyDescent="0.2">
      <c r="A404" s="1560"/>
      <c r="B404" s="1186">
        <v>1400</v>
      </c>
      <c r="C404" s="1186">
        <v>1400</v>
      </c>
      <c r="D404" s="1179" t="s">
        <v>11</v>
      </c>
    </row>
    <row r="405" spans="1:4" s="1198" customFormat="1" ht="11.25" customHeight="1" x14ac:dyDescent="0.2">
      <c r="A405" s="1561" t="s">
        <v>4756</v>
      </c>
      <c r="B405" s="1185">
        <v>300</v>
      </c>
      <c r="C405" s="1185">
        <v>300</v>
      </c>
      <c r="D405" s="1177" t="s">
        <v>678</v>
      </c>
    </row>
    <row r="406" spans="1:4" s="1198" customFormat="1" ht="11.25" customHeight="1" x14ac:dyDescent="0.2">
      <c r="A406" s="1562"/>
      <c r="B406" s="1187">
        <v>300</v>
      </c>
      <c r="C406" s="1187">
        <v>300</v>
      </c>
      <c r="D406" s="1181" t="s">
        <v>11</v>
      </c>
    </row>
    <row r="407" spans="1:4" s="1198" customFormat="1" ht="11.25" customHeight="1" x14ac:dyDescent="0.2">
      <c r="A407" s="1560" t="s">
        <v>377</v>
      </c>
      <c r="B407" s="1186">
        <v>5400</v>
      </c>
      <c r="C407" s="1186">
        <v>5400</v>
      </c>
      <c r="D407" s="1179" t="s">
        <v>375</v>
      </c>
    </row>
    <row r="408" spans="1:4" s="1198" customFormat="1" ht="11.25" customHeight="1" x14ac:dyDescent="0.2">
      <c r="A408" s="1560"/>
      <c r="B408" s="1186">
        <v>5400</v>
      </c>
      <c r="C408" s="1186">
        <v>5400</v>
      </c>
      <c r="D408" s="1179" t="s">
        <v>11</v>
      </c>
    </row>
    <row r="409" spans="1:4" s="1198" customFormat="1" ht="11.25" customHeight="1" x14ac:dyDescent="0.2">
      <c r="A409" s="1561" t="s">
        <v>4757</v>
      </c>
      <c r="B409" s="1185">
        <v>70</v>
      </c>
      <c r="C409" s="1185">
        <v>70</v>
      </c>
      <c r="D409" s="1177" t="s">
        <v>3682</v>
      </c>
    </row>
    <row r="410" spans="1:4" s="1198" customFormat="1" ht="11.25" customHeight="1" x14ac:dyDescent="0.2">
      <c r="A410" s="1562"/>
      <c r="B410" s="1187">
        <v>70</v>
      </c>
      <c r="C410" s="1187">
        <v>70</v>
      </c>
      <c r="D410" s="1181" t="s">
        <v>11</v>
      </c>
    </row>
    <row r="411" spans="1:4" s="1198" customFormat="1" ht="11.25" customHeight="1" x14ac:dyDescent="0.2">
      <c r="A411" s="1560" t="s">
        <v>433</v>
      </c>
      <c r="B411" s="1186">
        <v>60</v>
      </c>
      <c r="C411" s="1186">
        <v>30</v>
      </c>
      <c r="D411" s="1179" t="s">
        <v>430</v>
      </c>
    </row>
    <row r="412" spans="1:4" s="1198" customFormat="1" ht="11.25" customHeight="1" x14ac:dyDescent="0.2">
      <c r="A412" s="1560"/>
      <c r="B412" s="1186">
        <v>60</v>
      </c>
      <c r="C412" s="1186">
        <v>30</v>
      </c>
      <c r="D412" s="1179" t="s">
        <v>11</v>
      </c>
    </row>
    <row r="413" spans="1:4" s="1198" customFormat="1" ht="11.25" customHeight="1" x14ac:dyDescent="0.2">
      <c r="A413" s="1561" t="s">
        <v>3737</v>
      </c>
      <c r="B413" s="1185">
        <v>118.8</v>
      </c>
      <c r="C413" s="1185">
        <v>118.8</v>
      </c>
      <c r="D413" s="1177" t="s">
        <v>699</v>
      </c>
    </row>
    <row r="414" spans="1:4" s="1198" customFormat="1" ht="11.25" customHeight="1" x14ac:dyDescent="0.2">
      <c r="A414" s="1562"/>
      <c r="B414" s="1187">
        <v>118.8</v>
      </c>
      <c r="C414" s="1187">
        <v>118.8</v>
      </c>
      <c r="D414" s="1181" t="s">
        <v>11</v>
      </c>
    </row>
    <row r="415" spans="1:4" s="1198" customFormat="1" ht="11.25" customHeight="1" x14ac:dyDescent="0.2">
      <c r="A415" s="1560" t="s">
        <v>401</v>
      </c>
      <c r="B415" s="1186">
        <v>90</v>
      </c>
      <c r="C415" s="1186">
        <v>90</v>
      </c>
      <c r="D415" s="1179" t="s">
        <v>399</v>
      </c>
    </row>
    <row r="416" spans="1:4" s="1198" customFormat="1" ht="11.25" customHeight="1" x14ac:dyDescent="0.2">
      <c r="A416" s="1560"/>
      <c r="B416" s="1186">
        <v>90</v>
      </c>
      <c r="C416" s="1186">
        <v>90</v>
      </c>
      <c r="D416" s="1179" t="s">
        <v>11</v>
      </c>
    </row>
    <row r="417" spans="1:4" s="1198" customFormat="1" ht="11.25" customHeight="1" x14ac:dyDescent="0.2">
      <c r="A417" s="1561" t="s">
        <v>4758</v>
      </c>
      <c r="B417" s="1185">
        <v>100</v>
      </c>
      <c r="C417" s="1185">
        <v>100</v>
      </c>
      <c r="D417" s="1177" t="s">
        <v>3682</v>
      </c>
    </row>
    <row r="418" spans="1:4" s="1198" customFormat="1" ht="11.25" customHeight="1" x14ac:dyDescent="0.2">
      <c r="A418" s="1562"/>
      <c r="B418" s="1187">
        <v>100</v>
      </c>
      <c r="C418" s="1187">
        <v>100</v>
      </c>
      <c r="D418" s="1181" t="s">
        <v>11</v>
      </c>
    </row>
    <row r="419" spans="1:4" s="1198" customFormat="1" ht="11.25" customHeight="1" x14ac:dyDescent="0.2">
      <c r="A419" s="1560" t="s">
        <v>4759</v>
      </c>
      <c r="B419" s="1186">
        <v>70</v>
      </c>
      <c r="C419" s="1186">
        <v>70</v>
      </c>
      <c r="D419" s="1179" t="s">
        <v>3682</v>
      </c>
    </row>
    <row r="420" spans="1:4" s="1198" customFormat="1" ht="11.25" customHeight="1" x14ac:dyDescent="0.2">
      <c r="A420" s="1560"/>
      <c r="B420" s="1186">
        <v>70</v>
      </c>
      <c r="C420" s="1186">
        <v>70</v>
      </c>
      <c r="D420" s="1179" t="s">
        <v>11</v>
      </c>
    </row>
    <row r="421" spans="1:4" s="1198" customFormat="1" ht="11.25" customHeight="1" x14ac:dyDescent="0.2">
      <c r="A421" s="1561" t="s">
        <v>310</v>
      </c>
      <c r="B421" s="1185">
        <v>771.48</v>
      </c>
      <c r="C421" s="1185">
        <v>683.76</v>
      </c>
      <c r="D421" s="1177" t="s">
        <v>715</v>
      </c>
    </row>
    <row r="422" spans="1:4" s="1198" customFormat="1" ht="11.25" customHeight="1" x14ac:dyDescent="0.2">
      <c r="A422" s="1560"/>
      <c r="B422" s="1186">
        <v>80</v>
      </c>
      <c r="C422" s="1186">
        <v>80</v>
      </c>
      <c r="D422" s="1179" t="s">
        <v>713</v>
      </c>
    </row>
    <row r="423" spans="1:4" s="1198" customFormat="1" ht="11.25" customHeight="1" x14ac:dyDescent="0.2">
      <c r="A423" s="1560"/>
      <c r="B423" s="1186">
        <v>50</v>
      </c>
      <c r="C423" s="1186">
        <v>50</v>
      </c>
      <c r="D423" s="1179" t="s">
        <v>4760</v>
      </c>
    </row>
    <row r="424" spans="1:4" s="1198" customFormat="1" ht="11.25" customHeight="1" x14ac:dyDescent="0.2">
      <c r="A424" s="1562"/>
      <c r="B424" s="1187">
        <v>901.48</v>
      </c>
      <c r="C424" s="1187">
        <v>813.76</v>
      </c>
      <c r="D424" s="1181" t="s">
        <v>11</v>
      </c>
    </row>
    <row r="425" spans="1:4" s="1198" customFormat="1" ht="11.25" customHeight="1" x14ac:dyDescent="0.2">
      <c r="A425" s="1560" t="s">
        <v>4221</v>
      </c>
      <c r="B425" s="1186">
        <v>29</v>
      </c>
      <c r="C425" s="1186">
        <v>29</v>
      </c>
      <c r="D425" s="1179" t="s">
        <v>4761</v>
      </c>
    </row>
    <row r="426" spans="1:4" s="1198" customFormat="1" ht="11.25" customHeight="1" x14ac:dyDescent="0.2">
      <c r="A426" s="1560"/>
      <c r="B426" s="1186">
        <v>29</v>
      </c>
      <c r="C426" s="1186">
        <v>29</v>
      </c>
      <c r="D426" s="1179" t="s">
        <v>11</v>
      </c>
    </row>
    <row r="427" spans="1:4" s="1198" customFormat="1" ht="11.25" customHeight="1" x14ac:dyDescent="0.2">
      <c r="A427" s="1561" t="s">
        <v>3418</v>
      </c>
      <c r="B427" s="1185">
        <v>145</v>
      </c>
      <c r="C427" s="1185">
        <v>145</v>
      </c>
      <c r="D427" s="1177" t="s">
        <v>3682</v>
      </c>
    </row>
    <row r="428" spans="1:4" s="1198" customFormat="1" ht="11.25" customHeight="1" x14ac:dyDescent="0.2">
      <c r="A428" s="1560"/>
      <c r="B428" s="1186">
        <v>1000</v>
      </c>
      <c r="C428" s="1186">
        <v>1000</v>
      </c>
      <c r="D428" s="1179" t="s">
        <v>472</v>
      </c>
    </row>
    <row r="429" spans="1:4" s="1198" customFormat="1" ht="11.25" customHeight="1" x14ac:dyDescent="0.2">
      <c r="A429" s="1562"/>
      <c r="B429" s="1187">
        <v>1145</v>
      </c>
      <c r="C429" s="1187">
        <v>1145</v>
      </c>
      <c r="D429" s="1181" t="s">
        <v>11</v>
      </c>
    </row>
    <row r="430" spans="1:4" s="1198" customFormat="1" ht="11.25" customHeight="1" x14ac:dyDescent="0.2">
      <c r="A430" s="1560" t="s">
        <v>3419</v>
      </c>
      <c r="B430" s="1186">
        <v>3000</v>
      </c>
      <c r="C430" s="1186">
        <v>3000</v>
      </c>
      <c r="D430" s="1179" t="s">
        <v>472</v>
      </c>
    </row>
    <row r="431" spans="1:4" s="1198" customFormat="1" ht="11.25" customHeight="1" x14ac:dyDescent="0.2">
      <c r="A431" s="1560"/>
      <c r="B431" s="1186">
        <v>3000</v>
      </c>
      <c r="C431" s="1186">
        <v>3000</v>
      </c>
      <c r="D431" s="1179" t="s">
        <v>11</v>
      </c>
    </row>
    <row r="432" spans="1:4" s="1198" customFormat="1" ht="11.25" customHeight="1" x14ac:dyDescent="0.2">
      <c r="A432" s="1561" t="s">
        <v>4151</v>
      </c>
      <c r="B432" s="1185">
        <v>600</v>
      </c>
      <c r="C432" s="1185">
        <v>600</v>
      </c>
      <c r="D432" s="1177" t="s">
        <v>472</v>
      </c>
    </row>
    <row r="433" spans="1:4" s="1198" customFormat="1" ht="11.25" customHeight="1" x14ac:dyDescent="0.2">
      <c r="A433" s="1562"/>
      <c r="B433" s="1187">
        <v>600</v>
      </c>
      <c r="C433" s="1187">
        <v>600</v>
      </c>
      <c r="D433" s="1181" t="s">
        <v>11</v>
      </c>
    </row>
    <row r="434" spans="1:4" s="1198" customFormat="1" ht="11.25" customHeight="1" x14ac:dyDescent="0.2">
      <c r="A434" s="1560" t="s">
        <v>4152</v>
      </c>
      <c r="B434" s="1186">
        <v>538</v>
      </c>
      <c r="C434" s="1186">
        <v>538</v>
      </c>
      <c r="D434" s="1179" t="s">
        <v>472</v>
      </c>
    </row>
    <row r="435" spans="1:4" s="1198" customFormat="1" ht="11.25" customHeight="1" x14ac:dyDescent="0.2">
      <c r="A435" s="1560"/>
      <c r="B435" s="1186">
        <v>538</v>
      </c>
      <c r="C435" s="1186">
        <v>538</v>
      </c>
      <c r="D435" s="1179" t="s">
        <v>11</v>
      </c>
    </row>
    <row r="436" spans="1:4" s="1198" customFormat="1" ht="11.25" customHeight="1" x14ac:dyDescent="0.2">
      <c r="A436" s="1561" t="s">
        <v>501</v>
      </c>
      <c r="B436" s="1185">
        <v>50</v>
      </c>
      <c r="C436" s="1185">
        <v>50</v>
      </c>
      <c r="D436" s="1177" t="s">
        <v>500</v>
      </c>
    </row>
    <row r="437" spans="1:4" s="1198" customFormat="1" ht="11.25" customHeight="1" x14ac:dyDescent="0.2">
      <c r="A437" s="1562"/>
      <c r="B437" s="1187">
        <v>50</v>
      </c>
      <c r="C437" s="1187">
        <v>50</v>
      </c>
      <c r="D437" s="1181" t="s">
        <v>11</v>
      </c>
    </row>
    <row r="438" spans="1:4" s="1198" customFormat="1" ht="21" x14ac:dyDescent="0.2">
      <c r="A438" s="1560" t="s">
        <v>1868</v>
      </c>
      <c r="B438" s="1186">
        <v>1310</v>
      </c>
      <c r="C438" s="1186">
        <v>1310</v>
      </c>
      <c r="D438" s="1179" t="s">
        <v>725</v>
      </c>
    </row>
    <row r="439" spans="1:4" s="1198" customFormat="1" ht="11.25" customHeight="1" x14ac:dyDescent="0.2">
      <c r="A439" s="1560"/>
      <c r="B439" s="1186">
        <v>6800</v>
      </c>
      <c r="C439" s="1186">
        <v>6800</v>
      </c>
      <c r="D439" s="1179" t="s">
        <v>726</v>
      </c>
    </row>
    <row r="440" spans="1:4" s="1198" customFormat="1" ht="11.25" customHeight="1" x14ac:dyDescent="0.2">
      <c r="A440" s="1560"/>
      <c r="B440" s="1186">
        <v>413.1</v>
      </c>
      <c r="C440" s="1186">
        <v>413.1</v>
      </c>
      <c r="D440" s="1179" t="s">
        <v>723</v>
      </c>
    </row>
    <row r="441" spans="1:4" s="1198" customFormat="1" ht="11.25" customHeight="1" x14ac:dyDescent="0.2">
      <c r="A441" s="1560"/>
      <c r="B441" s="1186">
        <v>8523.1</v>
      </c>
      <c r="C441" s="1186">
        <v>8523.1</v>
      </c>
      <c r="D441" s="1179" t="s">
        <v>11</v>
      </c>
    </row>
    <row r="442" spans="1:4" s="1198" customFormat="1" ht="11.25" customHeight="1" x14ac:dyDescent="0.2">
      <c r="A442" s="1561" t="s">
        <v>4762</v>
      </c>
      <c r="B442" s="1185">
        <v>77.3</v>
      </c>
      <c r="C442" s="1185">
        <v>77.3</v>
      </c>
      <c r="D442" s="1177" t="s">
        <v>3723</v>
      </c>
    </row>
    <row r="443" spans="1:4" s="1198" customFormat="1" ht="11.25" customHeight="1" x14ac:dyDescent="0.2">
      <c r="A443" s="1562"/>
      <c r="B443" s="1187">
        <v>77.3</v>
      </c>
      <c r="C443" s="1187">
        <v>77.3</v>
      </c>
      <c r="D443" s="1181" t="s">
        <v>11</v>
      </c>
    </row>
    <row r="444" spans="1:4" s="1198" customFormat="1" ht="11.25" customHeight="1" x14ac:dyDescent="0.2">
      <c r="A444" s="1560" t="s">
        <v>502</v>
      </c>
      <c r="B444" s="1186">
        <v>50</v>
      </c>
      <c r="C444" s="1186">
        <v>50</v>
      </c>
      <c r="D444" s="1179" t="s">
        <v>4763</v>
      </c>
    </row>
    <row r="445" spans="1:4" s="1198" customFormat="1" ht="11.25" customHeight="1" x14ac:dyDescent="0.2">
      <c r="A445" s="1560"/>
      <c r="B445" s="1186">
        <v>70</v>
      </c>
      <c r="C445" s="1186">
        <v>70</v>
      </c>
      <c r="D445" s="1179" t="s">
        <v>500</v>
      </c>
    </row>
    <row r="446" spans="1:4" s="1198" customFormat="1" ht="11.25" customHeight="1" x14ac:dyDescent="0.2">
      <c r="A446" s="1560"/>
      <c r="B446" s="1186">
        <v>120</v>
      </c>
      <c r="C446" s="1186">
        <v>120</v>
      </c>
      <c r="D446" s="1179" t="s">
        <v>11</v>
      </c>
    </row>
    <row r="447" spans="1:4" s="1198" customFormat="1" ht="11.25" customHeight="1" x14ac:dyDescent="0.2">
      <c r="A447" s="1561" t="s">
        <v>1869</v>
      </c>
      <c r="B447" s="1185">
        <v>1448</v>
      </c>
      <c r="C447" s="1185">
        <v>1448</v>
      </c>
      <c r="D447" s="1177" t="s">
        <v>726</v>
      </c>
    </row>
    <row r="448" spans="1:4" s="1198" customFormat="1" ht="11.25" customHeight="1" x14ac:dyDescent="0.2">
      <c r="A448" s="1562"/>
      <c r="B448" s="1187">
        <v>1448</v>
      </c>
      <c r="C448" s="1187">
        <v>1448</v>
      </c>
      <c r="D448" s="1181" t="s">
        <v>11</v>
      </c>
    </row>
    <row r="449" spans="1:4" s="1198" customFormat="1" ht="11.25" customHeight="1" x14ac:dyDescent="0.2">
      <c r="A449" s="1560" t="s">
        <v>531</v>
      </c>
      <c r="B449" s="1186">
        <v>30</v>
      </c>
      <c r="C449" s="1186">
        <v>30</v>
      </c>
      <c r="D449" s="1179" t="s">
        <v>529</v>
      </c>
    </row>
    <row r="450" spans="1:4" s="1198" customFormat="1" ht="11.25" customHeight="1" x14ac:dyDescent="0.2">
      <c r="A450" s="1560"/>
      <c r="B450" s="1186">
        <v>30</v>
      </c>
      <c r="C450" s="1186">
        <v>30</v>
      </c>
      <c r="D450" s="1179" t="s">
        <v>11</v>
      </c>
    </row>
    <row r="451" spans="1:4" s="1198" customFormat="1" ht="21" x14ac:dyDescent="0.2">
      <c r="A451" s="1561" t="s">
        <v>3443</v>
      </c>
      <c r="B451" s="1185">
        <v>195</v>
      </c>
      <c r="C451" s="1185">
        <v>195</v>
      </c>
      <c r="D451" s="1177" t="s">
        <v>4764</v>
      </c>
    </row>
    <row r="452" spans="1:4" s="1198" customFormat="1" ht="11.25" customHeight="1" x14ac:dyDescent="0.2">
      <c r="A452" s="1562"/>
      <c r="B452" s="1187">
        <v>195</v>
      </c>
      <c r="C452" s="1187">
        <v>195</v>
      </c>
      <c r="D452" s="1181" t="s">
        <v>11</v>
      </c>
    </row>
    <row r="453" spans="1:4" s="1198" customFormat="1" ht="11.25" customHeight="1" x14ac:dyDescent="0.2">
      <c r="A453" s="1560" t="s">
        <v>3104</v>
      </c>
      <c r="B453" s="1186">
        <v>1266074.71</v>
      </c>
      <c r="C453" s="1186">
        <v>1247986.0224400002</v>
      </c>
      <c r="D453" s="1179" t="s">
        <v>649</v>
      </c>
    </row>
    <row r="454" spans="1:4" s="1198" customFormat="1" ht="11.25" customHeight="1" x14ac:dyDescent="0.2">
      <c r="A454" s="1560"/>
      <c r="B454" s="1186">
        <v>1266074.71</v>
      </c>
      <c r="C454" s="1186">
        <v>1247986.0224400002</v>
      </c>
      <c r="D454" s="1179" t="s">
        <v>11</v>
      </c>
    </row>
    <row r="455" spans="1:4" s="1198" customFormat="1" ht="11.25" customHeight="1" x14ac:dyDescent="0.2">
      <c r="A455" s="1561" t="s">
        <v>3738</v>
      </c>
      <c r="B455" s="1185">
        <v>300</v>
      </c>
      <c r="C455" s="1185">
        <v>300</v>
      </c>
      <c r="D455" s="1177" t="s">
        <v>678</v>
      </c>
    </row>
    <row r="456" spans="1:4" s="1198" customFormat="1" ht="11.25" customHeight="1" x14ac:dyDescent="0.2">
      <c r="A456" s="1562"/>
      <c r="B456" s="1187">
        <v>300</v>
      </c>
      <c r="C456" s="1187">
        <v>300</v>
      </c>
      <c r="D456" s="1181" t="s">
        <v>11</v>
      </c>
    </row>
    <row r="457" spans="1:4" s="1198" customFormat="1" ht="11.25" customHeight="1" x14ac:dyDescent="0.2">
      <c r="A457" s="1560" t="s">
        <v>4204</v>
      </c>
      <c r="B457" s="1186">
        <v>42</v>
      </c>
      <c r="C457" s="1186">
        <v>42</v>
      </c>
      <c r="D457" s="1179" t="s">
        <v>529</v>
      </c>
    </row>
    <row r="458" spans="1:4" s="1198" customFormat="1" ht="11.25" customHeight="1" x14ac:dyDescent="0.2">
      <c r="A458" s="1560"/>
      <c r="B458" s="1186">
        <v>42</v>
      </c>
      <c r="C458" s="1186">
        <v>42</v>
      </c>
      <c r="D458" s="1179" t="s">
        <v>11</v>
      </c>
    </row>
    <row r="459" spans="1:4" s="1198" customFormat="1" ht="11.25" customHeight="1" x14ac:dyDescent="0.2">
      <c r="A459" s="1561" t="s">
        <v>4205</v>
      </c>
      <c r="B459" s="1185">
        <v>25</v>
      </c>
      <c r="C459" s="1185">
        <v>25</v>
      </c>
      <c r="D459" s="1177" t="s">
        <v>529</v>
      </c>
    </row>
    <row r="460" spans="1:4" s="1198" customFormat="1" ht="11.25" customHeight="1" x14ac:dyDescent="0.2">
      <c r="A460" s="1562"/>
      <c r="B460" s="1187">
        <v>25</v>
      </c>
      <c r="C460" s="1187">
        <v>25</v>
      </c>
      <c r="D460" s="1181" t="s">
        <v>11</v>
      </c>
    </row>
    <row r="461" spans="1:4" s="1198" customFormat="1" ht="11.25" customHeight="1" x14ac:dyDescent="0.2">
      <c r="A461" s="1560" t="s">
        <v>4206</v>
      </c>
      <c r="B461" s="1186">
        <v>25</v>
      </c>
      <c r="C461" s="1186">
        <v>25</v>
      </c>
      <c r="D461" s="1179" t="s">
        <v>529</v>
      </c>
    </row>
    <row r="462" spans="1:4" s="1198" customFormat="1" ht="11.25" customHeight="1" x14ac:dyDescent="0.2">
      <c r="A462" s="1560"/>
      <c r="B462" s="1186">
        <v>25</v>
      </c>
      <c r="C462" s="1186">
        <v>25</v>
      </c>
      <c r="D462" s="1179" t="s">
        <v>11</v>
      </c>
    </row>
    <row r="463" spans="1:4" s="1198" customFormat="1" ht="11.25" customHeight="1" x14ac:dyDescent="0.2">
      <c r="A463" s="1561" t="s">
        <v>4765</v>
      </c>
      <c r="B463" s="1185">
        <v>70</v>
      </c>
      <c r="C463" s="1185">
        <v>70</v>
      </c>
      <c r="D463" s="1177" t="s">
        <v>4766</v>
      </c>
    </row>
    <row r="464" spans="1:4" s="1198" customFormat="1" ht="11.25" customHeight="1" x14ac:dyDescent="0.2">
      <c r="A464" s="1562"/>
      <c r="B464" s="1187">
        <v>70</v>
      </c>
      <c r="C464" s="1187">
        <v>70</v>
      </c>
      <c r="D464" s="1181" t="s">
        <v>11</v>
      </c>
    </row>
    <row r="465" spans="1:4" s="1198" customFormat="1" ht="11.25" customHeight="1" x14ac:dyDescent="0.2">
      <c r="A465" s="1560" t="s">
        <v>476</v>
      </c>
      <c r="B465" s="1186">
        <v>2500</v>
      </c>
      <c r="C465" s="1186">
        <v>1000</v>
      </c>
      <c r="D465" s="1179" t="s">
        <v>472</v>
      </c>
    </row>
    <row r="466" spans="1:4" s="1198" customFormat="1" ht="11.25" customHeight="1" x14ac:dyDescent="0.2">
      <c r="A466" s="1560"/>
      <c r="B466" s="1186">
        <v>2500</v>
      </c>
      <c r="C466" s="1186">
        <v>1000</v>
      </c>
      <c r="D466" s="1179" t="s">
        <v>11</v>
      </c>
    </row>
    <row r="467" spans="1:4" s="1198" customFormat="1" ht="11.25" customHeight="1" x14ac:dyDescent="0.2">
      <c r="A467" s="1561" t="s">
        <v>4053</v>
      </c>
      <c r="B467" s="1185">
        <v>1000</v>
      </c>
      <c r="C467" s="1185">
        <v>1000</v>
      </c>
      <c r="D467" s="1177" t="s">
        <v>4052</v>
      </c>
    </row>
    <row r="468" spans="1:4" s="1198" customFormat="1" ht="11.25" customHeight="1" x14ac:dyDescent="0.2">
      <c r="A468" s="1562"/>
      <c r="B468" s="1187">
        <v>1000</v>
      </c>
      <c r="C468" s="1187">
        <v>1000</v>
      </c>
      <c r="D468" s="1181" t="s">
        <v>11</v>
      </c>
    </row>
    <row r="469" spans="1:4" s="1198" customFormat="1" ht="11.25" customHeight="1" x14ac:dyDescent="0.2">
      <c r="A469" s="1560" t="s">
        <v>4207</v>
      </c>
      <c r="B469" s="1186">
        <v>50</v>
      </c>
      <c r="C469" s="1186">
        <v>50</v>
      </c>
      <c r="D469" s="1179" t="s">
        <v>529</v>
      </c>
    </row>
    <row r="470" spans="1:4" s="1198" customFormat="1" ht="11.25" customHeight="1" x14ac:dyDescent="0.2">
      <c r="A470" s="1560"/>
      <c r="B470" s="1186">
        <v>50</v>
      </c>
      <c r="C470" s="1186">
        <v>50</v>
      </c>
      <c r="D470" s="1179" t="s">
        <v>11</v>
      </c>
    </row>
    <row r="471" spans="1:4" s="1198" customFormat="1" ht="11.25" customHeight="1" x14ac:dyDescent="0.2">
      <c r="A471" s="1561" t="s">
        <v>2973</v>
      </c>
      <c r="B471" s="1185">
        <v>130</v>
      </c>
      <c r="C471" s="1185">
        <v>130</v>
      </c>
      <c r="D471" s="1177" t="s">
        <v>793</v>
      </c>
    </row>
    <row r="472" spans="1:4" s="1198" customFormat="1" ht="11.25" customHeight="1" x14ac:dyDescent="0.2">
      <c r="A472" s="1562"/>
      <c r="B472" s="1187">
        <v>130</v>
      </c>
      <c r="C472" s="1187">
        <v>130</v>
      </c>
      <c r="D472" s="1181" t="s">
        <v>11</v>
      </c>
    </row>
    <row r="473" spans="1:4" s="1198" customFormat="1" ht="11.25" customHeight="1" x14ac:dyDescent="0.2">
      <c r="A473" s="1560" t="s">
        <v>2975</v>
      </c>
      <c r="B473" s="1186">
        <v>500</v>
      </c>
      <c r="C473" s="1186">
        <v>500</v>
      </c>
      <c r="D473" s="1179" t="s">
        <v>4767</v>
      </c>
    </row>
    <row r="474" spans="1:4" s="1198" customFormat="1" ht="11.25" customHeight="1" x14ac:dyDescent="0.2">
      <c r="A474" s="1560"/>
      <c r="B474" s="1186">
        <v>500</v>
      </c>
      <c r="C474" s="1186">
        <v>500</v>
      </c>
      <c r="D474" s="1179" t="s">
        <v>11</v>
      </c>
    </row>
    <row r="475" spans="1:4" s="1198" customFormat="1" ht="11.25" customHeight="1" x14ac:dyDescent="0.2">
      <c r="A475" s="1561" t="s">
        <v>477</v>
      </c>
      <c r="B475" s="1185">
        <v>1700</v>
      </c>
      <c r="C475" s="1185">
        <v>1700</v>
      </c>
      <c r="D475" s="1177" t="s">
        <v>472</v>
      </c>
    </row>
    <row r="476" spans="1:4" s="1198" customFormat="1" ht="11.25" customHeight="1" x14ac:dyDescent="0.2">
      <c r="A476" s="1562"/>
      <c r="B476" s="1187">
        <v>1700</v>
      </c>
      <c r="C476" s="1187">
        <v>1700</v>
      </c>
      <c r="D476" s="1181" t="s">
        <v>11</v>
      </c>
    </row>
    <row r="477" spans="1:4" s="1198" customFormat="1" ht="11.25" customHeight="1" x14ac:dyDescent="0.2">
      <c r="A477" s="1560" t="s">
        <v>4222</v>
      </c>
      <c r="B477" s="1186">
        <v>100</v>
      </c>
      <c r="C477" s="1186">
        <v>100</v>
      </c>
      <c r="D477" s="1179" t="s">
        <v>4768</v>
      </c>
    </row>
    <row r="478" spans="1:4" s="1198" customFormat="1" ht="11.25" customHeight="1" x14ac:dyDescent="0.2">
      <c r="A478" s="1560"/>
      <c r="B478" s="1186">
        <v>100</v>
      </c>
      <c r="C478" s="1186">
        <v>100</v>
      </c>
      <c r="D478" s="1179" t="s">
        <v>11</v>
      </c>
    </row>
    <row r="479" spans="1:4" s="1198" customFormat="1" ht="11.25" customHeight="1" x14ac:dyDescent="0.2">
      <c r="A479" s="1561" t="s">
        <v>3415</v>
      </c>
      <c r="B479" s="1185">
        <v>10000</v>
      </c>
      <c r="C479" s="1185">
        <v>10000</v>
      </c>
      <c r="D479" s="1177" t="s">
        <v>3414</v>
      </c>
    </row>
    <row r="480" spans="1:4" s="1198" customFormat="1" ht="11.25" customHeight="1" x14ac:dyDescent="0.2">
      <c r="A480" s="1562"/>
      <c r="B480" s="1187">
        <v>10000</v>
      </c>
      <c r="C480" s="1187">
        <v>10000</v>
      </c>
      <c r="D480" s="1181" t="s">
        <v>11</v>
      </c>
    </row>
    <row r="481" spans="1:4" s="1198" customFormat="1" ht="11.25" customHeight="1" x14ac:dyDescent="0.2">
      <c r="A481" s="1560" t="s">
        <v>3105</v>
      </c>
      <c r="B481" s="1186">
        <v>194.74</v>
      </c>
      <c r="C481" s="1186">
        <v>114.72462</v>
      </c>
      <c r="D481" s="1179" t="s">
        <v>2987</v>
      </c>
    </row>
    <row r="482" spans="1:4" s="1198" customFormat="1" ht="11.25" customHeight="1" x14ac:dyDescent="0.2">
      <c r="A482" s="1560"/>
      <c r="B482" s="1186">
        <v>194.74</v>
      </c>
      <c r="C482" s="1186">
        <v>114.72462</v>
      </c>
      <c r="D482" s="1179" t="s">
        <v>11</v>
      </c>
    </row>
    <row r="483" spans="1:4" s="1198" customFormat="1" ht="11.25" customHeight="1" x14ac:dyDescent="0.2">
      <c r="A483" s="1561" t="s">
        <v>4769</v>
      </c>
      <c r="B483" s="1185">
        <v>600</v>
      </c>
      <c r="C483" s="1185">
        <v>473.25</v>
      </c>
      <c r="D483" s="1177" t="s">
        <v>791</v>
      </c>
    </row>
    <row r="484" spans="1:4" s="1198" customFormat="1" ht="11.25" customHeight="1" x14ac:dyDescent="0.2">
      <c r="A484" s="1562"/>
      <c r="B484" s="1187">
        <v>600</v>
      </c>
      <c r="C484" s="1187">
        <v>473.25</v>
      </c>
      <c r="D484" s="1181" t="s">
        <v>11</v>
      </c>
    </row>
    <row r="485" spans="1:4" s="1198" customFormat="1" ht="11.25" customHeight="1" x14ac:dyDescent="0.2">
      <c r="A485" s="1560" t="s">
        <v>4770</v>
      </c>
      <c r="B485" s="1186">
        <v>50</v>
      </c>
      <c r="C485" s="1186">
        <v>50</v>
      </c>
      <c r="D485" s="1179" t="s">
        <v>791</v>
      </c>
    </row>
    <row r="486" spans="1:4" s="1198" customFormat="1" ht="11.25" customHeight="1" x14ac:dyDescent="0.2">
      <c r="A486" s="1560"/>
      <c r="B486" s="1186">
        <v>50</v>
      </c>
      <c r="C486" s="1186">
        <v>50</v>
      </c>
      <c r="D486" s="1179" t="s">
        <v>11</v>
      </c>
    </row>
    <row r="487" spans="1:4" s="1198" customFormat="1" ht="11.25" customHeight="1" x14ac:dyDescent="0.2">
      <c r="A487" s="1561" t="s">
        <v>4771</v>
      </c>
      <c r="B487" s="1185">
        <v>18.7</v>
      </c>
      <c r="C487" s="1185">
        <v>16.713000000000001</v>
      </c>
      <c r="D487" s="1177" t="s">
        <v>791</v>
      </c>
    </row>
    <row r="488" spans="1:4" s="1198" customFormat="1" ht="11.25" customHeight="1" x14ac:dyDescent="0.2">
      <c r="A488" s="1562"/>
      <c r="B488" s="1187">
        <v>18.7</v>
      </c>
      <c r="C488" s="1187">
        <v>16.713000000000001</v>
      </c>
      <c r="D488" s="1181" t="s">
        <v>11</v>
      </c>
    </row>
    <row r="489" spans="1:4" s="1198" customFormat="1" ht="11.25" customHeight="1" x14ac:dyDescent="0.2">
      <c r="A489" s="1560" t="s">
        <v>4223</v>
      </c>
      <c r="B489" s="1186">
        <v>30</v>
      </c>
      <c r="C489" s="1186">
        <v>14.591719999999999</v>
      </c>
      <c r="D489" s="1179" t="s">
        <v>4772</v>
      </c>
    </row>
    <row r="490" spans="1:4" s="1198" customFormat="1" ht="11.25" customHeight="1" x14ac:dyDescent="0.2">
      <c r="A490" s="1560"/>
      <c r="B490" s="1186">
        <v>30</v>
      </c>
      <c r="C490" s="1186">
        <v>14.591719999999999</v>
      </c>
      <c r="D490" s="1179" t="s">
        <v>11</v>
      </c>
    </row>
    <row r="491" spans="1:4" s="1198" customFormat="1" ht="11.25" customHeight="1" x14ac:dyDescent="0.2">
      <c r="A491" s="1561" t="s">
        <v>478</v>
      </c>
      <c r="B491" s="1185">
        <v>150</v>
      </c>
      <c r="C491" s="1185">
        <v>150</v>
      </c>
      <c r="D491" s="1177" t="s">
        <v>472</v>
      </c>
    </row>
    <row r="492" spans="1:4" s="1198" customFormat="1" ht="11.25" customHeight="1" x14ac:dyDescent="0.2">
      <c r="A492" s="1562"/>
      <c r="B492" s="1187">
        <v>150</v>
      </c>
      <c r="C492" s="1187">
        <v>150</v>
      </c>
      <c r="D492" s="1181" t="s">
        <v>11</v>
      </c>
    </row>
    <row r="493" spans="1:4" s="1198" customFormat="1" ht="11.25" customHeight="1" x14ac:dyDescent="0.2">
      <c r="A493" s="1560" t="s">
        <v>479</v>
      </c>
      <c r="B493" s="1186">
        <v>700</v>
      </c>
      <c r="C493" s="1186">
        <v>700</v>
      </c>
      <c r="D493" s="1179" t="s">
        <v>472</v>
      </c>
    </row>
    <row r="494" spans="1:4" s="1198" customFormat="1" ht="11.25" customHeight="1" x14ac:dyDescent="0.2">
      <c r="A494" s="1560"/>
      <c r="B494" s="1186">
        <v>700</v>
      </c>
      <c r="C494" s="1186">
        <v>700</v>
      </c>
      <c r="D494" s="1179" t="s">
        <v>11</v>
      </c>
    </row>
    <row r="495" spans="1:4" s="1198" customFormat="1" ht="11.25" customHeight="1" x14ac:dyDescent="0.2">
      <c r="A495" s="1561" t="s">
        <v>4153</v>
      </c>
      <c r="B495" s="1185">
        <v>1300</v>
      </c>
      <c r="C495" s="1185">
        <v>1300</v>
      </c>
      <c r="D495" s="1177" t="s">
        <v>472</v>
      </c>
    </row>
    <row r="496" spans="1:4" s="1198" customFormat="1" ht="11.25" customHeight="1" x14ac:dyDescent="0.2">
      <c r="A496" s="1562"/>
      <c r="B496" s="1187">
        <v>1300</v>
      </c>
      <c r="C496" s="1187">
        <v>1300</v>
      </c>
      <c r="D496" s="1181" t="s">
        <v>11</v>
      </c>
    </row>
    <row r="497" spans="1:4" s="1198" customFormat="1" ht="11.25" customHeight="1" x14ac:dyDescent="0.2">
      <c r="A497" s="1560" t="s">
        <v>2926</v>
      </c>
      <c r="B497" s="1186">
        <v>350</v>
      </c>
      <c r="C497" s="1186">
        <v>350</v>
      </c>
      <c r="D497" s="1179" t="s">
        <v>397</v>
      </c>
    </row>
    <row r="498" spans="1:4" s="1198" customFormat="1" ht="11.25" customHeight="1" x14ac:dyDescent="0.2">
      <c r="A498" s="1560"/>
      <c r="B498" s="1186">
        <v>350</v>
      </c>
      <c r="C498" s="1186">
        <v>350</v>
      </c>
      <c r="D498" s="1179" t="s">
        <v>11</v>
      </c>
    </row>
    <row r="499" spans="1:4" s="1198" customFormat="1" ht="11.25" customHeight="1" x14ac:dyDescent="0.2">
      <c r="A499" s="1561" t="s">
        <v>4054</v>
      </c>
      <c r="B499" s="1185">
        <v>1000</v>
      </c>
      <c r="C499" s="1185">
        <v>1000</v>
      </c>
      <c r="D499" s="1177" t="s">
        <v>4052</v>
      </c>
    </row>
    <row r="500" spans="1:4" s="1198" customFormat="1" ht="11.25" customHeight="1" x14ac:dyDescent="0.2">
      <c r="A500" s="1562"/>
      <c r="B500" s="1187">
        <v>1000</v>
      </c>
      <c r="C500" s="1187">
        <v>1000</v>
      </c>
      <c r="D500" s="1181" t="s">
        <v>11</v>
      </c>
    </row>
    <row r="501" spans="1:4" s="1198" customFormat="1" ht="11.25" customHeight="1" x14ac:dyDescent="0.2">
      <c r="A501" s="1560" t="s">
        <v>1870</v>
      </c>
      <c r="B501" s="1186">
        <v>3100</v>
      </c>
      <c r="C501" s="1186">
        <v>3100</v>
      </c>
      <c r="D501" s="1179" t="s">
        <v>726</v>
      </c>
    </row>
    <row r="502" spans="1:4" s="1198" customFormat="1" ht="11.25" customHeight="1" x14ac:dyDescent="0.2">
      <c r="A502" s="1560"/>
      <c r="B502" s="1186">
        <v>3100</v>
      </c>
      <c r="C502" s="1186">
        <v>3100</v>
      </c>
      <c r="D502" s="1179" t="s">
        <v>11</v>
      </c>
    </row>
    <row r="503" spans="1:4" s="1198" customFormat="1" ht="11.25" customHeight="1" x14ac:dyDescent="0.2">
      <c r="A503" s="1561" t="s">
        <v>1871</v>
      </c>
      <c r="B503" s="1185">
        <v>24513.119999999999</v>
      </c>
      <c r="C503" s="1185">
        <v>24513.119999999999</v>
      </c>
      <c r="D503" s="1177" t="s">
        <v>1826</v>
      </c>
    </row>
    <row r="504" spans="1:4" s="1198" customFormat="1" ht="11.25" customHeight="1" x14ac:dyDescent="0.2">
      <c r="A504" s="1562"/>
      <c r="B504" s="1187">
        <v>24513.119999999999</v>
      </c>
      <c r="C504" s="1187">
        <v>24513.119999999999</v>
      </c>
      <c r="D504" s="1181" t="s">
        <v>11</v>
      </c>
    </row>
    <row r="505" spans="1:4" s="1198" customFormat="1" ht="11.25" customHeight="1" x14ac:dyDescent="0.2">
      <c r="A505" s="1560" t="s">
        <v>4773</v>
      </c>
      <c r="B505" s="1186">
        <v>100</v>
      </c>
      <c r="C505" s="1186">
        <v>99.745999999999995</v>
      </c>
      <c r="D505" s="1179" t="s">
        <v>3717</v>
      </c>
    </row>
    <row r="506" spans="1:4" s="1198" customFormat="1" ht="11.25" customHeight="1" x14ac:dyDescent="0.2">
      <c r="A506" s="1560"/>
      <c r="B506" s="1186">
        <v>100</v>
      </c>
      <c r="C506" s="1186">
        <v>99.745999999999995</v>
      </c>
      <c r="D506" s="1179" t="s">
        <v>11</v>
      </c>
    </row>
    <row r="507" spans="1:4" s="1198" customFormat="1" ht="11.25" customHeight="1" x14ac:dyDescent="0.2">
      <c r="A507" s="1561" t="s">
        <v>3739</v>
      </c>
      <c r="B507" s="1185">
        <v>130</v>
      </c>
      <c r="C507" s="1185">
        <v>130</v>
      </c>
      <c r="D507" s="1177" t="s">
        <v>3526</v>
      </c>
    </row>
    <row r="508" spans="1:4" s="1198" customFormat="1" ht="11.25" customHeight="1" x14ac:dyDescent="0.2">
      <c r="A508" s="1562"/>
      <c r="B508" s="1187">
        <v>130</v>
      </c>
      <c r="C508" s="1187">
        <v>130</v>
      </c>
      <c r="D508" s="1181" t="s">
        <v>11</v>
      </c>
    </row>
    <row r="509" spans="1:4" s="1198" customFormat="1" ht="11.25" customHeight="1" x14ac:dyDescent="0.2">
      <c r="A509" s="1560" t="s">
        <v>3369</v>
      </c>
      <c r="B509" s="1186">
        <v>130</v>
      </c>
      <c r="C509" s="1186">
        <v>130</v>
      </c>
      <c r="D509" s="1179" t="s">
        <v>399</v>
      </c>
    </row>
    <row r="510" spans="1:4" s="1198" customFormat="1" ht="11.25" customHeight="1" x14ac:dyDescent="0.2">
      <c r="A510" s="1560"/>
      <c r="B510" s="1186">
        <v>130</v>
      </c>
      <c r="C510" s="1186">
        <v>130</v>
      </c>
      <c r="D510" s="1179" t="s">
        <v>11</v>
      </c>
    </row>
    <row r="511" spans="1:4" s="1198" customFormat="1" ht="11.25" customHeight="1" x14ac:dyDescent="0.2">
      <c r="A511" s="1561" t="s">
        <v>3740</v>
      </c>
      <c r="B511" s="1185">
        <v>99.85</v>
      </c>
      <c r="C511" s="1185">
        <v>98.540840000000003</v>
      </c>
      <c r="D511" s="1177" t="s">
        <v>701</v>
      </c>
    </row>
    <row r="512" spans="1:4" s="1198" customFormat="1" ht="11.25" customHeight="1" x14ac:dyDescent="0.2">
      <c r="A512" s="1562"/>
      <c r="B512" s="1187">
        <v>99.85</v>
      </c>
      <c r="C512" s="1187">
        <v>98.540840000000003</v>
      </c>
      <c r="D512" s="1181" t="s">
        <v>11</v>
      </c>
    </row>
    <row r="513" spans="1:4" s="1198" customFormat="1" ht="11.25" customHeight="1" x14ac:dyDescent="0.2">
      <c r="A513" s="1561" t="s">
        <v>3741</v>
      </c>
      <c r="B513" s="1185">
        <v>24</v>
      </c>
      <c r="C513" s="1185">
        <v>24</v>
      </c>
      <c r="D513" s="1177" t="s">
        <v>699</v>
      </c>
    </row>
    <row r="514" spans="1:4" s="1198" customFormat="1" ht="11.25" customHeight="1" x14ac:dyDescent="0.2">
      <c r="A514" s="1562"/>
      <c r="B514" s="1187">
        <v>24</v>
      </c>
      <c r="C514" s="1187">
        <v>24</v>
      </c>
      <c r="D514" s="1181" t="s">
        <v>11</v>
      </c>
    </row>
    <row r="515" spans="1:4" s="1198" customFormat="1" ht="11.25" customHeight="1" x14ac:dyDescent="0.2">
      <c r="A515" s="1561" t="s">
        <v>1872</v>
      </c>
      <c r="B515" s="1185">
        <v>200</v>
      </c>
      <c r="C515" s="1185">
        <v>200</v>
      </c>
      <c r="D515" s="1177" t="s">
        <v>4675</v>
      </c>
    </row>
    <row r="516" spans="1:4" s="1198" customFormat="1" ht="11.25" customHeight="1" x14ac:dyDescent="0.2">
      <c r="A516" s="1562"/>
      <c r="B516" s="1187">
        <v>200</v>
      </c>
      <c r="C516" s="1187">
        <v>200</v>
      </c>
      <c r="D516" s="1181" t="s">
        <v>11</v>
      </c>
    </row>
    <row r="517" spans="1:4" s="1198" customFormat="1" ht="11.25" customHeight="1" x14ac:dyDescent="0.2">
      <c r="A517" s="1560" t="s">
        <v>4774</v>
      </c>
      <c r="B517" s="1186">
        <v>96</v>
      </c>
      <c r="C517" s="1186">
        <v>96</v>
      </c>
      <c r="D517" s="1179" t="s">
        <v>701</v>
      </c>
    </row>
    <row r="518" spans="1:4" s="1198" customFormat="1" ht="11.25" customHeight="1" x14ac:dyDescent="0.2">
      <c r="A518" s="1560"/>
      <c r="B518" s="1186">
        <v>96</v>
      </c>
      <c r="C518" s="1186">
        <v>96</v>
      </c>
      <c r="D518" s="1179" t="s">
        <v>11</v>
      </c>
    </row>
    <row r="519" spans="1:4" s="1198" customFormat="1" ht="11.25" customHeight="1" x14ac:dyDescent="0.2">
      <c r="A519" s="1561" t="s">
        <v>1873</v>
      </c>
      <c r="B519" s="1185">
        <v>771.8</v>
      </c>
      <c r="C519" s="1185">
        <v>683.83999999999992</v>
      </c>
      <c r="D519" s="1177" t="s">
        <v>715</v>
      </c>
    </row>
    <row r="520" spans="1:4" s="1198" customFormat="1" ht="11.25" customHeight="1" x14ac:dyDescent="0.2">
      <c r="A520" s="1562"/>
      <c r="B520" s="1187">
        <v>771.8</v>
      </c>
      <c r="C520" s="1187">
        <v>683.83999999999992</v>
      </c>
      <c r="D520" s="1181" t="s">
        <v>11</v>
      </c>
    </row>
    <row r="521" spans="1:4" s="1198" customFormat="1" ht="11.25" customHeight="1" x14ac:dyDescent="0.2">
      <c r="A521" s="1560" t="s">
        <v>4775</v>
      </c>
      <c r="B521" s="1186">
        <v>99.95</v>
      </c>
      <c r="C521" s="1186">
        <v>99.95</v>
      </c>
      <c r="D521" s="1179" t="s">
        <v>701</v>
      </c>
    </row>
    <row r="522" spans="1:4" s="1198" customFormat="1" ht="11.25" customHeight="1" x14ac:dyDescent="0.2">
      <c r="A522" s="1560"/>
      <c r="B522" s="1186">
        <v>99.95</v>
      </c>
      <c r="C522" s="1186">
        <v>99.95</v>
      </c>
      <c r="D522" s="1179" t="s">
        <v>11</v>
      </c>
    </row>
    <row r="523" spans="1:4" s="1198" customFormat="1" ht="11.25" customHeight="1" x14ac:dyDescent="0.2">
      <c r="A523" s="1561" t="s">
        <v>3370</v>
      </c>
      <c r="B523" s="1185">
        <v>300</v>
      </c>
      <c r="C523" s="1185">
        <v>300</v>
      </c>
      <c r="D523" s="1177" t="s">
        <v>678</v>
      </c>
    </row>
    <row r="524" spans="1:4" s="1198" customFormat="1" ht="11.25" customHeight="1" x14ac:dyDescent="0.2">
      <c r="A524" s="1562"/>
      <c r="B524" s="1187">
        <v>300</v>
      </c>
      <c r="C524" s="1187">
        <v>300</v>
      </c>
      <c r="D524" s="1181" t="s">
        <v>11</v>
      </c>
    </row>
    <row r="525" spans="1:4" s="1198" customFormat="1" ht="11.25" customHeight="1" x14ac:dyDescent="0.2">
      <c r="A525" s="1560" t="s">
        <v>2826</v>
      </c>
      <c r="B525" s="1186">
        <v>700</v>
      </c>
      <c r="C525" s="1186">
        <v>700</v>
      </c>
      <c r="D525" s="1179" t="s">
        <v>739</v>
      </c>
    </row>
    <row r="526" spans="1:4" s="1198" customFormat="1" ht="11.25" customHeight="1" x14ac:dyDescent="0.2">
      <c r="A526" s="1560"/>
      <c r="B526" s="1186">
        <v>700</v>
      </c>
      <c r="C526" s="1186">
        <v>700</v>
      </c>
      <c r="D526" s="1179" t="s">
        <v>11</v>
      </c>
    </row>
    <row r="527" spans="1:4" s="1198" customFormat="1" ht="21" x14ac:dyDescent="0.2">
      <c r="A527" s="1561" t="s">
        <v>1874</v>
      </c>
      <c r="B527" s="1185">
        <v>1246</v>
      </c>
      <c r="C527" s="1185">
        <v>1246</v>
      </c>
      <c r="D527" s="1177" t="s">
        <v>725</v>
      </c>
    </row>
    <row r="528" spans="1:4" s="1198" customFormat="1" ht="11.25" customHeight="1" x14ac:dyDescent="0.2">
      <c r="A528" s="1560"/>
      <c r="B528" s="1186">
        <v>14851</v>
      </c>
      <c r="C528" s="1186">
        <v>14851</v>
      </c>
      <c r="D528" s="1179" t="s">
        <v>726</v>
      </c>
    </row>
    <row r="529" spans="1:4" s="1198" customFormat="1" ht="11.25" customHeight="1" x14ac:dyDescent="0.2">
      <c r="A529" s="1560"/>
      <c r="B529" s="1186">
        <v>100</v>
      </c>
      <c r="C529" s="1186">
        <v>100</v>
      </c>
      <c r="D529" s="1179" t="s">
        <v>723</v>
      </c>
    </row>
    <row r="530" spans="1:4" s="1198" customFormat="1" ht="11.25" customHeight="1" x14ac:dyDescent="0.2">
      <c r="A530" s="1560"/>
      <c r="B530" s="1186">
        <v>2743.01</v>
      </c>
      <c r="C530" s="1186">
        <v>2743</v>
      </c>
      <c r="D530" s="1179" t="s">
        <v>3481</v>
      </c>
    </row>
    <row r="531" spans="1:4" s="1198" customFormat="1" ht="11.25" customHeight="1" x14ac:dyDescent="0.2">
      <c r="A531" s="1560"/>
      <c r="B531" s="1186">
        <v>6782.88</v>
      </c>
      <c r="C531" s="1186">
        <v>6782.88</v>
      </c>
      <c r="D531" s="1179" t="s">
        <v>626</v>
      </c>
    </row>
    <row r="532" spans="1:4" s="1198" customFormat="1" ht="11.25" customHeight="1" x14ac:dyDescent="0.2">
      <c r="A532" s="1562"/>
      <c r="B532" s="1187">
        <v>25722.890000000003</v>
      </c>
      <c r="C532" s="1187">
        <v>25722.880000000001</v>
      </c>
      <c r="D532" s="1181" t="s">
        <v>11</v>
      </c>
    </row>
    <row r="533" spans="1:4" s="1198" customFormat="1" ht="21" x14ac:dyDescent="0.2">
      <c r="A533" s="1560" t="s">
        <v>1875</v>
      </c>
      <c r="B533" s="1186">
        <v>1486</v>
      </c>
      <c r="C533" s="1186">
        <v>1486</v>
      </c>
      <c r="D533" s="1179" t="s">
        <v>725</v>
      </c>
    </row>
    <row r="534" spans="1:4" s="1198" customFormat="1" ht="11.25" customHeight="1" x14ac:dyDescent="0.2">
      <c r="A534" s="1560"/>
      <c r="B534" s="1186">
        <v>14108</v>
      </c>
      <c r="C534" s="1186">
        <v>14108</v>
      </c>
      <c r="D534" s="1179" t="s">
        <v>726</v>
      </c>
    </row>
    <row r="535" spans="1:4" s="1198" customFormat="1" ht="11.25" customHeight="1" x14ac:dyDescent="0.2">
      <c r="A535" s="1560"/>
      <c r="B535" s="1186">
        <v>378</v>
      </c>
      <c r="C535" s="1186">
        <v>378</v>
      </c>
      <c r="D535" s="1179" t="s">
        <v>723</v>
      </c>
    </row>
    <row r="536" spans="1:4" s="1198" customFormat="1" ht="11.25" customHeight="1" x14ac:dyDescent="0.2">
      <c r="A536" s="1560"/>
      <c r="B536" s="1186">
        <v>5040.01</v>
      </c>
      <c r="C536" s="1186">
        <v>5040</v>
      </c>
      <c r="D536" s="1179" t="s">
        <v>3481</v>
      </c>
    </row>
    <row r="537" spans="1:4" s="1198" customFormat="1" ht="11.25" customHeight="1" x14ac:dyDescent="0.2">
      <c r="A537" s="1560"/>
      <c r="B537" s="1186">
        <v>21012.010000000002</v>
      </c>
      <c r="C537" s="1186">
        <v>21012</v>
      </c>
      <c r="D537" s="1179" t="s">
        <v>11</v>
      </c>
    </row>
    <row r="538" spans="1:4" s="1198" customFormat="1" ht="11.25" customHeight="1" x14ac:dyDescent="0.2">
      <c r="A538" s="1561" t="s">
        <v>2968</v>
      </c>
      <c r="B538" s="1185">
        <v>300</v>
      </c>
      <c r="C538" s="1185">
        <v>300</v>
      </c>
      <c r="D538" s="1177" t="s">
        <v>4776</v>
      </c>
    </row>
    <row r="539" spans="1:4" s="1198" customFormat="1" ht="11.25" customHeight="1" x14ac:dyDescent="0.2">
      <c r="A539" s="1562"/>
      <c r="B539" s="1187">
        <v>300</v>
      </c>
      <c r="C539" s="1187">
        <v>300</v>
      </c>
      <c r="D539" s="1181" t="s">
        <v>11</v>
      </c>
    </row>
    <row r="540" spans="1:4" s="1198" customFormat="1" ht="21" x14ac:dyDescent="0.2">
      <c r="A540" s="1560" t="s">
        <v>1876</v>
      </c>
      <c r="B540" s="1186">
        <v>583</v>
      </c>
      <c r="C540" s="1186">
        <v>583</v>
      </c>
      <c r="D540" s="1179" t="s">
        <v>725</v>
      </c>
    </row>
    <row r="541" spans="1:4" s="1198" customFormat="1" ht="21" x14ac:dyDescent="0.2">
      <c r="A541" s="1560"/>
      <c r="B541" s="1186">
        <v>70</v>
      </c>
      <c r="C541" s="1186">
        <v>54</v>
      </c>
      <c r="D541" s="1179" t="s">
        <v>2756</v>
      </c>
    </row>
    <row r="542" spans="1:4" s="1198" customFormat="1" ht="11.25" customHeight="1" x14ac:dyDescent="0.2">
      <c r="A542" s="1560"/>
      <c r="B542" s="1186">
        <v>20988</v>
      </c>
      <c r="C542" s="1186">
        <v>20988</v>
      </c>
      <c r="D542" s="1179" t="s">
        <v>726</v>
      </c>
    </row>
    <row r="543" spans="1:4" s="1198" customFormat="1" ht="11.25" customHeight="1" x14ac:dyDescent="0.2">
      <c r="A543" s="1560"/>
      <c r="B543" s="1186">
        <v>200</v>
      </c>
      <c r="C543" s="1186">
        <v>200</v>
      </c>
      <c r="D543" s="1179" t="s">
        <v>460</v>
      </c>
    </row>
    <row r="544" spans="1:4" s="1198" customFormat="1" ht="11.25" customHeight="1" x14ac:dyDescent="0.2">
      <c r="A544" s="1560"/>
      <c r="B544" s="1186">
        <v>21841</v>
      </c>
      <c r="C544" s="1186">
        <v>21825</v>
      </c>
      <c r="D544" s="1179" t="s">
        <v>11</v>
      </c>
    </row>
    <row r="545" spans="1:4" s="1198" customFormat="1" ht="11.25" customHeight="1" x14ac:dyDescent="0.2">
      <c r="A545" s="1561" t="s">
        <v>3106</v>
      </c>
      <c r="B545" s="1185">
        <v>99.15</v>
      </c>
      <c r="C545" s="1185">
        <v>99.15</v>
      </c>
      <c r="D545" s="1177" t="s">
        <v>701</v>
      </c>
    </row>
    <row r="546" spans="1:4" s="1198" customFormat="1" ht="11.25" customHeight="1" x14ac:dyDescent="0.2">
      <c r="A546" s="1562"/>
      <c r="B546" s="1187">
        <v>99.15</v>
      </c>
      <c r="C546" s="1187">
        <v>99.15</v>
      </c>
      <c r="D546" s="1181" t="s">
        <v>11</v>
      </c>
    </row>
    <row r="547" spans="1:4" s="1198" customFormat="1" ht="11.25" customHeight="1" x14ac:dyDescent="0.2">
      <c r="A547" s="1560" t="s">
        <v>3107</v>
      </c>
      <c r="B547" s="1186">
        <v>300</v>
      </c>
      <c r="C547" s="1186">
        <v>300</v>
      </c>
      <c r="D547" s="1177" t="s">
        <v>678</v>
      </c>
    </row>
    <row r="548" spans="1:4" s="1198" customFormat="1" ht="11.25" customHeight="1" x14ac:dyDescent="0.2">
      <c r="A548" s="1560"/>
      <c r="B548" s="1186">
        <v>300</v>
      </c>
      <c r="C548" s="1186">
        <v>300</v>
      </c>
      <c r="D548" s="1179" t="s">
        <v>11</v>
      </c>
    </row>
    <row r="549" spans="1:4" s="1198" customFormat="1" ht="11.25" customHeight="1" x14ac:dyDescent="0.2">
      <c r="A549" s="1561" t="s">
        <v>2923</v>
      </c>
      <c r="B549" s="1185">
        <v>3100</v>
      </c>
      <c r="C549" s="1185">
        <v>3100</v>
      </c>
      <c r="D549" s="1177" t="s">
        <v>395</v>
      </c>
    </row>
    <row r="550" spans="1:4" s="1198" customFormat="1" ht="11.25" customHeight="1" x14ac:dyDescent="0.2">
      <c r="A550" s="1562"/>
      <c r="B550" s="1187">
        <v>3100</v>
      </c>
      <c r="C550" s="1187">
        <v>3100</v>
      </c>
      <c r="D550" s="1181" t="s">
        <v>11</v>
      </c>
    </row>
    <row r="551" spans="1:4" s="1198" customFormat="1" ht="11.25" customHeight="1" x14ac:dyDescent="0.2">
      <c r="A551" s="1560" t="s">
        <v>3742</v>
      </c>
      <c r="B551" s="1186">
        <v>70</v>
      </c>
      <c r="C551" s="1186">
        <v>56</v>
      </c>
      <c r="D551" s="1177" t="s">
        <v>678</v>
      </c>
    </row>
    <row r="552" spans="1:4" s="1198" customFormat="1" ht="11.25" customHeight="1" x14ac:dyDescent="0.2">
      <c r="A552" s="1560"/>
      <c r="B552" s="1186">
        <v>70</v>
      </c>
      <c r="C552" s="1186">
        <v>56</v>
      </c>
      <c r="D552" s="1179" t="s">
        <v>11</v>
      </c>
    </row>
    <row r="553" spans="1:4" s="1198" customFormat="1" ht="11.25" customHeight="1" x14ac:dyDescent="0.2">
      <c r="A553" s="1561" t="s">
        <v>4077</v>
      </c>
      <c r="B553" s="1185">
        <v>900</v>
      </c>
      <c r="C553" s="1185">
        <v>900</v>
      </c>
      <c r="D553" s="1177" t="s">
        <v>4074</v>
      </c>
    </row>
    <row r="554" spans="1:4" s="1198" customFormat="1" ht="11.25" customHeight="1" x14ac:dyDescent="0.2">
      <c r="A554" s="1562"/>
      <c r="B554" s="1187">
        <v>900</v>
      </c>
      <c r="C554" s="1187">
        <v>900</v>
      </c>
      <c r="D554" s="1181" t="s">
        <v>11</v>
      </c>
    </row>
    <row r="555" spans="1:4" s="1198" customFormat="1" ht="11.25" customHeight="1" x14ac:dyDescent="0.2">
      <c r="A555" s="1561" t="s">
        <v>4086</v>
      </c>
      <c r="B555" s="1185">
        <v>50</v>
      </c>
      <c r="C555" s="1185">
        <v>50</v>
      </c>
      <c r="D555" s="1177" t="s">
        <v>399</v>
      </c>
    </row>
    <row r="556" spans="1:4" s="1198" customFormat="1" ht="11.25" customHeight="1" x14ac:dyDescent="0.2">
      <c r="A556" s="1562"/>
      <c r="B556" s="1187">
        <v>50</v>
      </c>
      <c r="C556" s="1187">
        <v>50</v>
      </c>
      <c r="D556" s="1181" t="s">
        <v>11</v>
      </c>
    </row>
    <row r="557" spans="1:4" s="1198" customFormat="1" ht="11.25" customHeight="1" x14ac:dyDescent="0.2">
      <c r="A557" s="1561" t="s">
        <v>4141</v>
      </c>
      <c r="B557" s="1185">
        <v>190</v>
      </c>
      <c r="C557" s="1185">
        <v>189.62087</v>
      </c>
      <c r="D557" s="1177" t="s">
        <v>4777</v>
      </c>
    </row>
    <row r="558" spans="1:4" s="1198" customFormat="1" ht="11.25" customHeight="1" x14ac:dyDescent="0.2">
      <c r="A558" s="1562"/>
      <c r="B558" s="1187">
        <v>190</v>
      </c>
      <c r="C558" s="1187">
        <v>189.62087</v>
      </c>
      <c r="D558" s="1181" t="s">
        <v>11</v>
      </c>
    </row>
    <row r="559" spans="1:4" s="1198" customFormat="1" ht="11.25" customHeight="1" x14ac:dyDescent="0.2">
      <c r="A559" s="1560" t="s">
        <v>3108</v>
      </c>
      <c r="B559" s="1186">
        <v>1212.48</v>
      </c>
      <c r="C559" s="1186">
        <v>1212.4648599999998</v>
      </c>
      <c r="D559" s="1179" t="s">
        <v>2987</v>
      </c>
    </row>
    <row r="560" spans="1:4" s="1198" customFormat="1" ht="11.25" customHeight="1" x14ac:dyDescent="0.2">
      <c r="A560" s="1560"/>
      <c r="B560" s="1186">
        <v>1212.48</v>
      </c>
      <c r="C560" s="1186">
        <v>1212.4648599999998</v>
      </c>
      <c r="D560" s="1179" t="s">
        <v>11</v>
      </c>
    </row>
    <row r="561" spans="1:4" s="1198" customFormat="1" ht="11.25" customHeight="1" x14ac:dyDescent="0.2">
      <c r="A561" s="1561" t="s">
        <v>386</v>
      </c>
      <c r="B561" s="1185">
        <v>486.4</v>
      </c>
      <c r="C561" s="1185">
        <v>486.4</v>
      </c>
      <c r="D561" s="1177" t="s">
        <v>677</v>
      </c>
    </row>
    <row r="562" spans="1:4" s="1198" customFormat="1" ht="11.25" customHeight="1" x14ac:dyDescent="0.2">
      <c r="A562" s="1560"/>
      <c r="B562" s="1186">
        <v>8721.9700000000012</v>
      </c>
      <c r="C562" s="1186">
        <v>8721.9646600000015</v>
      </c>
      <c r="D562" s="1179" t="s">
        <v>679</v>
      </c>
    </row>
    <row r="563" spans="1:4" s="1198" customFormat="1" ht="11.25" customHeight="1" x14ac:dyDescent="0.2">
      <c r="A563" s="1560"/>
      <c r="B563" s="1186">
        <v>2860</v>
      </c>
      <c r="C563" s="1186">
        <v>2860</v>
      </c>
      <c r="D563" s="1179" t="s">
        <v>2987</v>
      </c>
    </row>
    <row r="564" spans="1:4" s="1198" customFormat="1" ht="11.25" customHeight="1" x14ac:dyDescent="0.2">
      <c r="A564" s="1560"/>
      <c r="B564" s="1186">
        <v>11992</v>
      </c>
      <c r="C564" s="1186">
        <v>11992</v>
      </c>
      <c r="D564" s="1179" t="s">
        <v>429</v>
      </c>
    </row>
    <row r="565" spans="1:4" s="1198" customFormat="1" ht="11.25" customHeight="1" x14ac:dyDescent="0.2">
      <c r="A565" s="1562"/>
      <c r="B565" s="1187">
        <v>24060.370000000003</v>
      </c>
      <c r="C565" s="1187">
        <v>24060.364659999999</v>
      </c>
      <c r="D565" s="1181" t="s">
        <v>11</v>
      </c>
    </row>
    <row r="566" spans="1:4" s="1198" customFormat="1" ht="21" x14ac:dyDescent="0.2">
      <c r="A566" s="1560" t="s">
        <v>1877</v>
      </c>
      <c r="B566" s="1186">
        <v>446</v>
      </c>
      <c r="C566" s="1186">
        <v>446</v>
      </c>
      <c r="D566" s="1179" t="s">
        <v>725</v>
      </c>
    </row>
    <row r="567" spans="1:4" s="1198" customFormat="1" ht="11.25" customHeight="1" x14ac:dyDescent="0.2">
      <c r="A567" s="1560"/>
      <c r="B567" s="1186">
        <v>5864</v>
      </c>
      <c r="C567" s="1186">
        <v>5864</v>
      </c>
      <c r="D567" s="1179" t="s">
        <v>726</v>
      </c>
    </row>
    <row r="568" spans="1:4" s="1198" customFormat="1" ht="11.25" customHeight="1" x14ac:dyDescent="0.2">
      <c r="A568" s="1560"/>
      <c r="B568" s="1186">
        <v>6310</v>
      </c>
      <c r="C568" s="1186">
        <v>6310</v>
      </c>
      <c r="D568" s="1179" t="s">
        <v>11</v>
      </c>
    </row>
    <row r="569" spans="1:4" s="1198" customFormat="1" ht="11.25" customHeight="1" x14ac:dyDescent="0.2">
      <c r="A569" s="1561" t="s">
        <v>3743</v>
      </c>
      <c r="B569" s="1185">
        <v>20</v>
      </c>
      <c r="C569" s="1185">
        <v>20</v>
      </c>
      <c r="D569" s="1177" t="s">
        <v>699</v>
      </c>
    </row>
    <row r="570" spans="1:4" s="1198" customFormat="1" ht="11.25" customHeight="1" x14ac:dyDescent="0.2">
      <c r="A570" s="1562"/>
      <c r="B570" s="1187">
        <v>20</v>
      </c>
      <c r="C570" s="1187">
        <v>20</v>
      </c>
      <c r="D570" s="1181" t="s">
        <v>11</v>
      </c>
    </row>
    <row r="571" spans="1:4" s="1198" customFormat="1" ht="11.25" customHeight="1" x14ac:dyDescent="0.2">
      <c r="A571" s="1560" t="s">
        <v>1878</v>
      </c>
      <c r="B571" s="1186">
        <v>1150</v>
      </c>
      <c r="C571" s="1186">
        <v>1150</v>
      </c>
      <c r="D571" s="1179" t="s">
        <v>726</v>
      </c>
    </row>
    <row r="572" spans="1:4" s="1198" customFormat="1" ht="11.25" customHeight="1" x14ac:dyDescent="0.2">
      <c r="A572" s="1560"/>
      <c r="B572" s="1186">
        <v>1150</v>
      </c>
      <c r="C572" s="1186">
        <v>1150</v>
      </c>
      <c r="D572" s="1179" t="s">
        <v>11</v>
      </c>
    </row>
    <row r="573" spans="1:4" s="1198" customFormat="1" ht="21" x14ac:dyDescent="0.2">
      <c r="A573" s="1561" t="s">
        <v>3744</v>
      </c>
      <c r="B573" s="1185">
        <v>978</v>
      </c>
      <c r="C573" s="1185">
        <v>978</v>
      </c>
      <c r="D573" s="1177" t="s">
        <v>725</v>
      </c>
    </row>
    <row r="574" spans="1:4" s="1198" customFormat="1" ht="11.25" customHeight="1" x14ac:dyDescent="0.2">
      <c r="A574" s="1560"/>
      <c r="B574" s="1186">
        <v>5125</v>
      </c>
      <c r="C574" s="1186">
        <v>5125</v>
      </c>
      <c r="D574" s="1179" t="s">
        <v>726</v>
      </c>
    </row>
    <row r="575" spans="1:4" s="1198" customFormat="1" ht="11.25" customHeight="1" x14ac:dyDescent="0.2">
      <c r="A575" s="1562"/>
      <c r="B575" s="1187">
        <v>6103</v>
      </c>
      <c r="C575" s="1187">
        <v>6103</v>
      </c>
      <c r="D575" s="1181" t="s">
        <v>11</v>
      </c>
    </row>
    <row r="576" spans="1:4" s="1198" customFormat="1" ht="11.25" customHeight="1" x14ac:dyDescent="0.2">
      <c r="A576" s="1560" t="s">
        <v>3745</v>
      </c>
      <c r="B576" s="1186">
        <v>13.5</v>
      </c>
      <c r="C576" s="1186">
        <v>0</v>
      </c>
      <c r="D576" s="1179" t="s">
        <v>699</v>
      </c>
    </row>
    <row r="577" spans="1:4" s="1198" customFormat="1" ht="11.25" customHeight="1" x14ac:dyDescent="0.2">
      <c r="A577" s="1560"/>
      <c r="B577" s="1186">
        <v>13.5</v>
      </c>
      <c r="C577" s="1186">
        <v>0</v>
      </c>
      <c r="D577" s="1179" t="s">
        <v>11</v>
      </c>
    </row>
    <row r="578" spans="1:4" s="1198" customFormat="1" ht="21" x14ac:dyDescent="0.2">
      <c r="A578" s="1561" t="s">
        <v>4778</v>
      </c>
      <c r="B578" s="1185">
        <v>100</v>
      </c>
      <c r="C578" s="1185">
        <v>100</v>
      </c>
      <c r="D578" s="1177" t="s">
        <v>724</v>
      </c>
    </row>
    <row r="579" spans="1:4" s="1198" customFormat="1" ht="11.25" customHeight="1" x14ac:dyDescent="0.2">
      <c r="A579" s="1562"/>
      <c r="B579" s="1187">
        <v>100</v>
      </c>
      <c r="C579" s="1187">
        <v>100</v>
      </c>
      <c r="D579" s="1181" t="s">
        <v>11</v>
      </c>
    </row>
    <row r="580" spans="1:4" s="1198" customFormat="1" ht="11.25" customHeight="1" x14ac:dyDescent="0.2">
      <c r="A580" s="1560" t="s">
        <v>2939</v>
      </c>
      <c r="B580" s="1186">
        <v>200</v>
      </c>
      <c r="C580" s="1186">
        <v>200</v>
      </c>
      <c r="D580" s="1179" t="s">
        <v>430</v>
      </c>
    </row>
    <row r="581" spans="1:4" s="1198" customFormat="1" ht="11.25" customHeight="1" x14ac:dyDescent="0.2">
      <c r="A581" s="1560"/>
      <c r="B581" s="1186">
        <v>200</v>
      </c>
      <c r="C581" s="1186">
        <v>200</v>
      </c>
      <c r="D581" s="1179" t="s">
        <v>11</v>
      </c>
    </row>
    <row r="582" spans="1:4" s="1198" customFormat="1" ht="11.25" customHeight="1" x14ac:dyDescent="0.2">
      <c r="A582" s="1561" t="s">
        <v>378</v>
      </c>
      <c r="B582" s="1185">
        <v>1500</v>
      </c>
      <c r="C582" s="1185">
        <v>1500</v>
      </c>
      <c r="D582" s="1177" t="s">
        <v>375</v>
      </c>
    </row>
    <row r="583" spans="1:4" s="1198" customFormat="1" ht="11.25" customHeight="1" x14ac:dyDescent="0.2">
      <c r="A583" s="1562"/>
      <c r="B583" s="1187">
        <v>1500</v>
      </c>
      <c r="C583" s="1187">
        <v>1500</v>
      </c>
      <c r="D583" s="1181" t="s">
        <v>11</v>
      </c>
    </row>
    <row r="584" spans="1:4" s="1198" customFormat="1" ht="11.25" customHeight="1" x14ac:dyDescent="0.2">
      <c r="A584" s="1560" t="s">
        <v>4779</v>
      </c>
      <c r="B584" s="1186">
        <v>114.6</v>
      </c>
      <c r="C584" s="1186">
        <v>113.93422</v>
      </c>
      <c r="D584" s="1179" t="s">
        <v>4675</v>
      </c>
    </row>
    <row r="585" spans="1:4" s="1198" customFormat="1" ht="11.25" customHeight="1" x14ac:dyDescent="0.2">
      <c r="A585" s="1560"/>
      <c r="B585" s="1186">
        <v>114.6</v>
      </c>
      <c r="C585" s="1186">
        <v>113.93422</v>
      </c>
      <c r="D585" s="1179" t="s">
        <v>11</v>
      </c>
    </row>
    <row r="586" spans="1:4" s="1198" customFormat="1" ht="11.25" customHeight="1" x14ac:dyDescent="0.2">
      <c r="A586" s="1561" t="s">
        <v>1879</v>
      </c>
      <c r="B586" s="1185">
        <v>4710</v>
      </c>
      <c r="C586" s="1185">
        <v>4710</v>
      </c>
      <c r="D586" s="1177" t="s">
        <v>726</v>
      </c>
    </row>
    <row r="587" spans="1:4" s="1198" customFormat="1" ht="11.25" customHeight="1" x14ac:dyDescent="0.2">
      <c r="A587" s="1560"/>
      <c r="B587" s="1186">
        <v>240</v>
      </c>
      <c r="C587" s="1186">
        <v>240</v>
      </c>
      <c r="D587" s="1179" t="s">
        <v>723</v>
      </c>
    </row>
    <row r="588" spans="1:4" s="1198" customFormat="1" ht="11.25" customHeight="1" x14ac:dyDescent="0.2">
      <c r="A588" s="1562"/>
      <c r="B588" s="1187">
        <v>4950</v>
      </c>
      <c r="C588" s="1187">
        <v>4950</v>
      </c>
      <c r="D588" s="1181" t="s">
        <v>11</v>
      </c>
    </row>
    <row r="589" spans="1:4" s="1198" customFormat="1" ht="21" x14ac:dyDescent="0.2">
      <c r="A589" s="1560" t="s">
        <v>4780</v>
      </c>
      <c r="B589" s="1186">
        <v>166</v>
      </c>
      <c r="C589" s="1186">
        <v>166</v>
      </c>
      <c r="D589" s="1179" t="s">
        <v>722</v>
      </c>
    </row>
    <row r="590" spans="1:4" s="1198" customFormat="1" ht="11.25" customHeight="1" x14ac:dyDescent="0.2">
      <c r="A590" s="1577"/>
      <c r="B590" s="1186">
        <v>166</v>
      </c>
      <c r="C590" s="1186">
        <v>166</v>
      </c>
      <c r="D590" s="1179" t="s">
        <v>11</v>
      </c>
    </row>
    <row r="591" spans="1:4" s="1198" customFormat="1" ht="11.25" customHeight="1" x14ac:dyDescent="0.2">
      <c r="A591" s="1578" t="s">
        <v>4781</v>
      </c>
      <c r="B591" s="1186">
        <v>98.7</v>
      </c>
      <c r="C591" s="1186">
        <v>98.7</v>
      </c>
      <c r="D591" s="1179" t="s">
        <v>701</v>
      </c>
    </row>
    <row r="592" spans="1:4" s="1198" customFormat="1" ht="11.25" customHeight="1" x14ac:dyDescent="0.2">
      <c r="A592" s="1577"/>
      <c r="B592" s="1186">
        <v>98.7</v>
      </c>
      <c r="C592" s="1186">
        <v>98.7</v>
      </c>
      <c r="D592" s="1179" t="s">
        <v>11</v>
      </c>
    </row>
    <row r="593" spans="1:4" s="1198" customFormat="1" ht="11.25" customHeight="1" x14ac:dyDescent="0.2">
      <c r="A593" s="1578" t="s">
        <v>1880</v>
      </c>
      <c r="B593" s="1186">
        <v>21715.98</v>
      </c>
      <c r="C593" s="1186">
        <v>21715.977999999999</v>
      </c>
      <c r="D593" s="1179" t="s">
        <v>1826</v>
      </c>
    </row>
    <row r="594" spans="1:4" s="1198" customFormat="1" ht="11.25" customHeight="1" x14ac:dyDescent="0.2">
      <c r="A594" s="1560"/>
      <c r="B594" s="1186">
        <v>152.65</v>
      </c>
      <c r="C594" s="1186">
        <v>152.63200000000001</v>
      </c>
      <c r="D594" s="1179" t="s">
        <v>2987</v>
      </c>
    </row>
    <row r="595" spans="1:4" s="1198" customFormat="1" ht="11.25" customHeight="1" x14ac:dyDescent="0.2">
      <c r="A595" s="1560"/>
      <c r="B595" s="1186">
        <v>21868.63</v>
      </c>
      <c r="C595" s="1186">
        <v>21868.61</v>
      </c>
      <c r="D595" s="1179" t="s">
        <v>11</v>
      </c>
    </row>
    <row r="596" spans="1:4" s="1198" customFormat="1" ht="11.25" customHeight="1" x14ac:dyDescent="0.2">
      <c r="A596" s="1561" t="s">
        <v>4782</v>
      </c>
      <c r="B596" s="1185">
        <v>300</v>
      </c>
      <c r="C596" s="1185">
        <v>300</v>
      </c>
      <c r="D596" s="1177" t="s">
        <v>678</v>
      </c>
    </row>
    <row r="597" spans="1:4" s="1198" customFormat="1" ht="11.25" customHeight="1" x14ac:dyDescent="0.2">
      <c r="A597" s="1562"/>
      <c r="B597" s="1187">
        <v>300</v>
      </c>
      <c r="C597" s="1187">
        <v>300</v>
      </c>
      <c r="D597" s="1181" t="s">
        <v>11</v>
      </c>
    </row>
    <row r="598" spans="1:4" s="1198" customFormat="1" ht="11.25" customHeight="1" x14ac:dyDescent="0.2">
      <c r="A598" s="1561" t="s">
        <v>1881</v>
      </c>
      <c r="B598" s="1185">
        <v>12153.44</v>
      </c>
      <c r="C598" s="1185">
        <v>12153.442999999999</v>
      </c>
      <c r="D598" s="1177" t="s">
        <v>1826</v>
      </c>
    </row>
    <row r="599" spans="1:4" s="1198" customFormat="1" ht="11.25" customHeight="1" x14ac:dyDescent="0.2">
      <c r="A599" s="1562"/>
      <c r="B599" s="1187">
        <v>12153.44</v>
      </c>
      <c r="C599" s="1187">
        <v>12153.442999999999</v>
      </c>
      <c r="D599" s="1181" t="s">
        <v>11</v>
      </c>
    </row>
    <row r="600" spans="1:4" s="1198" customFormat="1" ht="11.25" customHeight="1" x14ac:dyDescent="0.2">
      <c r="A600" s="1561" t="s">
        <v>1882</v>
      </c>
      <c r="B600" s="1185">
        <v>5213.66</v>
      </c>
      <c r="C600" s="1185">
        <v>5213.6589999999997</v>
      </c>
      <c r="D600" s="1177" t="s">
        <v>1826</v>
      </c>
    </row>
    <row r="601" spans="1:4" s="1198" customFormat="1" ht="11.25" customHeight="1" x14ac:dyDescent="0.2">
      <c r="A601" s="1562"/>
      <c r="B601" s="1187">
        <v>5213.66</v>
      </c>
      <c r="C601" s="1187">
        <v>5213.6589999999997</v>
      </c>
      <c r="D601" s="1181" t="s">
        <v>11</v>
      </c>
    </row>
    <row r="602" spans="1:4" s="1198" customFormat="1" ht="11.25" customHeight="1" x14ac:dyDescent="0.2">
      <c r="A602" s="1561" t="s">
        <v>4783</v>
      </c>
      <c r="B602" s="1185">
        <v>50</v>
      </c>
      <c r="C602" s="1185">
        <v>49.870550000000001</v>
      </c>
      <c r="D602" s="1177" t="s">
        <v>4784</v>
      </c>
    </row>
    <row r="603" spans="1:4" s="1198" customFormat="1" ht="11.25" customHeight="1" x14ac:dyDescent="0.2">
      <c r="A603" s="1562"/>
      <c r="B603" s="1187">
        <v>50</v>
      </c>
      <c r="C603" s="1187">
        <v>49.870550000000001</v>
      </c>
      <c r="D603" s="1181" t="s">
        <v>11</v>
      </c>
    </row>
    <row r="604" spans="1:4" s="1198" customFormat="1" ht="11.25" customHeight="1" x14ac:dyDescent="0.2">
      <c r="A604" s="1560" t="s">
        <v>4189</v>
      </c>
      <c r="B604" s="1186">
        <v>20</v>
      </c>
      <c r="C604" s="1186">
        <v>20</v>
      </c>
      <c r="D604" s="1179" t="s">
        <v>2963</v>
      </c>
    </row>
    <row r="605" spans="1:4" s="1198" customFormat="1" ht="11.25" customHeight="1" x14ac:dyDescent="0.2">
      <c r="A605" s="1560"/>
      <c r="B605" s="1186">
        <v>20</v>
      </c>
      <c r="C605" s="1186">
        <v>20</v>
      </c>
      <c r="D605" s="1179" t="s">
        <v>11</v>
      </c>
    </row>
    <row r="606" spans="1:4" s="1198" customFormat="1" ht="11.25" customHeight="1" x14ac:dyDescent="0.2">
      <c r="A606" s="1561" t="s">
        <v>4208</v>
      </c>
      <c r="B606" s="1185">
        <v>50</v>
      </c>
      <c r="C606" s="1185">
        <v>50</v>
      </c>
      <c r="D606" s="1177" t="s">
        <v>529</v>
      </c>
    </row>
    <row r="607" spans="1:4" s="1198" customFormat="1" ht="11.25" customHeight="1" x14ac:dyDescent="0.2">
      <c r="A607" s="1562"/>
      <c r="B607" s="1187">
        <v>50</v>
      </c>
      <c r="C607" s="1187">
        <v>50</v>
      </c>
      <c r="D607" s="1181" t="s">
        <v>11</v>
      </c>
    </row>
    <row r="608" spans="1:4" s="1198" customFormat="1" ht="11.25" customHeight="1" x14ac:dyDescent="0.2">
      <c r="A608" s="1560" t="s">
        <v>1883</v>
      </c>
      <c r="B608" s="1186">
        <v>3868</v>
      </c>
      <c r="C608" s="1186">
        <v>2707.6</v>
      </c>
      <c r="D608" s="1179" t="s">
        <v>726</v>
      </c>
    </row>
    <row r="609" spans="1:4" s="1198" customFormat="1" ht="11.25" customHeight="1" x14ac:dyDescent="0.2">
      <c r="A609" s="1560"/>
      <c r="B609" s="1186">
        <v>3868</v>
      </c>
      <c r="C609" s="1186">
        <v>2707.6</v>
      </c>
      <c r="D609" s="1179" t="s">
        <v>11</v>
      </c>
    </row>
    <row r="610" spans="1:4" s="1198" customFormat="1" ht="11.25" customHeight="1" x14ac:dyDescent="0.2">
      <c r="A610" s="1561" t="s">
        <v>4785</v>
      </c>
      <c r="B610" s="1185">
        <v>83.6</v>
      </c>
      <c r="C610" s="1185">
        <v>83.6</v>
      </c>
      <c r="D610" s="1177" t="s">
        <v>793</v>
      </c>
    </row>
    <row r="611" spans="1:4" s="1198" customFormat="1" ht="11.25" customHeight="1" x14ac:dyDescent="0.2">
      <c r="A611" s="1562"/>
      <c r="B611" s="1187">
        <v>83.6</v>
      </c>
      <c r="C611" s="1187">
        <v>83.6</v>
      </c>
      <c r="D611" s="1181" t="s">
        <v>11</v>
      </c>
    </row>
    <row r="612" spans="1:4" s="1198" customFormat="1" ht="11.25" customHeight="1" x14ac:dyDescent="0.2">
      <c r="A612" s="1560" t="s">
        <v>4786</v>
      </c>
      <c r="B612" s="1186">
        <v>1461.72</v>
      </c>
      <c r="C612" s="1186">
        <v>0</v>
      </c>
      <c r="D612" s="1179" t="s">
        <v>2992</v>
      </c>
    </row>
    <row r="613" spans="1:4" s="1198" customFormat="1" ht="11.25" customHeight="1" x14ac:dyDescent="0.2">
      <c r="A613" s="1560"/>
      <c r="B613" s="1186">
        <v>1461.72</v>
      </c>
      <c r="C613" s="1186">
        <v>0</v>
      </c>
      <c r="D613" s="1179" t="s">
        <v>11</v>
      </c>
    </row>
    <row r="614" spans="1:4" s="1198" customFormat="1" ht="11.25" customHeight="1" x14ac:dyDescent="0.2">
      <c r="A614" s="1561" t="s">
        <v>3746</v>
      </c>
      <c r="B614" s="1185">
        <v>99.75</v>
      </c>
      <c r="C614" s="1185">
        <v>99.75</v>
      </c>
      <c r="D614" s="1177" t="s">
        <v>701</v>
      </c>
    </row>
    <row r="615" spans="1:4" s="1198" customFormat="1" ht="11.25" customHeight="1" x14ac:dyDescent="0.2">
      <c r="A615" s="1562"/>
      <c r="B615" s="1187">
        <v>99.75</v>
      </c>
      <c r="C615" s="1187">
        <v>99.75</v>
      </c>
      <c r="D615" s="1181" t="s">
        <v>11</v>
      </c>
    </row>
    <row r="616" spans="1:4" s="1198" customFormat="1" ht="11.25" customHeight="1" x14ac:dyDescent="0.2">
      <c r="A616" s="1560" t="s">
        <v>396</v>
      </c>
      <c r="B616" s="1186">
        <v>1359.1</v>
      </c>
      <c r="C616" s="1186">
        <v>1359.1</v>
      </c>
      <c r="D616" s="1179" t="s">
        <v>395</v>
      </c>
    </row>
    <row r="617" spans="1:4" s="1198" customFormat="1" ht="11.25" customHeight="1" x14ac:dyDescent="0.2">
      <c r="A617" s="1560"/>
      <c r="B617" s="1186">
        <v>1359.1</v>
      </c>
      <c r="C617" s="1186">
        <v>1359.1</v>
      </c>
      <c r="D617" s="1179" t="s">
        <v>11</v>
      </c>
    </row>
    <row r="618" spans="1:4" s="1198" customFormat="1" ht="21" x14ac:dyDescent="0.2">
      <c r="A618" s="1561" t="s">
        <v>1884</v>
      </c>
      <c r="B618" s="1185">
        <v>256</v>
      </c>
      <c r="C618" s="1185">
        <v>0</v>
      </c>
      <c r="D618" s="1177" t="s">
        <v>725</v>
      </c>
    </row>
    <row r="619" spans="1:4" s="1198" customFormat="1" ht="11.25" customHeight="1" x14ac:dyDescent="0.2">
      <c r="A619" s="1560"/>
      <c r="B619" s="1186">
        <v>4588</v>
      </c>
      <c r="C619" s="1186">
        <v>4588</v>
      </c>
      <c r="D619" s="1179" t="s">
        <v>726</v>
      </c>
    </row>
    <row r="620" spans="1:4" s="1198" customFormat="1" ht="11.25" customHeight="1" x14ac:dyDescent="0.2">
      <c r="A620" s="1562"/>
      <c r="B620" s="1187">
        <v>4844</v>
      </c>
      <c r="C620" s="1187">
        <v>4588</v>
      </c>
      <c r="D620" s="1181" t="s">
        <v>11</v>
      </c>
    </row>
    <row r="621" spans="1:4" s="1198" customFormat="1" ht="11.25" customHeight="1" x14ac:dyDescent="0.2">
      <c r="A621" s="1560" t="s">
        <v>480</v>
      </c>
      <c r="B621" s="1186">
        <v>70</v>
      </c>
      <c r="C621" s="1186">
        <v>70</v>
      </c>
      <c r="D621" s="1179" t="s">
        <v>472</v>
      </c>
    </row>
    <row r="622" spans="1:4" s="1198" customFormat="1" ht="11.25" customHeight="1" x14ac:dyDescent="0.2">
      <c r="A622" s="1560"/>
      <c r="B622" s="1186">
        <v>70</v>
      </c>
      <c r="C622" s="1186">
        <v>70</v>
      </c>
      <c r="D622" s="1179" t="s">
        <v>11</v>
      </c>
    </row>
    <row r="623" spans="1:4" s="1198" customFormat="1" ht="11.25" customHeight="1" x14ac:dyDescent="0.2">
      <c r="A623" s="1561" t="s">
        <v>4787</v>
      </c>
      <c r="B623" s="1185">
        <v>96.15</v>
      </c>
      <c r="C623" s="1185">
        <v>53.88</v>
      </c>
      <c r="D623" s="1177" t="s">
        <v>701</v>
      </c>
    </row>
    <row r="624" spans="1:4" s="1198" customFormat="1" ht="11.25" customHeight="1" x14ac:dyDescent="0.2">
      <c r="A624" s="1562"/>
      <c r="B624" s="1187">
        <v>96.15</v>
      </c>
      <c r="C624" s="1187">
        <v>53.88</v>
      </c>
      <c r="D624" s="1181" t="s">
        <v>11</v>
      </c>
    </row>
    <row r="625" spans="1:4" s="1198" customFormat="1" ht="11.25" customHeight="1" x14ac:dyDescent="0.2">
      <c r="A625" s="1560" t="s">
        <v>1885</v>
      </c>
      <c r="B625" s="1186">
        <v>127</v>
      </c>
      <c r="C625" s="1186">
        <v>127</v>
      </c>
      <c r="D625" s="1179" t="s">
        <v>793</v>
      </c>
    </row>
    <row r="626" spans="1:4" s="1198" customFormat="1" ht="11.25" customHeight="1" x14ac:dyDescent="0.2">
      <c r="A626" s="1560"/>
      <c r="B626" s="1186">
        <v>127</v>
      </c>
      <c r="C626" s="1186">
        <v>127</v>
      </c>
      <c r="D626" s="1179" t="s">
        <v>11</v>
      </c>
    </row>
    <row r="627" spans="1:4" s="1198" customFormat="1" ht="11.25" customHeight="1" x14ac:dyDescent="0.2">
      <c r="A627" s="1561" t="s">
        <v>2827</v>
      </c>
      <c r="B627" s="1185">
        <v>199.5</v>
      </c>
      <c r="C627" s="1185">
        <v>199.5</v>
      </c>
      <c r="D627" s="1177" t="s">
        <v>4675</v>
      </c>
    </row>
    <row r="628" spans="1:4" s="1198" customFormat="1" ht="11.25" customHeight="1" x14ac:dyDescent="0.2">
      <c r="A628" s="1562"/>
      <c r="B628" s="1187">
        <v>199.5</v>
      </c>
      <c r="C628" s="1187">
        <v>199.5</v>
      </c>
      <c r="D628" s="1181" t="s">
        <v>11</v>
      </c>
    </row>
    <row r="629" spans="1:4" s="1198" customFormat="1" ht="11.25" customHeight="1" x14ac:dyDescent="0.2">
      <c r="A629" s="1560" t="s">
        <v>2828</v>
      </c>
      <c r="B629" s="1186">
        <v>485</v>
      </c>
      <c r="C629" s="1186">
        <v>485</v>
      </c>
      <c r="D629" s="1179" t="s">
        <v>726</v>
      </c>
    </row>
    <row r="630" spans="1:4" s="1198" customFormat="1" ht="11.25" customHeight="1" x14ac:dyDescent="0.2">
      <c r="A630" s="1560"/>
      <c r="B630" s="1186">
        <v>485</v>
      </c>
      <c r="C630" s="1186">
        <v>485</v>
      </c>
      <c r="D630" s="1179" t="s">
        <v>11</v>
      </c>
    </row>
    <row r="631" spans="1:4" s="1198" customFormat="1" ht="11.25" customHeight="1" x14ac:dyDescent="0.2">
      <c r="A631" s="1561" t="s">
        <v>4123</v>
      </c>
      <c r="B631" s="1185">
        <v>35</v>
      </c>
      <c r="C631" s="1185">
        <v>35</v>
      </c>
      <c r="D631" s="1177" t="s">
        <v>430</v>
      </c>
    </row>
    <row r="632" spans="1:4" s="1198" customFormat="1" ht="11.25" customHeight="1" x14ac:dyDescent="0.2">
      <c r="A632" s="1562"/>
      <c r="B632" s="1187">
        <v>35</v>
      </c>
      <c r="C632" s="1187">
        <v>35</v>
      </c>
      <c r="D632" s="1181" t="s">
        <v>11</v>
      </c>
    </row>
    <row r="633" spans="1:4" s="1198" customFormat="1" ht="11.25" customHeight="1" x14ac:dyDescent="0.2">
      <c r="A633" s="1560" t="s">
        <v>4196</v>
      </c>
      <c r="B633" s="1186">
        <v>50</v>
      </c>
      <c r="C633" s="1186">
        <v>50</v>
      </c>
      <c r="D633" s="1179" t="s">
        <v>510</v>
      </c>
    </row>
    <row r="634" spans="1:4" s="1198" customFormat="1" ht="11.25" customHeight="1" x14ac:dyDescent="0.2">
      <c r="A634" s="1560"/>
      <c r="B634" s="1186">
        <v>50</v>
      </c>
      <c r="C634" s="1186">
        <v>50</v>
      </c>
      <c r="D634" s="1179" t="s">
        <v>11</v>
      </c>
    </row>
    <row r="635" spans="1:4" s="1198" customFormat="1" ht="11.25" customHeight="1" x14ac:dyDescent="0.2">
      <c r="A635" s="1561" t="s">
        <v>525</v>
      </c>
      <c r="B635" s="1185">
        <v>1000</v>
      </c>
      <c r="C635" s="1185">
        <v>791.39058</v>
      </c>
      <c r="D635" s="1177" t="s">
        <v>3446</v>
      </c>
    </row>
    <row r="636" spans="1:4" s="1198" customFormat="1" ht="11.25" customHeight="1" x14ac:dyDescent="0.2">
      <c r="A636" s="1562"/>
      <c r="B636" s="1187">
        <v>1000</v>
      </c>
      <c r="C636" s="1187">
        <v>791.39058</v>
      </c>
      <c r="D636" s="1181" t="s">
        <v>11</v>
      </c>
    </row>
    <row r="637" spans="1:4" s="1198" customFormat="1" ht="11.25" customHeight="1" x14ac:dyDescent="0.2">
      <c r="A637" s="1560" t="s">
        <v>4082</v>
      </c>
      <c r="B637" s="1186">
        <v>900</v>
      </c>
      <c r="C637" s="1186">
        <v>900</v>
      </c>
      <c r="D637" s="1179" t="s">
        <v>397</v>
      </c>
    </row>
    <row r="638" spans="1:4" s="1198" customFormat="1" ht="11.25" customHeight="1" x14ac:dyDescent="0.2">
      <c r="A638" s="1560"/>
      <c r="B638" s="1186">
        <v>900</v>
      </c>
      <c r="C638" s="1186">
        <v>900</v>
      </c>
      <c r="D638" s="1179" t="s">
        <v>11</v>
      </c>
    </row>
    <row r="639" spans="1:4" s="1198" customFormat="1" ht="11.25" customHeight="1" x14ac:dyDescent="0.2">
      <c r="A639" s="1561" t="s">
        <v>1886</v>
      </c>
      <c r="B639" s="1185">
        <v>875.98</v>
      </c>
      <c r="C639" s="1185">
        <v>787.98</v>
      </c>
      <c r="D639" s="1177" t="s">
        <v>715</v>
      </c>
    </row>
    <row r="640" spans="1:4" s="1198" customFormat="1" ht="11.25" customHeight="1" x14ac:dyDescent="0.2">
      <c r="A640" s="1562"/>
      <c r="B640" s="1187">
        <v>875.98</v>
      </c>
      <c r="C640" s="1187">
        <v>787.98</v>
      </c>
      <c r="D640" s="1181" t="s">
        <v>11</v>
      </c>
    </row>
    <row r="641" spans="1:4" s="1198" customFormat="1" ht="11.25" customHeight="1" x14ac:dyDescent="0.2">
      <c r="A641" s="1560" t="s">
        <v>1887</v>
      </c>
      <c r="B641" s="1186">
        <v>79.5</v>
      </c>
      <c r="C641" s="1186">
        <v>79.5</v>
      </c>
      <c r="D641" s="1179" t="s">
        <v>4673</v>
      </c>
    </row>
    <row r="642" spans="1:4" s="1198" customFormat="1" ht="11.25" customHeight="1" x14ac:dyDescent="0.2">
      <c r="A642" s="1560"/>
      <c r="B642" s="1186">
        <v>70</v>
      </c>
      <c r="C642" s="1186">
        <v>70</v>
      </c>
      <c r="D642" s="1179" t="s">
        <v>3103</v>
      </c>
    </row>
    <row r="643" spans="1:4" s="1198" customFormat="1" ht="11.25" customHeight="1" x14ac:dyDescent="0.2">
      <c r="A643" s="1560"/>
      <c r="B643" s="1186">
        <v>10137</v>
      </c>
      <c r="C643" s="1186">
        <v>10137</v>
      </c>
      <c r="D643" s="1179" t="s">
        <v>726</v>
      </c>
    </row>
    <row r="644" spans="1:4" s="1198" customFormat="1" ht="21" x14ac:dyDescent="0.2">
      <c r="A644" s="1560"/>
      <c r="B644" s="1186">
        <v>400</v>
      </c>
      <c r="C644" s="1186">
        <v>400</v>
      </c>
      <c r="D644" s="1179" t="s">
        <v>724</v>
      </c>
    </row>
    <row r="645" spans="1:4" s="1198" customFormat="1" ht="11.25" customHeight="1" x14ac:dyDescent="0.2">
      <c r="A645" s="1560"/>
      <c r="B645" s="1186">
        <v>10686.5</v>
      </c>
      <c r="C645" s="1186">
        <v>10686.5</v>
      </c>
      <c r="D645" s="1179" t="s">
        <v>11</v>
      </c>
    </row>
    <row r="646" spans="1:4" s="1198" customFormat="1" ht="11.25" customHeight="1" x14ac:dyDescent="0.2">
      <c r="A646" s="1561" t="s">
        <v>3109</v>
      </c>
      <c r="B646" s="1185">
        <v>260</v>
      </c>
      <c r="C646" s="1185">
        <v>130</v>
      </c>
      <c r="D646" s="1177" t="s">
        <v>3526</v>
      </c>
    </row>
    <row r="647" spans="1:4" s="1198" customFormat="1" ht="11.25" customHeight="1" x14ac:dyDescent="0.2">
      <c r="A647" s="1562"/>
      <c r="B647" s="1187">
        <v>260</v>
      </c>
      <c r="C647" s="1187">
        <v>130</v>
      </c>
      <c r="D647" s="1181" t="s">
        <v>11</v>
      </c>
    </row>
    <row r="648" spans="1:4" s="1198" customFormat="1" ht="11.25" customHeight="1" x14ac:dyDescent="0.2">
      <c r="A648" s="1560" t="s">
        <v>3110</v>
      </c>
      <c r="B648" s="1186">
        <v>260</v>
      </c>
      <c r="C648" s="1186">
        <v>130</v>
      </c>
      <c r="D648" s="1179" t="s">
        <v>3526</v>
      </c>
    </row>
    <row r="649" spans="1:4" s="1198" customFormat="1" ht="11.25" customHeight="1" x14ac:dyDescent="0.2">
      <c r="A649" s="1560"/>
      <c r="B649" s="1186">
        <v>260</v>
      </c>
      <c r="C649" s="1186">
        <v>130</v>
      </c>
      <c r="D649" s="1179" t="s">
        <v>11</v>
      </c>
    </row>
    <row r="650" spans="1:4" s="1198" customFormat="1" ht="11.25" customHeight="1" x14ac:dyDescent="0.2">
      <c r="A650" s="1561" t="s">
        <v>4064</v>
      </c>
      <c r="B650" s="1185">
        <v>1087.5999999999999</v>
      </c>
      <c r="C650" s="1185">
        <v>1087.5999999999999</v>
      </c>
      <c r="D650" s="1177" t="s">
        <v>375</v>
      </c>
    </row>
    <row r="651" spans="1:4" s="1198" customFormat="1" ht="11.25" customHeight="1" x14ac:dyDescent="0.2">
      <c r="A651" s="1562"/>
      <c r="B651" s="1187">
        <v>1087.5999999999999</v>
      </c>
      <c r="C651" s="1187">
        <v>1087.5999999999999</v>
      </c>
      <c r="D651" s="1181" t="s">
        <v>11</v>
      </c>
    </row>
    <row r="652" spans="1:4" s="1198" customFormat="1" ht="11.25" customHeight="1" x14ac:dyDescent="0.2">
      <c r="A652" s="1560" t="s">
        <v>4190</v>
      </c>
      <c r="B652" s="1186">
        <v>50</v>
      </c>
      <c r="C652" s="1186">
        <v>0</v>
      </c>
      <c r="D652" s="1179" t="s">
        <v>2963</v>
      </c>
    </row>
    <row r="653" spans="1:4" s="1198" customFormat="1" ht="11.25" customHeight="1" x14ac:dyDescent="0.2">
      <c r="A653" s="1560"/>
      <c r="B653" s="1186">
        <v>50</v>
      </c>
      <c r="C653" s="1186">
        <v>0</v>
      </c>
      <c r="D653" s="1179" t="s">
        <v>11</v>
      </c>
    </row>
    <row r="654" spans="1:4" s="1198" customFormat="1" ht="11.25" customHeight="1" x14ac:dyDescent="0.2">
      <c r="A654" s="1561" t="s">
        <v>1888</v>
      </c>
      <c r="B654" s="1185">
        <v>1463.29</v>
      </c>
      <c r="C654" s="1185">
        <v>1463.287</v>
      </c>
      <c r="D654" s="1177" t="s">
        <v>1826</v>
      </c>
    </row>
    <row r="655" spans="1:4" s="1198" customFormat="1" ht="11.25" customHeight="1" x14ac:dyDescent="0.2">
      <c r="A655" s="1562"/>
      <c r="B655" s="1187">
        <v>1463.29</v>
      </c>
      <c r="C655" s="1187">
        <v>1463.287</v>
      </c>
      <c r="D655" s="1181" t="s">
        <v>11</v>
      </c>
    </row>
    <row r="656" spans="1:4" s="1198" customFormat="1" ht="11.25" customHeight="1" x14ac:dyDescent="0.2">
      <c r="A656" s="1560" t="s">
        <v>3747</v>
      </c>
      <c r="B656" s="1186">
        <v>120.9</v>
      </c>
      <c r="C656" s="1186">
        <v>120.9</v>
      </c>
      <c r="D656" s="1179" t="s">
        <v>3526</v>
      </c>
    </row>
    <row r="657" spans="1:4" s="1198" customFormat="1" ht="11.25" customHeight="1" x14ac:dyDescent="0.2">
      <c r="A657" s="1560"/>
      <c r="B657" s="1186">
        <v>120.9</v>
      </c>
      <c r="C657" s="1186">
        <v>120.9</v>
      </c>
      <c r="D657" s="1179" t="s">
        <v>11</v>
      </c>
    </row>
    <row r="658" spans="1:4" s="1198" customFormat="1" ht="11.25" customHeight="1" x14ac:dyDescent="0.2">
      <c r="A658" s="1561" t="s">
        <v>3748</v>
      </c>
      <c r="B658" s="1185">
        <v>1765</v>
      </c>
      <c r="C658" s="1185">
        <v>1765</v>
      </c>
      <c r="D658" s="1177" t="s">
        <v>726</v>
      </c>
    </row>
    <row r="659" spans="1:4" s="1198" customFormat="1" ht="11.25" customHeight="1" x14ac:dyDescent="0.2">
      <c r="A659" s="1562"/>
      <c r="B659" s="1187">
        <v>1765</v>
      </c>
      <c r="C659" s="1187">
        <v>1765</v>
      </c>
      <c r="D659" s="1181" t="s">
        <v>11</v>
      </c>
    </row>
    <row r="660" spans="1:4" s="1198" customFormat="1" ht="11.25" customHeight="1" x14ac:dyDescent="0.2">
      <c r="A660" s="1560" t="s">
        <v>3111</v>
      </c>
      <c r="B660" s="1186">
        <v>260</v>
      </c>
      <c r="C660" s="1186">
        <v>130</v>
      </c>
      <c r="D660" s="1179" t="s">
        <v>3526</v>
      </c>
    </row>
    <row r="661" spans="1:4" s="1198" customFormat="1" ht="11.25" customHeight="1" x14ac:dyDescent="0.2">
      <c r="A661" s="1560"/>
      <c r="B661" s="1186">
        <v>260</v>
      </c>
      <c r="C661" s="1186">
        <v>130</v>
      </c>
      <c r="D661" s="1179" t="s">
        <v>11</v>
      </c>
    </row>
    <row r="662" spans="1:4" s="1198" customFormat="1" ht="11.25" customHeight="1" x14ac:dyDescent="0.2">
      <c r="A662" s="1561" t="s">
        <v>4788</v>
      </c>
      <c r="B662" s="1185">
        <v>500</v>
      </c>
      <c r="C662" s="1185">
        <v>500</v>
      </c>
      <c r="D662" s="1177" t="s">
        <v>677</v>
      </c>
    </row>
    <row r="663" spans="1:4" s="1198" customFormat="1" ht="11.25" customHeight="1" x14ac:dyDescent="0.2">
      <c r="A663" s="1562"/>
      <c r="B663" s="1187">
        <v>500</v>
      </c>
      <c r="C663" s="1187">
        <v>500</v>
      </c>
      <c r="D663" s="1181" t="s">
        <v>11</v>
      </c>
    </row>
    <row r="664" spans="1:4" s="1198" customFormat="1" ht="11.25" customHeight="1" x14ac:dyDescent="0.2">
      <c r="A664" s="1560" t="s">
        <v>4154</v>
      </c>
      <c r="B664" s="1186">
        <v>800</v>
      </c>
      <c r="C664" s="1186">
        <v>800</v>
      </c>
      <c r="D664" s="1179" t="s">
        <v>739</v>
      </c>
    </row>
    <row r="665" spans="1:4" s="1198" customFormat="1" ht="11.25" customHeight="1" x14ac:dyDescent="0.2">
      <c r="A665" s="1560"/>
      <c r="B665" s="1186">
        <v>70</v>
      </c>
      <c r="C665" s="1186">
        <v>70</v>
      </c>
      <c r="D665" s="1179" t="s">
        <v>3682</v>
      </c>
    </row>
    <row r="666" spans="1:4" s="1198" customFormat="1" ht="11.25" customHeight="1" x14ac:dyDescent="0.2">
      <c r="A666" s="1560"/>
      <c r="B666" s="1186">
        <v>100</v>
      </c>
      <c r="C666" s="1186">
        <v>100</v>
      </c>
      <c r="D666" s="1179" t="s">
        <v>472</v>
      </c>
    </row>
    <row r="667" spans="1:4" s="1198" customFormat="1" ht="11.25" customHeight="1" x14ac:dyDescent="0.2">
      <c r="A667" s="1560"/>
      <c r="B667" s="1186">
        <v>970</v>
      </c>
      <c r="C667" s="1186">
        <v>970</v>
      </c>
      <c r="D667" s="1179" t="s">
        <v>11</v>
      </c>
    </row>
    <row r="668" spans="1:4" s="1198" customFormat="1" ht="11.25" customHeight="1" x14ac:dyDescent="0.2">
      <c r="A668" s="1561" t="s">
        <v>2829</v>
      </c>
      <c r="B668" s="1185">
        <v>4700</v>
      </c>
      <c r="C668" s="1185">
        <v>4700</v>
      </c>
      <c r="D668" s="1177" t="s">
        <v>739</v>
      </c>
    </row>
    <row r="669" spans="1:4" s="1198" customFormat="1" ht="11.25" customHeight="1" x14ac:dyDescent="0.2">
      <c r="A669" s="1562"/>
      <c r="B669" s="1187">
        <v>4700</v>
      </c>
      <c r="C669" s="1187">
        <v>4700</v>
      </c>
      <c r="D669" s="1181" t="s">
        <v>11</v>
      </c>
    </row>
    <row r="670" spans="1:4" s="1198" customFormat="1" ht="11.25" customHeight="1" x14ac:dyDescent="0.2">
      <c r="A670" s="1560" t="s">
        <v>4789</v>
      </c>
      <c r="B670" s="1186">
        <v>32</v>
      </c>
      <c r="C670" s="1186">
        <v>32</v>
      </c>
      <c r="D670" s="1179" t="s">
        <v>3682</v>
      </c>
    </row>
    <row r="671" spans="1:4" s="1198" customFormat="1" ht="11.25" customHeight="1" x14ac:dyDescent="0.2">
      <c r="A671" s="1560"/>
      <c r="B671" s="1186">
        <v>32</v>
      </c>
      <c r="C671" s="1186">
        <v>32</v>
      </c>
      <c r="D671" s="1179" t="s">
        <v>11</v>
      </c>
    </row>
    <row r="672" spans="1:4" s="1198" customFormat="1" ht="11.25" customHeight="1" x14ac:dyDescent="0.2">
      <c r="A672" s="1561" t="s">
        <v>2933</v>
      </c>
      <c r="B672" s="1185">
        <v>200</v>
      </c>
      <c r="C672" s="1185">
        <v>200</v>
      </c>
      <c r="D672" s="1177" t="s">
        <v>430</v>
      </c>
    </row>
    <row r="673" spans="1:4" s="1198" customFormat="1" ht="11.25" customHeight="1" x14ac:dyDescent="0.2">
      <c r="A673" s="1562"/>
      <c r="B673" s="1187">
        <v>200</v>
      </c>
      <c r="C673" s="1187">
        <v>200</v>
      </c>
      <c r="D673" s="1181" t="s">
        <v>11</v>
      </c>
    </row>
    <row r="674" spans="1:4" s="1198" customFormat="1" ht="11.25" customHeight="1" x14ac:dyDescent="0.2">
      <c r="A674" s="1560" t="s">
        <v>3749</v>
      </c>
      <c r="B674" s="1186">
        <v>108.1</v>
      </c>
      <c r="C674" s="1186">
        <v>102.116</v>
      </c>
      <c r="D674" s="1179" t="s">
        <v>701</v>
      </c>
    </row>
    <row r="675" spans="1:4" s="1198" customFormat="1" ht="11.25" customHeight="1" x14ac:dyDescent="0.2">
      <c r="A675" s="1560"/>
      <c r="B675" s="1186">
        <v>108.1</v>
      </c>
      <c r="C675" s="1186">
        <v>102.116</v>
      </c>
      <c r="D675" s="1179" t="s">
        <v>11</v>
      </c>
    </row>
    <row r="676" spans="1:4" s="1198" customFormat="1" ht="11.25" customHeight="1" x14ac:dyDescent="0.2">
      <c r="A676" s="1561" t="s">
        <v>3750</v>
      </c>
      <c r="B676" s="1185">
        <v>127</v>
      </c>
      <c r="C676" s="1185">
        <v>127</v>
      </c>
      <c r="D676" s="1177" t="s">
        <v>678</v>
      </c>
    </row>
    <row r="677" spans="1:4" s="1198" customFormat="1" ht="11.25" customHeight="1" x14ac:dyDescent="0.2">
      <c r="A677" s="1562"/>
      <c r="B677" s="1187">
        <v>127</v>
      </c>
      <c r="C677" s="1187">
        <v>127</v>
      </c>
      <c r="D677" s="1181" t="s">
        <v>11</v>
      </c>
    </row>
    <row r="678" spans="1:4" s="1198" customFormat="1" ht="11.25" customHeight="1" x14ac:dyDescent="0.2">
      <c r="A678" s="1560" t="s">
        <v>4790</v>
      </c>
      <c r="B678" s="1186">
        <v>150</v>
      </c>
      <c r="C678" s="1186">
        <v>150</v>
      </c>
      <c r="D678" s="1179" t="s">
        <v>3682</v>
      </c>
    </row>
    <row r="679" spans="1:4" s="1198" customFormat="1" ht="11.25" customHeight="1" x14ac:dyDescent="0.2">
      <c r="A679" s="1560"/>
      <c r="B679" s="1186">
        <v>150</v>
      </c>
      <c r="C679" s="1186">
        <v>150</v>
      </c>
      <c r="D679" s="1179" t="s">
        <v>11</v>
      </c>
    </row>
    <row r="680" spans="1:4" s="1198" customFormat="1" ht="11.25" customHeight="1" x14ac:dyDescent="0.2">
      <c r="A680" s="1561" t="s">
        <v>3751</v>
      </c>
      <c r="B680" s="1185">
        <v>87</v>
      </c>
      <c r="C680" s="1185">
        <v>87</v>
      </c>
      <c r="D680" s="1177" t="s">
        <v>699</v>
      </c>
    </row>
    <row r="681" spans="1:4" s="1198" customFormat="1" ht="11.25" customHeight="1" x14ac:dyDescent="0.2">
      <c r="A681" s="1562"/>
      <c r="B681" s="1187">
        <v>87</v>
      </c>
      <c r="C681" s="1187">
        <v>87</v>
      </c>
      <c r="D681" s="1181" t="s">
        <v>11</v>
      </c>
    </row>
    <row r="682" spans="1:4" s="1198" customFormat="1" ht="11.25" customHeight="1" x14ac:dyDescent="0.2">
      <c r="A682" s="1561" t="s">
        <v>1889</v>
      </c>
      <c r="B682" s="1185">
        <v>5684</v>
      </c>
      <c r="C682" s="1185">
        <v>5438.5406700000003</v>
      </c>
      <c r="D682" s="1177" t="s">
        <v>726</v>
      </c>
    </row>
    <row r="683" spans="1:4" s="1198" customFormat="1" ht="11.25" customHeight="1" x14ac:dyDescent="0.2">
      <c r="A683" s="1560"/>
      <c r="B683" s="1186">
        <v>300</v>
      </c>
      <c r="C683" s="1186">
        <v>300</v>
      </c>
      <c r="D683" s="1179" t="s">
        <v>723</v>
      </c>
    </row>
    <row r="684" spans="1:4" s="1198" customFormat="1" ht="21" x14ac:dyDescent="0.2">
      <c r="A684" s="1560"/>
      <c r="B684" s="1186">
        <v>300</v>
      </c>
      <c r="C684" s="1186">
        <v>300</v>
      </c>
      <c r="D684" s="1179" t="s">
        <v>722</v>
      </c>
    </row>
    <row r="685" spans="1:4" s="1198" customFormat="1" ht="11.25" customHeight="1" x14ac:dyDescent="0.2">
      <c r="A685" s="1560"/>
      <c r="B685" s="1186">
        <v>4143.0200000000004</v>
      </c>
      <c r="C685" s="1186">
        <v>4143</v>
      </c>
      <c r="D685" s="1179" t="s">
        <v>3481</v>
      </c>
    </row>
    <row r="686" spans="1:4" s="1198" customFormat="1" ht="11.25" customHeight="1" x14ac:dyDescent="0.2">
      <c r="A686" s="1562"/>
      <c r="B686" s="1187">
        <v>10427.02</v>
      </c>
      <c r="C686" s="1187">
        <v>10181.54067</v>
      </c>
      <c r="D686" s="1181" t="s">
        <v>11</v>
      </c>
    </row>
    <row r="687" spans="1:4" s="1198" customFormat="1" ht="11.25" customHeight="1" x14ac:dyDescent="0.2">
      <c r="A687" s="1561" t="s">
        <v>1890</v>
      </c>
      <c r="B687" s="1185">
        <v>270</v>
      </c>
      <c r="C687" s="1185">
        <v>270</v>
      </c>
      <c r="D687" s="1177" t="s">
        <v>678</v>
      </c>
    </row>
    <row r="688" spans="1:4" s="1198" customFormat="1" ht="11.25" customHeight="1" x14ac:dyDescent="0.2">
      <c r="A688" s="1562"/>
      <c r="B688" s="1187">
        <v>270</v>
      </c>
      <c r="C688" s="1187">
        <v>270</v>
      </c>
      <c r="D688" s="1181" t="s">
        <v>11</v>
      </c>
    </row>
    <row r="689" spans="1:4" s="1198" customFormat="1" ht="11.25" customHeight="1" x14ac:dyDescent="0.2">
      <c r="A689" s="1560" t="s">
        <v>4087</v>
      </c>
      <c r="B689" s="1186">
        <v>50</v>
      </c>
      <c r="C689" s="1186">
        <v>0</v>
      </c>
      <c r="D689" s="1179" t="s">
        <v>399</v>
      </c>
    </row>
    <row r="690" spans="1:4" s="1198" customFormat="1" ht="11.25" customHeight="1" x14ac:dyDescent="0.2">
      <c r="A690" s="1560"/>
      <c r="B690" s="1186">
        <v>50</v>
      </c>
      <c r="C690" s="1186">
        <v>0</v>
      </c>
      <c r="D690" s="1179" t="s">
        <v>11</v>
      </c>
    </row>
    <row r="691" spans="1:4" s="1198" customFormat="1" ht="11.25" customHeight="1" x14ac:dyDescent="0.2">
      <c r="A691" s="1561" t="s">
        <v>4083</v>
      </c>
      <c r="B691" s="1185">
        <v>200</v>
      </c>
      <c r="C691" s="1185">
        <v>200</v>
      </c>
      <c r="D691" s="1177" t="s">
        <v>397</v>
      </c>
    </row>
    <row r="692" spans="1:4" s="1198" customFormat="1" ht="11.25" customHeight="1" x14ac:dyDescent="0.2">
      <c r="A692" s="1562"/>
      <c r="B692" s="1187">
        <v>200</v>
      </c>
      <c r="C692" s="1187">
        <v>200</v>
      </c>
      <c r="D692" s="1181" t="s">
        <v>11</v>
      </c>
    </row>
    <row r="693" spans="1:4" s="1198" customFormat="1" ht="11.25" customHeight="1" x14ac:dyDescent="0.2">
      <c r="A693" s="1560" t="s">
        <v>4088</v>
      </c>
      <c r="B693" s="1186">
        <v>50</v>
      </c>
      <c r="C693" s="1186">
        <v>50</v>
      </c>
      <c r="D693" s="1179" t="s">
        <v>399</v>
      </c>
    </row>
    <row r="694" spans="1:4" s="1198" customFormat="1" ht="11.25" customHeight="1" x14ac:dyDescent="0.2">
      <c r="A694" s="1560"/>
      <c r="B694" s="1186">
        <v>50</v>
      </c>
      <c r="C694" s="1186">
        <v>50</v>
      </c>
      <c r="D694" s="1179" t="s">
        <v>11</v>
      </c>
    </row>
    <row r="695" spans="1:4" s="1198" customFormat="1" ht="11.25" customHeight="1" x14ac:dyDescent="0.2">
      <c r="A695" s="1561" t="s">
        <v>1891</v>
      </c>
      <c r="B695" s="1185">
        <v>200</v>
      </c>
      <c r="C695" s="1185">
        <v>200</v>
      </c>
      <c r="D695" s="1177" t="s">
        <v>4791</v>
      </c>
    </row>
    <row r="696" spans="1:4" s="1198" customFormat="1" ht="11.25" customHeight="1" x14ac:dyDescent="0.2">
      <c r="A696" s="1560"/>
      <c r="B696" s="1186">
        <v>5959.08</v>
      </c>
      <c r="C696" s="1186">
        <v>5959.08</v>
      </c>
      <c r="D696" s="1179" t="s">
        <v>626</v>
      </c>
    </row>
    <row r="697" spans="1:4" s="1198" customFormat="1" ht="11.25" customHeight="1" x14ac:dyDescent="0.2">
      <c r="A697" s="1562"/>
      <c r="B697" s="1187">
        <v>6159.08</v>
      </c>
      <c r="C697" s="1187">
        <v>6159.08</v>
      </c>
      <c r="D697" s="1181" t="s">
        <v>11</v>
      </c>
    </row>
    <row r="698" spans="1:4" s="1198" customFormat="1" ht="11.25" customHeight="1" x14ac:dyDescent="0.2">
      <c r="A698" s="1560" t="s">
        <v>3752</v>
      </c>
      <c r="B698" s="1186">
        <v>150</v>
      </c>
      <c r="C698" s="1186">
        <v>57.671000000000006</v>
      </c>
      <c r="D698" s="1179" t="s">
        <v>3682</v>
      </c>
    </row>
    <row r="699" spans="1:4" s="1198" customFormat="1" ht="11.25" customHeight="1" x14ac:dyDescent="0.2">
      <c r="A699" s="1560"/>
      <c r="B699" s="1186">
        <v>150</v>
      </c>
      <c r="C699" s="1186">
        <v>57.671000000000006</v>
      </c>
      <c r="D699" s="1179" t="s">
        <v>11</v>
      </c>
    </row>
    <row r="700" spans="1:4" s="1198" customFormat="1" ht="11.25" customHeight="1" x14ac:dyDescent="0.2">
      <c r="A700" s="1561" t="s">
        <v>3753</v>
      </c>
      <c r="B700" s="1185">
        <v>1000</v>
      </c>
      <c r="C700" s="1185">
        <v>1000</v>
      </c>
      <c r="D700" s="1177" t="s">
        <v>739</v>
      </c>
    </row>
    <row r="701" spans="1:4" s="1198" customFormat="1" ht="11.25" customHeight="1" x14ac:dyDescent="0.2">
      <c r="A701" s="1562"/>
      <c r="B701" s="1187">
        <v>1000</v>
      </c>
      <c r="C701" s="1187">
        <v>1000</v>
      </c>
      <c r="D701" s="1181" t="s">
        <v>11</v>
      </c>
    </row>
    <row r="702" spans="1:4" s="1198" customFormat="1" ht="11.25" customHeight="1" x14ac:dyDescent="0.2">
      <c r="A702" s="1560" t="s">
        <v>3420</v>
      </c>
      <c r="B702" s="1186">
        <v>60</v>
      </c>
      <c r="C702" s="1186">
        <v>60</v>
      </c>
      <c r="D702" s="1179" t="s">
        <v>472</v>
      </c>
    </row>
    <row r="703" spans="1:4" s="1198" customFormat="1" ht="11.25" customHeight="1" x14ac:dyDescent="0.2">
      <c r="A703" s="1560"/>
      <c r="B703" s="1186">
        <v>60</v>
      </c>
      <c r="C703" s="1186">
        <v>60</v>
      </c>
      <c r="D703" s="1179" t="s">
        <v>11</v>
      </c>
    </row>
    <row r="704" spans="1:4" s="1198" customFormat="1" ht="11.25" customHeight="1" x14ac:dyDescent="0.2">
      <c r="A704" s="1561" t="s">
        <v>4792</v>
      </c>
      <c r="B704" s="1185">
        <v>262.5</v>
      </c>
      <c r="C704" s="1185">
        <v>262.5</v>
      </c>
      <c r="D704" s="1177" t="s">
        <v>2772</v>
      </c>
    </row>
    <row r="705" spans="1:4" s="1198" customFormat="1" ht="11.25" customHeight="1" x14ac:dyDescent="0.2">
      <c r="A705" s="1562"/>
      <c r="B705" s="1187">
        <v>262.5</v>
      </c>
      <c r="C705" s="1187">
        <v>262.5</v>
      </c>
      <c r="D705" s="1181" t="s">
        <v>11</v>
      </c>
    </row>
    <row r="706" spans="1:4" s="1198" customFormat="1" ht="11.25" customHeight="1" x14ac:dyDescent="0.2">
      <c r="A706" s="1560" t="s">
        <v>1892</v>
      </c>
      <c r="B706" s="1186">
        <v>3191</v>
      </c>
      <c r="C706" s="1186">
        <v>3131.0576999999998</v>
      </c>
      <c r="D706" s="1179" t="s">
        <v>726</v>
      </c>
    </row>
    <row r="707" spans="1:4" s="1198" customFormat="1" ht="11.25" customHeight="1" x14ac:dyDescent="0.2">
      <c r="A707" s="1560"/>
      <c r="B707" s="1186">
        <v>3191</v>
      </c>
      <c r="C707" s="1186">
        <v>3131.0576999999998</v>
      </c>
      <c r="D707" s="1179" t="s">
        <v>11</v>
      </c>
    </row>
    <row r="708" spans="1:4" s="1198" customFormat="1" ht="11.25" customHeight="1" x14ac:dyDescent="0.2">
      <c r="A708" s="1561" t="s">
        <v>3754</v>
      </c>
      <c r="B708" s="1185">
        <v>70</v>
      </c>
      <c r="C708" s="1185">
        <v>70</v>
      </c>
      <c r="D708" s="1177" t="s">
        <v>3682</v>
      </c>
    </row>
    <row r="709" spans="1:4" s="1198" customFormat="1" ht="11.25" customHeight="1" x14ac:dyDescent="0.2">
      <c r="A709" s="1562"/>
      <c r="B709" s="1187">
        <v>70</v>
      </c>
      <c r="C709" s="1187">
        <v>70</v>
      </c>
      <c r="D709" s="1181" t="s">
        <v>11</v>
      </c>
    </row>
    <row r="710" spans="1:4" s="1198" customFormat="1" ht="11.25" customHeight="1" x14ac:dyDescent="0.2">
      <c r="A710" s="1560" t="s">
        <v>4793</v>
      </c>
      <c r="B710" s="1186">
        <v>70</v>
      </c>
      <c r="C710" s="1186">
        <v>70</v>
      </c>
      <c r="D710" s="1179" t="s">
        <v>3682</v>
      </c>
    </row>
    <row r="711" spans="1:4" s="1198" customFormat="1" ht="11.25" customHeight="1" x14ac:dyDescent="0.2">
      <c r="A711" s="1560"/>
      <c r="B711" s="1186">
        <v>70</v>
      </c>
      <c r="C711" s="1186">
        <v>70</v>
      </c>
      <c r="D711" s="1179" t="s">
        <v>11</v>
      </c>
    </row>
    <row r="712" spans="1:4" s="1198" customFormat="1" ht="11.25" customHeight="1" x14ac:dyDescent="0.2">
      <c r="A712" s="1569" t="s">
        <v>387</v>
      </c>
      <c r="B712" s="1185">
        <v>1166.8</v>
      </c>
      <c r="C712" s="1185">
        <v>931.2988499999999</v>
      </c>
      <c r="D712" s="1177" t="s">
        <v>3717</v>
      </c>
    </row>
    <row r="713" spans="1:4" s="1198" customFormat="1" ht="11.25" customHeight="1" x14ac:dyDescent="0.2">
      <c r="A713" s="1571"/>
      <c r="B713" s="1186">
        <v>1200.4000000000001</v>
      </c>
      <c r="C713" s="1186">
        <v>1191.7940000000001</v>
      </c>
      <c r="D713" s="1179" t="s">
        <v>791</v>
      </c>
    </row>
    <row r="714" spans="1:4" s="1198" customFormat="1" ht="11.25" customHeight="1" x14ac:dyDescent="0.2">
      <c r="A714" s="1571"/>
      <c r="B714" s="1186">
        <v>4826.1000000000004</v>
      </c>
      <c r="C714" s="1186">
        <v>4795.6760000000004</v>
      </c>
      <c r="D714" s="1179" t="s">
        <v>677</v>
      </c>
    </row>
    <row r="715" spans="1:4" s="1198" customFormat="1" ht="11.25" customHeight="1" x14ac:dyDescent="0.2">
      <c r="A715" s="1571"/>
      <c r="B715" s="1186">
        <v>6365.18</v>
      </c>
      <c r="C715" s="1186">
        <v>4026.8557999999998</v>
      </c>
      <c r="D715" s="1179" t="s">
        <v>679</v>
      </c>
    </row>
    <row r="716" spans="1:4" s="1198" customFormat="1" ht="11.25" customHeight="1" x14ac:dyDescent="0.2">
      <c r="A716" s="1571"/>
      <c r="B716" s="1186">
        <v>209.5</v>
      </c>
      <c r="C716" s="1186">
        <v>209.5</v>
      </c>
      <c r="D716" s="1209" t="s">
        <v>678</v>
      </c>
    </row>
    <row r="717" spans="1:4" s="1198" customFormat="1" ht="11.25" customHeight="1" x14ac:dyDescent="0.2">
      <c r="A717" s="1571"/>
      <c r="B717" s="1186">
        <v>200</v>
      </c>
      <c r="C717" s="1186">
        <v>200</v>
      </c>
      <c r="D717" s="1179" t="s">
        <v>4794</v>
      </c>
    </row>
    <row r="718" spans="1:4" s="1198" customFormat="1" ht="11.25" customHeight="1" x14ac:dyDescent="0.2">
      <c r="A718" s="1571"/>
      <c r="B718" s="1186">
        <v>70</v>
      </c>
      <c r="C718" s="1186">
        <v>70</v>
      </c>
      <c r="D718" s="1179" t="s">
        <v>4795</v>
      </c>
    </row>
    <row r="719" spans="1:4" s="1198" customFormat="1" ht="11.25" customHeight="1" x14ac:dyDescent="0.2">
      <c r="A719" s="1571"/>
      <c r="B719" s="1186">
        <v>200</v>
      </c>
      <c r="C719" s="1186">
        <v>200</v>
      </c>
      <c r="D719" s="1179" t="s">
        <v>4796</v>
      </c>
    </row>
    <row r="720" spans="1:4" s="1198" customFormat="1" ht="11.25" customHeight="1" x14ac:dyDescent="0.2">
      <c r="A720" s="1571"/>
      <c r="B720" s="1186">
        <v>80</v>
      </c>
      <c r="C720" s="1186">
        <v>0</v>
      </c>
      <c r="D720" s="1179" t="s">
        <v>4797</v>
      </c>
    </row>
    <row r="721" spans="1:4" s="1198" customFormat="1" ht="11.25" customHeight="1" x14ac:dyDescent="0.2">
      <c r="A721" s="1571"/>
      <c r="B721" s="1186">
        <v>40</v>
      </c>
      <c r="C721" s="1186">
        <v>40</v>
      </c>
      <c r="D721" s="1179" t="s">
        <v>4798</v>
      </c>
    </row>
    <row r="722" spans="1:4" s="1198" customFormat="1" ht="11.25" customHeight="1" x14ac:dyDescent="0.2">
      <c r="A722" s="1571"/>
      <c r="B722" s="1186">
        <v>198.9</v>
      </c>
      <c r="C722" s="1186">
        <v>198.9</v>
      </c>
      <c r="D722" s="1179" t="s">
        <v>385</v>
      </c>
    </row>
    <row r="723" spans="1:4" s="1198" customFormat="1" ht="11.25" customHeight="1" x14ac:dyDescent="0.2">
      <c r="A723" s="1571"/>
      <c r="B723" s="1186">
        <v>754.76</v>
      </c>
      <c r="C723" s="1186">
        <v>726.08555000000001</v>
      </c>
      <c r="D723" s="1179" t="s">
        <v>472</v>
      </c>
    </row>
    <row r="724" spans="1:4" s="1198" customFormat="1" ht="11.25" customHeight="1" x14ac:dyDescent="0.2">
      <c r="A724" s="1571"/>
      <c r="B724" s="1186">
        <v>160</v>
      </c>
      <c r="C724" s="1186">
        <v>120</v>
      </c>
      <c r="D724" s="1179" t="s">
        <v>500</v>
      </c>
    </row>
    <row r="725" spans="1:4" s="1198" customFormat="1" ht="11.25" customHeight="1" x14ac:dyDescent="0.2">
      <c r="A725" s="1571"/>
      <c r="B725" s="1186">
        <v>677.5</v>
      </c>
      <c r="C725" s="1186">
        <v>677.5</v>
      </c>
      <c r="D725" s="1179" t="s">
        <v>397</v>
      </c>
    </row>
    <row r="726" spans="1:4" s="1198" customFormat="1" ht="11.25" customHeight="1" x14ac:dyDescent="0.2">
      <c r="A726" s="1571"/>
      <c r="B726" s="1186">
        <v>1041</v>
      </c>
      <c r="C726" s="1186">
        <v>876</v>
      </c>
      <c r="D726" s="1179" t="s">
        <v>399</v>
      </c>
    </row>
    <row r="727" spans="1:4" s="1198" customFormat="1" ht="11.25" customHeight="1" x14ac:dyDescent="0.2">
      <c r="A727" s="1571"/>
      <c r="B727" s="1186">
        <v>210</v>
      </c>
      <c r="C727" s="1186">
        <v>210</v>
      </c>
      <c r="D727" s="1179" t="s">
        <v>503</v>
      </c>
    </row>
    <row r="728" spans="1:4" s="1198" customFormat="1" ht="11.25" customHeight="1" x14ac:dyDescent="0.2">
      <c r="A728" s="1570"/>
      <c r="B728" s="1187">
        <v>17400.14</v>
      </c>
      <c r="C728" s="1187">
        <v>14473.610199999999</v>
      </c>
      <c r="D728" s="1181" t="s">
        <v>11</v>
      </c>
    </row>
    <row r="729" spans="1:4" s="1198" customFormat="1" ht="21" x14ac:dyDescent="0.2">
      <c r="A729" s="1561" t="s">
        <v>1893</v>
      </c>
      <c r="B729" s="1185">
        <v>132</v>
      </c>
      <c r="C729" s="1185">
        <v>132</v>
      </c>
      <c r="D729" s="1177" t="s">
        <v>725</v>
      </c>
    </row>
    <row r="730" spans="1:4" s="1198" customFormat="1" ht="11.25" customHeight="1" x14ac:dyDescent="0.2">
      <c r="A730" s="1560"/>
      <c r="B730" s="1186">
        <v>4622</v>
      </c>
      <c r="C730" s="1186">
        <v>4361.9799999999996</v>
      </c>
      <c r="D730" s="1179" t="s">
        <v>726</v>
      </c>
    </row>
    <row r="731" spans="1:4" s="1198" customFormat="1" ht="11.25" customHeight="1" x14ac:dyDescent="0.2">
      <c r="A731" s="1562"/>
      <c r="B731" s="1187">
        <v>4754</v>
      </c>
      <c r="C731" s="1187">
        <v>4493.9799999999996</v>
      </c>
      <c r="D731" s="1181" t="s">
        <v>11</v>
      </c>
    </row>
    <row r="732" spans="1:4" s="1198" customFormat="1" ht="11.25" customHeight="1" x14ac:dyDescent="0.2">
      <c r="A732" s="1561" t="s">
        <v>3755</v>
      </c>
      <c r="B732" s="1185">
        <v>260</v>
      </c>
      <c r="C732" s="1185">
        <v>130</v>
      </c>
      <c r="D732" s="1177" t="s">
        <v>3526</v>
      </c>
    </row>
    <row r="733" spans="1:4" s="1198" customFormat="1" ht="11.25" customHeight="1" x14ac:dyDescent="0.2">
      <c r="A733" s="1562"/>
      <c r="B733" s="1187">
        <v>260</v>
      </c>
      <c r="C733" s="1187">
        <v>130</v>
      </c>
      <c r="D733" s="1181" t="s">
        <v>11</v>
      </c>
    </row>
    <row r="734" spans="1:4" s="1198" customFormat="1" ht="11.25" customHeight="1" x14ac:dyDescent="0.2">
      <c r="A734" s="1560" t="s">
        <v>1894</v>
      </c>
      <c r="B734" s="1186">
        <v>16318.16</v>
      </c>
      <c r="C734" s="1186">
        <v>16318.155000000001</v>
      </c>
      <c r="D734" s="1179" t="s">
        <v>1826</v>
      </c>
    </row>
    <row r="735" spans="1:4" s="1198" customFormat="1" ht="11.25" customHeight="1" x14ac:dyDescent="0.2">
      <c r="A735" s="1560"/>
      <c r="B735" s="1186">
        <v>16318.16</v>
      </c>
      <c r="C735" s="1186">
        <v>16318.155000000001</v>
      </c>
      <c r="D735" s="1179" t="s">
        <v>11</v>
      </c>
    </row>
    <row r="736" spans="1:4" s="1198" customFormat="1" ht="11.25" customHeight="1" x14ac:dyDescent="0.2">
      <c r="A736" s="1561" t="s">
        <v>3364</v>
      </c>
      <c r="B736" s="1185">
        <v>200</v>
      </c>
      <c r="C736" s="1185">
        <v>200</v>
      </c>
      <c r="D736" s="1177" t="s">
        <v>399</v>
      </c>
    </row>
    <row r="737" spans="1:4" s="1198" customFormat="1" ht="11.25" customHeight="1" x14ac:dyDescent="0.2">
      <c r="A737" s="1562"/>
      <c r="B737" s="1187">
        <v>200</v>
      </c>
      <c r="C737" s="1187">
        <v>200</v>
      </c>
      <c r="D737" s="1181" t="s">
        <v>11</v>
      </c>
    </row>
    <row r="738" spans="1:4" s="1198" customFormat="1" ht="11.25" customHeight="1" x14ac:dyDescent="0.2">
      <c r="A738" s="1560" t="s">
        <v>4089</v>
      </c>
      <c r="B738" s="1186">
        <v>199</v>
      </c>
      <c r="C738" s="1186">
        <v>199</v>
      </c>
      <c r="D738" s="1179" t="s">
        <v>399</v>
      </c>
    </row>
    <row r="739" spans="1:4" s="1198" customFormat="1" ht="11.25" customHeight="1" x14ac:dyDescent="0.2">
      <c r="A739" s="1560"/>
      <c r="B739" s="1186">
        <v>199</v>
      </c>
      <c r="C739" s="1186">
        <v>199</v>
      </c>
      <c r="D739" s="1179" t="s">
        <v>11</v>
      </c>
    </row>
    <row r="740" spans="1:4" s="1198" customFormat="1" ht="11.25" customHeight="1" x14ac:dyDescent="0.2">
      <c r="A740" s="1561" t="s">
        <v>1895</v>
      </c>
      <c r="B740" s="1185">
        <v>88.2</v>
      </c>
      <c r="C740" s="1185">
        <v>88.2</v>
      </c>
      <c r="D740" s="1177" t="s">
        <v>701</v>
      </c>
    </row>
    <row r="741" spans="1:4" s="1198" customFormat="1" ht="11.25" customHeight="1" x14ac:dyDescent="0.2">
      <c r="A741" s="1562"/>
      <c r="B741" s="1187">
        <v>88.2</v>
      </c>
      <c r="C741" s="1187">
        <v>88.2</v>
      </c>
      <c r="D741" s="1181" t="s">
        <v>11</v>
      </c>
    </row>
    <row r="742" spans="1:4" s="1198" customFormat="1" ht="21" x14ac:dyDescent="0.2">
      <c r="A742" s="1560" t="s">
        <v>3756</v>
      </c>
      <c r="B742" s="1186">
        <v>128</v>
      </c>
      <c r="C742" s="1186">
        <v>128</v>
      </c>
      <c r="D742" s="1179" t="s">
        <v>725</v>
      </c>
    </row>
    <row r="743" spans="1:4" s="1198" customFormat="1" ht="11.25" customHeight="1" x14ac:dyDescent="0.2">
      <c r="A743" s="1560"/>
      <c r="B743" s="1186">
        <v>880</v>
      </c>
      <c r="C743" s="1186">
        <v>880</v>
      </c>
      <c r="D743" s="1179" t="s">
        <v>726</v>
      </c>
    </row>
    <row r="744" spans="1:4" s="1198" customFormat="1" ht="11.25" customHeight="1" x14ac:dyDescent="0.2">
      <c r="A744" s="1560"/>
      <c r="B744" s="1186">
        <v>1008</v>
      </c>
      <c r="C744" s="1186">
        <v>1008</v>
      </c>
      <c r="D744" s="1179" t="s">
        <v>11</v>
      </c>
    </row>
    <row r="745" spans="1:4" s="1198" customFormat="1" ht="11.25" customHeight="1" x14ac:dyDescent="0.2">
      <c r="A745" s="1561" t="s">
        <v>1896</v>
      </c>
      <c r="B745" s="1185">
        <v>70</v>
      </c>
      <c r="C745" s="1185">
        <v>70</v>
      </c>
      <c r="D745" s="1177" t="s">
        <v>3682</v>
      </c>
    </row>
    <row r="746" spans="1:4" s="1198" customFormat="1" ht="11.25" customHeight="1" x14ac:dyDescent="0.2">
      <c r="A746" s="1560"/>
      <c r="B746" s="1186">
        <v>30</v>
      </c>
      <c r="C746" s="1186">
        <v>30</v>
      </c>
      <c r="D746" s="1179" t="s">
        <v>4799</v>
      </c>
    </row>
    <row r="747" spans="1:4" s="1198" customFormat="1" ht="11.25" customHeight="1" x14ac:dyDescent="0.2">
      <c r="A747" s="1562"/>
      <c r="B747" s="1187">
        <v>100</v>
      </c>
      <c r="C747" s="1187">
        <v>100</v>
      </c>
      <c r="D747" s="1181" t="s">
        <v>11</v>
      </c>
    </row>
    <row r="748" spans="1:4" s="1198" customFormat="1" ht="11.25" customHeight="1" x14ac:dyDescent="0.2">
      <c r="A748" s="1560" t="s">
        <v>1897</v>
      </c>
      <c r="B748" s="1186">
        <v>6051.07</v>
      </c>
      <c r="C748" s="1186">
        <v>6051.0709999999999</v>
      </c>
      <c r="D748" s="1179" t="s">
        <v>1826</v>
      </c>
    </row>
    <row r="749" spans="1:4" s="1198" customFormat="1" ht="11.25" customHeight="1" x14ac:dyDescent="0.2">
      <c r="A749" s="1560"/>
      <c r="B749" s="1186">
        <v>67.509999999999991</v>
      </c>
      <c r="C749" s="1186">
        <v>67.5</v>
      </c>
      <c r="D749" s="1179" t="s">
        <v>2987</v>
      </c>
    </row>
    <row r="750" spans="1:4" s="1198" customFormat="1" ht="11.25" customHeight="1" x14ac:dyDescent="0.2">
      <c r="A750" s="1560"/>
      <c r="B750" s="1186">
        <v>6118.58</v>
      </c>
      <c r="C750" s="1186">
        <v>6118.5709999999999</v>
      </c>
      <c r="D750" s="1179" t="s">
        <v>11</v>
      </c>
    </row>
    <row r="751" spans="1:4" s="1198" customFormat="1" ht="11.25" customHeight="1" x14ac:dyDescent="0.2">
      <c r="A751" s="1561" t="s">
        <v>4800</v>
      </c>
      <c r="B751" s="1185">
        <v>80</v>
      </c>
      <c r="C751" s="1185">
        <v>80</v>
      </c>
      <c r="D751" s="1177" t="s">
        <v>676</v>
      </c>
    </row>
    <row r="752" spans="1:4" s="1198" customFormat="1" ht="11.25" customHeight="1" x14ac:dyDescent="0.2">
      <c r="A752" s="1562"/>
      <c r="B752" s="1187">
        <v>80</v>
      </c>
      <c r="C752" s="1187">
        <v>80</v>
      </c>
      <c r="D752" s="1181" t="s">
        <v>11</v>
      </c>
    </row>
    <row r="753" spans="1:4" s="1198" customFormat="1" ht="11.25" customHeight="1" x14ac:dyDescent="0.2">
      <c r="A753" s="1560" t="s">
        <v>3391</v>
      </c>
      <c r="B753" s="1186">
        <v>2421.5</v>
      </c>
      <c r="C753" s="1186">
        <v>1308.7356800000002</v>
      </c>
      <c r="D753" s="1179" t="s">
        <v>3390</v>
      </c>
    </row>
    <row r="754" spans="1:4" s="1198" customFormat="1" ht="11.25" customHeight="1" x14ac:dyDescent="0.2">
      <c r="A754" s="1560"/>
      <c r="B754" s="1186">
        <v>2421.5</v>
      </c>
      <c r="C754" s="1186">
        <v>1308.7356800000002</v>
      </c>
      <c r="D754" s="1179" t="s">
        <v>11</v>
      </c>
    </row>
    <row r="755" spans="1:4" s="1198" customFormat="1" ht="11.25" customHeight="1" x14ac:dyDescent="0.2">
      <c r="A755" s="1561" t="s">
        <v>481</v>
      </c>
      <c r="B755" s="1185">
        <v>1000</v>
      </c>
      <c r="C755" s="1185">
        <v>1000</v>
      </c>
      <c r="D755" s="1177" t="s">
        <v>739</v>
      </c>
    </row>
    <row r="756" spans="1:4" s="1198" customFormat="1" ht="11.25" customHeight="1" x14ac:dyDescent="0.2">
      <c r="A756" s="1562"/>
      <c r="B756" s="1187">
        <v>1000</v>
      </c>
      <c r="C756" s="1187">
        <v>1000</v>
      </c>
      <c r="D756" s="1181" t="s">
        <v>11</v>
      </c>
    </row>
    <row r="757" spans="1:4" s="1198" customFormat="1" ht="11.25" customHeight="1" x14ac:dyDescent="0.2">
      <c r="A757" s="1560" t="s">
        <v>4224</v>
      </c>
      <c r="B757" s="1186">
        <v>100</v>
      </c>
      <c r="C757" s="1186">
        <v>100</v>
      </c>
      <c r="D757" s="1179" t="s">
        <v>4801</v>
      </c>
    </row>
    <row r="758" spans="1:4" s="1198" customFormat="1" ht="11.25" customHeight="1" x14ac:dyDescent="0.2">
      <c r="A758" s="1560"/>
      <c r="B758" s="1186">
        <v>100</v>
      </c>
      <c r="C758" s="1186">
        <v>100</v>
      </c>
      <c r="D758" s="1179" t="s">
        <v>11</v>
      </c>
    </row>
    <row r="759" spans="1:4" s="1198" customFormat="1" ht="11.25" customHeight="1" x14ac:dyDescent="0.2">
      <c r="A759" s="1561" t="s">
        <v>3757</v>
      </c>
      <c r="B759" s="1185">
        <v>11307.68</v>
      </c>
      <c r="C759" s="1185">
        <v>11260.63364</v>
      </c>
      <c r="D759" s="1177" t="s">
        <v>649</v>
      </c>
    </row>
    <row r="760" spans="1:4" s="1198" customFormat="1" ht="11.25" customHeight="1" x14ac:dyDescent="0.2">
      <c r="A760" s="1562"/>
      <c r="B760" s="1187">
        <v>11307.68</v>
      </c>
      <c r="C760" s="1187">
        <v>11260.63364</v>
      </c>
      <c r="D760" s="1181" t="s">
        <v>11</v>
      </c>
    </row>
    <row r="761" spans="1:4" s="1198" customFormat="1" ht="11.25" customHeight="1" x14ac:dyDescent="0.2">
      <c r="A761" s="1560" t="s">
        <v>4155</v>
      </c>
      <c r="B761" s="1186">
        <v>114</v>
      </c>
      <c r="C761" s="1186">
        <v>114</v>
      </c>
      <c r="D761" s="1179" t="s">
        <v>472</v>
      </c>
    </row>
    <row r="762" spans="1:4" s="1198" customFormat="1" ht="11.25" customHeight="1" x14ac:dyDescent="0.2">
      <c r="A762" s="1560"/>
      <c r="B762" s="1186">
        <v>114</v>
      </c>
      <c r="C762" s="1186">
        <v>114</v>
      </c>
      <c r="D762" s="1179" t="s">
        <v>11</v>
      </c>
    </row>
    <row r="763" spans="1:4" s="1198" customFormat="1" ht="11.25" customHeight="1" x14ac:dyDescent="0.2">
      <c r="A763" s="1561" t="s">
        <v>1898</v>
      </c>
      <c r="B763" s="1185">
        <v>10347.24</v>
      </c>
      <c r="C763" s="1185">
        <v>10347.236000000001</v>
      </c>
      <c r="D763" s="1177" t="s">
        <v>1826</v>
      </c>
    </row>
    <row r="764" spans="1:4" s="1198" customFormat="1" ht="11.25" customHeight="1" x14ac:dyDescent="0.2">
      <c r="A764" s="1562"/>
      <c r="B764" s="1187">
        <v>10347.24</v>
      </c>
      <c r="C764" s="1187">
        <v>10347.236000000001</v>
      </c>
      <c r="D764" s="1181" t="s">
        <v>11</v>
      </c>
    </row>
    <row r="765" spans="1:4" s="1198" customFormat="1" ht="11.25" customHeight="1" x14ac:dyDescent="0.2">
      <c r="A765" s="1560" t="s">
        <v>1899</v>
      </c>
      <c r="B765" s="1186">
        <v>5703.78</v>
      </c>
      <c r="C765" s="1186">
        <v>5703.7820000000002</v>
      </c>
      <c r="D765" s="1179" t="s">
        <v>1826</v>
      </c>
    </row>
    <row r="766" spans="1:4" s="1198" customFormat="1" ht="11.25" customHeight="1" x14ac:dyDescent="0.2">
      <c r="A766" s="1560"/>
      <c r="B766" s="1186">
        <v>5703.78</v>
      </c>
      <c r="C766" s="1186">
        <v>5703.7820000000002</v>
      </c>
      <c r="D766" s="1179" t="s">
        <v>11</v>
      </c>
    </row>
    <row r="767" spans="1:4" s="1198" customFormat="1" ht="11.25" customHeight="1" x14ac:dyDescent="0.2">
      <c r="A767" s="1561" t="s">
        <v>1900</v>
      </c>
      <c r="B767" s="1185">
        <v>33918.649999999994</v>
      </c>
      <c r="C767" s="1185">
        <v>33918.641000000003</v>
      </c>
      <c r="D767" s="1177" t="s">
        <v>1826</v>
      </c>
    </row>
    <row r="768" spans="1:4" s="1198" customFormat="1" ht="11.25" customHeight="1" x14ac:dyDescent="0.2">
      <c r="A768" s="1560"/>
      <c r="B768" s="1186">
        <v>76.33</v>
      </c>
      <c r="C768" s="1186">
        <v>76.316000000000003</v>
      </c>
      <c r="D768" s="1179" t="s">
        <v>2987</v>
      </c>
    </row>
    <row r="769" spans="1:4" s="1198" customFormat="1" ht="11.25" customHeight="1" x14ac:dyDescent="0.2">
      <c r="A769" s="1562"/>
      <c r="B769" s="1187">
        <v>33994.979999999996</v>
      </c>
      <c r="C769" s="1187">
        <v>33994.957000000002</v>
      </c>
      <c r="D769" s="1181" t="s">
        <v>11</v>
      </c>
    </row>
    <row r="770" spans="1:4" s="1198" customFormat="1" ht="21" x14ac:dyDescent="0.2">
      <c r="A770" s="1560" t="s">
        <v>4802</v>
      </c>
      <c r="B770" s="1186">
        <v>70</v>
      </c>
      <c r="C770" s="1186">
        <v>70</v>
      </c>
      <c r="D770" s="1179" t="s">
        <v>724</v>
      </c>
    </row>
    <row r="771" spans="1:4" s="1198" customFormat="1" ht="11.25" customHeight="1" x14ac:dyDescent="0.2">
      <c r="A771" s="1560"/>
      <c r="B771" s="1186">
        <v>70</v>
      </c>
      <c r="C771" s="1186">
        <v>70</v>
      </c>
      <c r="D771" s="1179" t="s">
        <v>11</v>
      </c>
    </row>
    <row r="772" spans="1:4" s="1198" customFormat="1" ht="11.25" customHeight="1" x14ac:dyDescent="0.2">
      <c r="A772" s="1561" t="s">
        <v>3112</v>
      </c>
      <c r="B772" s="1185">
        <v>130</v>
      </c>
      <c r="C772" s="1185">
        <v>130</v>
      </c>
      <c r="D772" s="1177" t="s">
        <v>3526</v>
      </c>
    </row>
    <row r="773" spans="1:4" s="1198" customFormat="1" ht="11.25" customHeight="1" x14ac:dyDescent="0.2">
      <c r="A773" s="1562"/>
      <c r="B773" s="1187">
        <v>130</v>
      </c>
      <c r="C773" s="1187">
        <v>130</v>
      </c>
      <c r="D773" s="1181" t="s">
        <v>11</v>
      </c>
    </row>
    <row r="774" spans="1:4" s="1198" customFormat="1" ht="11.25" customHeight="1" x14ac:dyDescent="0.2">
      <c r="A774" s="1560" t="s">
        <v>1901</v>
      </c>
      <c r="B774" s="1186">
        <v>1000</v>
      </c>
      <c r="C774" s="1186">
        <v>1000</v>
      </c>
      <c r="D774" s="1179" t="s">
        <v>739</v>
      </c>
    </row>
    <row r="775" spans="1:4" s="1198" customFormat="1" ht="11.25" customHeight="1" x14ac:dyDescent="0.2">
      <c r="A775" s="1560"/>
      <c r="B775" s="1186">
        <v>70</v>
      </c>
      <c r="C775" s="1186">
        <v>70</v>
      </c>
      <c r="D775" s="1179" t="s">
        <v>3682</v>
      </c>
    </row>
    <row r="776" spans="1:4" s="1198" customFormat="1" ht="11.25" customHeight="1" x14ac:dyDescent="0.2">
      <c r="A776" s="1560"/>
      <c r="B776" s="1186">
        <v>50</v>
      </c>
      <c r="C776" s="1186">
        <v>50</v>
      </c>
      <c r="D776" s="1179" t="s">
        <v>472</v>
      </c>
    </row>
    <row r="777" spans="1:4" s="1198" customFormat="1" ht="11.25" customHeight="1" x14ac:dyDescent="0.2">
      <c r="A777" s="1560"/>
      <c r="B777" s="1186">
        <v>1120</v>
      </c>
      <c r="C777" s="1186">
        <v>1120</v>
      </c>
      <c r="D777" s="1179" t="s">
        <v>11</v>
      </c>
    </row>
    <row r="778" spans="1:4" s="1198" customFormat="1" ht="11.25" customHeight="1" x14ac:dyDescent="0.2">
      <c r="A778" s="1561" t="s">
        <v>4156</v>
      </c>
      <c r="B778" s="1185">
        <v>190</v>
      </c>
      <c r="C778" s="1185">
        <v>190</v>
      </c>
      <c r="D778" s="1177" t="s">
        <v>472</v>
      </c>
    </row>
    <row r="779" spans="1:4" s="1198" customFormat="1" ht="11.25" customHeight="1" x14ac:dyDescent="0.2">
      <c r="A779" s="1562"/>
      <c r="B779" s="1187">
        <v>190</v>
      </c>
      <c r="C779" s="1187">
        <v>190</v>
      </c>
      <c r="D779" s="1181" t="s">
        <v>11</v>
      </c>
    </row>
    <row r="780" spans="1:4" s="1198" customFormat="1" ht="11.25" customHeight="1" x14ac:dyDescent="0.2">
      <c r="A780" s="1560" t="s">
        <v>1902</v>
      </c>
      <c r="B780" s="1186">
        <v>2301</v>
      </c>
      <c r="C780" s="1186">
        <v>2301</v>
      </c>
      <c r="D780" s="1179" t="s">
        <v>726</v>
      </c>
    </row>
    <row r="781" spans="1:4" s="1198" customFormat="1" ht="11.25" customHeight="1" x14ac:dyDescent="0.2">
      <c r="A781" s="1560"/>
      <c r="B781" s="1186">
        <v>2301</v>
      </c>
      <c r="C781" s="1186">
        <v>2301</v>
      </c>
      <c r="D781" s="1179" t="s">
        <v>11</v>
      </c>
    </row>
    <row r="782" spans="1:4" s="1198" customFormat="1" ht="11.25" customHeight="1" x14ac:dyDescent="0.2">
      <c r="A782" s="1561" t="s">
        <v>3758</v>
      </c>
      <c r="B782" s="1185">
        <v>70</v>
      </c>
      <c r="C782" s="1185">
        <v>70</v>
      </c>
      <c r="D782" s="1177" t="s">
        <v>3682</v>
      </c>
    </row>
    <row r="783" spans="1:4" s="1198" customFormat="1" ht="11.25" customHeight="1" x14ac:dyDescent="0.2">
      <c r="A783" s="1560"/>
      <c r="B783" s="1186">
        <v>50</v>
      </c>
      <c r="C783" s="1186">
        <v>50</v>
      </c>
      <c r="D783" s="1179" t="s">
        <v>472</v>
      </c>
    </row>
    <row r="784" spans="1:4" s="1198" customFormat="1" ht="11.25" customHeight="1" x14ac:dyDescent="0.2">
      <c r="A784" s="1562"/>
      <c r="B784" s="1187">
        <v>120</v>
      </c>
      <c r="C784" s="1187">
        <v>120</v>
      </c>
      <c r="D784" s="1181" t="s">
        <v>11</v>
      </c>
    </row>
    <row r="785" spans="1:4" s="1198" customFormat="1" ht="11.25" customHeight="1" x14ac:dyDescent="0.2">
      <c r="A785" s="1560" t="s">
        <v>2940</v>
      </c>
      <c r="B785" s="1186">
        <v>150</v>
      </c>
      <c r="C785" s="1186">
        <v>150</v>
      </c>
      <c r="D785" s="1179" t="s">
        <v>430</v>
      </c>
    </row>
    <row r="786" spans="1:4" s="1198" customFormat="1" ht="11.25" customHeight="1" x14ac:dyDescent="0.2">
      <c r="A786" s="1560"/>
      <c r="B786" s="1186">
        <v>150</v>
      </c>
      <c r="C786" s="1186">
        <v>150</v>
      </c>
      <c r="D786" s="1179" t="s">
        <v>11</v>
      </c>
    </row>
    <row r="787" spans="1:4" s="1198" customFormat="1" ht="11.25" customHeight="1" x14ac:dyDescent="0.2">
      <c r="A787" s="1561" t="s">
        <v>4803</v>
      </c>
      <c r="B787" s="1185">
        <v>30</v>
      </c>
      <c r="C787" s="1185">
        <v>28.9</v>
      </c>
      <c r="D787" s="1177" t="s">
        <v>3682</v>
      </c>
    </row>
    <row r="788" spans="1:4" s="1198" customFormat="1" ht="11.25" customHeight="1" x14ac:dyDescent="0.2">
      <c r="A788" s="1562"/>
      <c r="B788" s="1187">
        <v>30</v>
      </c>
      <c r="C788" s="1187">
        <v>28.9</v>
      </c>
      <c r="D788" s="1181" t="s">
        <v>11</v>
      </c>
    </row>
    <row r="789" spans="1:4" s="1198" customFormat="1" ht="11.25" customHeight="1" x14ac:dyDescent="0.2">
      <c r="A789" s="1560" t="s">
        <v>3759</v>
      </c>
      <c r="B789" s="1186">
        <v>200</v>
      </c>
      <c r="C789" s="1186">
        <v>200</v>
      </c>
      <c r="D789" s="1179" t="s">
        <v>397</v>
      </c>
    </row>
    <row r="790" spans="1:4" s="1198" customFormat="1" ht="11.25" customHeight="1" x14ac:dyDescent="0.2">
      <c r="A790" s="1560"/>
      <c r="B790" s="1186">
        <v>200</v>
      </c>
      <c r="C790" s="1186">
        <v>200</v>
      </c>
      <c r="D790" s="1179" t="s">
        <v>11</v>
      </c>
    </row>
    <row r="791" spans="1:4" s="1198" customFormat="1" ht="11.25" customHeight="1" x14ac:dyDescent="0.2">
      <c r="A791" s="1561" t="s">
        <v>4157</v>
      </c>
      <c r="B791" s="1185">
        <v>120</v>
      </c>
      <c r="C791" s="1185">
        <v>70</v>
      </c>
      <c r="D791" s="1177" t="s">
        <v>472</v>
      </c>
    </row>
    <row r="792" spans="1:4" s="1198" customFormat="1" ht="11.25" customHeight="1" x14ac:dyDescent="0.2">
      <c r="A792" s="1562"/>
      <c r="B792" s="1187">
        <v>120</v>
      </c>
      <c r="C792" s="1187">
        <v>70</v>
      </c>
      <c r="D792" s="1181" t="s">
        <v>11</v>
      </c>
    </row>
    <row r="793" spans="1:4" s="1198" customFormat="1" ht="11.25" customHeight="1" x14ac:dyDescent="0.2">
      <c r="A793" s="1560" t="s">
        <v>3760</v>
      </c>
      <c r="B793" s="1186">
        <v>80.150000000000006</v>
      </c>
      <c r="C793" s="1186">
        <v>61.265000000000001</v>
      </c>
      <c r="D793" s="1179" t="s">
        <v>701</v>
      </c>
    </row>
    <row r="794" spans="1:4" s="1198" customFormat="1" ht="11.25" customHeight="1" x14ac:dyDescent="0.2">
      <c r="A794" s="1560"/>
      <c r="B794" s="1186">
        <v>80.150000000000006</v>
      </c>
      <c r="C794" s="1186">
        <v>61.265000000000001</v>
      </c>
      <c r="D794" s="1179" t="s">
        <v>11</v>
      </c>
    </row>
    <row r="795" spans="1:4" s="1198" customFormat="1" ht="11.25" customHeight="1" x14ac:dyDescent="0.2">
      <c r="A795" s="1561" t="s">
        <v>3421</v>
      </c>
      <c r="B795" s="1185">
        <v>60</v>
      </c>
      <c r="C795" s="1185">
        <v>60</v>
      </c>
      <c r="D795" s="1177" t="s">
        <v>472</v>
      </c>
    </row>
    <row r="796" spans="1:4" s="1198" customFormat="1" ht="11.25" customHeight="1" x14ac:dyDescent="0.2">
      <c r="A796" s="1562"/>
      <c r="B796" s="1187">
        <v>60</v>
      </c>
      <c r="C796" s="1187">
        <v>60</v>
      </c>
      <c r="D796" s="1181" t="s">
        <v>11</v>
      </c>
    </row>
    <row r="797" spans="1:4" s="1198" customFormat="1" ht="11.25" customHeight="1" x14ac:dyDescent="0.2">
      <c r="A797" s="1560" t="s">
        <v>3761</v>
      </c>
      <c r="B797" s="1186">
        <v>30</v>
      </c>
      <c r="C797" s="1186">
        <v>30</v>
      </c>
      <c r="D797" s="1179" t="s">
        <v>3682</v>
      </c>
    </row>
    <row r="798" spans="1:4" s="1198" customFormat="1" ht="11.25" customHeight="1" x14ac:dyDescent="0.2">
      <c r="A798" s="1560"/>
      <c r="B798" s="1186">
        <v>30</v>
      </c>
      <c r="C798" s="1186">
        <v>30</v>
      </c>
      <c r="D798" s="1179" t="s">
        <v>11</v>
      </c>
    </row>
    <row r="799" spans="1:4" s="1198" customFormat="1" ht="11.25" customHeight="1" x14ac:dyDescent="0.2">
      <c r="A799" s="1561" t="s">
        <v>3762</v>
      </c>
      <c r="B799" s="1185">
        <v>1000</v>
      </c>
      <c r="C799" s="1185">
        <v>1000</v>
      </c>
      <c r="D799" s="1177" t="s">
        <v>739</v>
      </c>
    </row>
    <row r="800" spans="1:4" s="1198" customFormat="1" ht="11.25" customHeight="1" x14ac:dyDescent="0.2">
      <c r="A800" s="1562"/>
      <c r="B800" s="1187">
        <v>1000</v>
      </c>
      <c r="C800" s="1187">
        <v>1000</v>
      </c>
      <c r="D800" s="1181" t="s">
        <v>11</v>
      </c>
    </row>
    <row r="801" spans="1:4" s="1198" customFormat="1" ht="11.25" customHeight="1" x14ac:dyDescent="0.2">
      <c r="A801" s="1560" t="s">
        <v>482</v>
      </c>
      <c r="B801" s="1186">
        <v>70</v>
      </c>
      <c r="C801" s="1186">
        <v>70</v>
      </c>
      <c r="D801" s="1179" t="s">
        <v>3682</v>
      </c>
    </row>
    <row r="802" spans="1:4" s="1198" customFormat="1" ht="11.25" customHeight="1" x14ac:dyDescent="0.2">
      <c r="A802" s="1560"/>
      <c r="B802" s="1186">
        <v>660</v>
      </c>
      <c r="C802" s="1186">
        <v>660</v>
      </c>
      <c r="D802" s="1179" t="s">
        <v>472</v>
      </c>
    </row>
    <row r="803" spans="1:4" s="1198" customFormat="1" ht="11.25" customHeight="1" x14ac:dyDescent="0.2">
      <c r="A803" s="1560"/>
      <c r="B803" s="1186">
        <v>730</v>
      </c>
      <c r="C803" s="1186">
        <v>730</v>
      </c>
      <c r="D803" s="1179" t="s">
        <v>11</v>
      </c>
    </row>
    <row r="804" spans="1:4" s="1198" customFormat="1" ht="11.25" customHeight="1" x14ac:dyDescent="0.2">
      <c r="A804" s="1561" t="s">
        <v>2830</v>
      </c>
      <c r="B804" s="1185">
        <v>4000</v>
      </c>
      <c r="C804" s="1185">
        <v>4000</v>
      </c>
      <c r="D804" s="1177" t="s">
        <v>739</v>
      </c>
    </row>
    <row r="805" spans="1:4" s="1198" customFormat="1" ht="11.25" customHeight="1" x14ac:dyDescent="0.2">
      <c r="A805" s="1560"/>
      <c r="B805" s="1186">
        <v>700</v>
      </c>
      <c r="C805" s="1186">
        <v>700</v>
      </c>
      <c r="D805" s="1179" t="s">
        <v>472</v>
      </c>
    </row>
    <row r="806" spans="1:4" s="1198" customFormat="1" ht="11.25" customHeight="1" x14ac:dyDescent="0.2">
      <c r="A806" s="1562"/>
      <c r="B806" s="1187">
        <v>4700</v>
      </c>
      <c r="C806" s="1187">
        <v>4700</v>
      </c>
      <c r="D806" s="1181" t="s">
        <v>11</v>
      </c>
    </row>
    <row r="807" spans="1:4" s="1198" customFormat="1" ht="11.25" customHeight="1" x14ac:dyDescent="0.2">
      <c r="A807" s="1560" t="s">
        <v>4804</v>
      </c>
      <c r="B807" s="1186">
        <v>70</v>
      </c>
      <c r="C807" s="1186">
        <v>70</v>
      </c>
      <c r="D807" s="1179" t="s">
        <v>3682</v>
      </c>
    </row>
    <row r="808" spans="1:4" s="1198" customFormat="1" ht="11.25" customHeight="1" x14ac:dyDescent="0.2">
      <c r="A808" s="1560"/>
      <c r="B808" s="1186">
        <v>70</v>
      </c>
      <c r="C808" s="1186">
        <v>70</v>
      </c>
      <c r="D808" s="1179" t="s">
        <v>11</v>
      </c>
    </row>
    <row r="809" spans="1:4" s="1198" customFormat="1" ht="11.25" customHeight="1" x14ac:dyDescent="0.2">
      <c r="A809" s="1561" t="s">
        <v>3763</v>
      </c>
      <c r="B809" s="1185">
        <v>60</v>
      </c>
      <c r="C809" s="1185">
        <v>60</v>
      </c>
      <c r="D809" s="1177" t="s">
        <v>3682</v>
      </c>
    </row>
    <row r="810" spans="1:4" s="1198" customFormat="1" ht="11.25" customHeight="1" x14ac:dyDescent="0.2">
      <c r="A810" s="1562"/>
      <c r="B810" s="1187">
        <v>60</v>
      </c>
      <c r="C810" s="1187">
        <v>60</v>
      </c>
      <c r="D810" s="1181" t="s">
        <v>11</v>
      </c>
    </row>
    <row r="811" spans="1:4" s="1198" customFormat="1" ht="11.25" customHeight="1" x14ac:dyDescent="0.2">
      <c r="A811" s="1560" t="s">
        <v>1903</v>
      </c>
      <c r="B811" s="1186">
        <v>195</v>
      </c>
      <c r="C811" s="1186">
        <v>195</v>
      </c>
      <c r="D811" s="1179" t="s">
        <v>472</v>
      </c>
    </row>
    <row r="812" spans="1:4" s="1198" customFormat="1" ht="11.25" customHeight="1" x14ac:dyDescent="0.2">
      <c r="A812" s="1560"/>
      <c r="B812" s="1186">
        <v>195</v>
      </c>
      <c r="C812" s="1186">
        <v>195</v>
      </c>
      <c r="D812" s="1179" t="s">
        <v>11</v>
      </c>
    </row>
    <row r="813" spans="1:4" s="1198" customFormat="1" ht="11.25" customHeight="1" x14ac:dyDescent="0.2">
      <c r="A813" s="1561" t="s">
        <v>511</v>
      </c>
      <c r="B813" s="1185">
        <v>50</v>
      </c>
      <c r="C813" s="1185">
        <v>50</v>
      </c>
      <c r="D813" s="1177" t="s">
        <v>510</v>
      </c>
    </row>
    <row r="814" spans="1:4" s="1198" customFormat="1" ht="11.25" customHeight="1" x14ac:dyDescent="0.2">
      <c r="A814" s="1562"/>
      <c r="B814" s="1187">
        <v>50</v>
      </c>
      <c r="C814" s="1187">
        <v>50</v>
      </c>
      <c r="D814" s="1181" t="s">
        <v>11</v>
      </c>
    </row>
    <row r="815" spans="1:4" s="1198" customFormat="1" ht="11.25" customHeight="1" x14ac:dyDescent="0.2">
      <c r="A815" s="1560" t="s">
        <v>3113</v>
      </c>
      <c r="B815" s="1186">
        <v>50.7</v>
      </c>
      <c r="C815" s="1186">
        <v>50.7</v>
      </c>
      <c r="D815" s="1179" t="s">
        <v>701</v>
      </c>
    </row>
    <row r="816" spans="1:4" s="1198" customFormat="1" ht="11.25" customHeight="1" x14ac:dyDescent="0.2">
      <c r="A816" s="1560"/>
      <c r="B816" s="1186">
        <v>50.7</v>
      </c>
      <c r="C816" s="1186">
        <v>50.7</v>
      </c>
      <c r="D816" s="1179" t="s">
        <v>11</v>
      </c>
    </row>
    <row r="817" spans="1:4" s="1198" customFormat="1" ht="11.25" customHeight="1" x14ac:dyDescent="0.2">
      <c r="A817" s="1561" t="s">
        <v>3114</v>
      </c>
      <c r="B817" s="1185">
        <v>520</v>
      </c>
      <c r="C817" s="1185">
        <v>260</v>
      </c>
      <c r="D817" s="1177" t="s">
        <v>3526</v>
      </c>
    </row>
    <row r="818" spans="1:4" s="1198" customFormat="1" ht="11.25" customHeight="1" x14ac:dyDescent="0.2">
      <c r="A818" s="1562"/>
      <c r="B818" s="1187">
        <v>520</v>
      </c>
      <c r="C818" s="1187">
        <v>260</v>
      </c>
      <c r="D818" s="1181" t="s">
        <v>11</v>
      </c>
    </row>
    <row r="819" spans="1:4" s="1198" customFormat="1" ht="21" x14ac:dyDescent="0.2">
      <c r="A819" s="1560" t="s">
        <v>3764</v>
      </c>
      <c r="B819" s="1186">
        <v>406</v>
      </c>
      <c r="C819" s="1186">
        <v>406</v>
      </c>
      <c r="D819" s="1179" t="s">
        <v>725</v>
      </c>
    </row>
    <row r="820" spans="1:4" s="1198" customFormat="1" ht="11.25" customHeight="1" x14ac:dyDescent="0.2">
      <c r="A820" s="1560"/>
      <c r="B820" s="1186">
        <v>3906</v>
      </c>
      <c r="C820" s="1186">
        <v>3906</v>
      </c>
      <c r="D820" s="1179" t="s">
        <v>726</v>
      </c>
    </row>
    <row r="821" spans="1:4" s="1198" customFormat="1" ht="11.25" customHeight="1" x14ac:dyDescent="0.2">
      <c r="A821" s="1560"/>
      <c r="B821" s="1186">
        <v>200</v>
      </c>
      <c r="C821" s="1186">
        <v>200</v>
      </c>
      <c r="D821" s="1179" t="s">
        <v>460</v>
      </c>
    </row>
    <row r="822" spans="1:4" s="1198" customFormat="1" ht="11.25" customHeight="1" x14ac:dyDescent="0.2">
      <c r="A822" s="1560"/>
      <c r="B822" s="1186">
        <v>4512</v>
      </c>
      <c r="C822" s="1186">
        <v>4512</v>
      </c>
      <c r="D822" s="1179" t="s">
        <v>11</v>
      </c>
    </row>
    <row r="823" spans="1:4" s="1198" customFormat="1" ht="11.25" customHeight="1" x14ac:dyDescent="0.2">
      <c r="A823" s="1561" t="s">
        <v>4805</v>
      </c>
      <c r="B823" s="1185">
        <v>39</v>
      </c>
      <c r="C823" s="1185">
        <v>39</v>
      </c>
      <c r="D823" s="1177" t="s">
        <v>3682</v>
      </c>
    </row>
    <row r="824" spans="1:4" s="1198" customFormat="1" ht="11.25" customHeight="1" x14ac:dyDescent="0.2">
      <c r="A824" s="1562"/>
      <c r="B824" s="1187">
        <v>39</v>
      </c>
      <c r="C824" s="1187">
        <v>39</v>
      </c>
      <c r="D824" s="1181" t="s">
        <v>11</v>
      </c>
    </row>
    <row r="825" spans="1:4" s="1198" customFormat="1" ht="11.25" customHeight="1" x14ac:dyDescent="0.2">
      <c r="A825" s="1560" t="s">
        <v>504</v>
      </c>
      <c r="B825" s="1186">
        <v>100</v>
      </c>
      <c r="C825" s="1186">
        <v>100</v>
      </c>
      <c r="D825" s="1179" t="s">
        <v>472</v>
      </c>
    </row>
    <row r="826" spans="1:4" s="1198" customFormat="1" ht="11.25" customHeight="1" x14ac:dyDescent="0.2">
      <c r="A826" s="1560"/>
      <c r="B826" s="1186">
        <v>100</v>
      </c>
      <c r="C826" s="1186">
        <v>100</v>
      </c>
      <c r="D826" s="1179" t="s">
        <v>11</v>
      </c>
    </row>
    <row r="827" spans="1:4" s="1198" customFormat="1" ht="11.25" customHeight="1" x14ac:dyDescent="0.2">
      <c r="A827" s="1561" t="s">
        <v>4090</v>
      </c>
      <c r="B827" s="1185">
        <v>166.1</v>
      </c>
      <c r="C827" s="1185">
        <v>165.94800000000001</v>
      </c>
      <c r="D827" s="1177" t="s">
        <v>399</v>
      </c>
    </row>
    <row r="828" spans="1:4" s="1198" customFormat="1" ht="11.25" customHeight="1" x14ac:dyDescent="0.2">
      <c r="A828" s="1562"/>
      <c r="B828" s="1187">
        <v>166.1</v>
      </c>
      <c r="C828" s="1187">
        <v>165.94800000000001</v>
      </c>
      <c r="D828" s="1181" t="s">
        <v>11</v>
      </c>
    </row>
    <row r="829" spans="1:4" s="1198" customFormat="1" ht="11.25" customHeight="1" x14ac:dyDescent="0.2">
      <c r="A829" s="1560" t="s">
        <v>1904</v>
      </c>
      <c r="B829" s="1186">
        <v>385</v>
      </c>
      <c r="C829" s="1186">
        <v>385</v>
      </c>
      <c r="D829" s="1179" t="s">
        <v>677</v>
      </c>
    </row>
    <row r="830" spans="1:4" s="1198" customFormat="1" ht="11.25" customHeight="1" x14ac:dyDescent="0.2">
      <c r="A830" s="1560"/>
      <c r="B830" s="1186">
        <v>385</v>
      </c>
      <c r="C830" s="1186">
        <v>385</v>
      </c>
      <c r="D830" s="1179" t="s">
        <v>11</v>
      </c>
    </row>
    <row r="831" spans="1:4" s="1198" customFormat="1" ht="11.25" customHeight="1" x14ac:dyDescent="0.2">
      <c r="A831" s="1561" t="s">
        <v>4806</v>
      </c>
      <c r="B831" s="1185">
        <v>130</v>
      </c>
      <c r="C831" s="1185">
        <v>130</v>
      </c>
      <c r="D831" s="1177" t="s">
        <v>793</v>
      </c>
    </row>
    <row r="832" spans="1:4" s="1198" customFormat="1" ht="11.25" customHeight="1" x14ac:dyDescent="0.2">
      <c r="A832" s="1562"/>
      <c r="B832" s="1187">
        <v>130</v>
      </c>
      <c r="C832" s="1187">
        <v>130</v>
      </c>
      <c r="D832" s="1181" t="s">
        <v>11</v>
      </c>
    </row>
    <row r="833" spans="1:4" s="1198" customFormat="1" ht="11.25" customHeight="1" x14ac:dyDescent="0.2">
      <c r="A833" s="1560" t="s">
        <v>3115</v>
      </c>
      <c r="B833" s="1186">
        <v>260</v>
      </c>
      <c r="C833" s="1186">
        <v>130</v>
      </c>
      <c r="D833" s="1179" t="s">
        <v>3526</v>
      </c>
    </row>
    <row r="834" spans="1:4" s="1198" customFormat="1" ht="11.25" customHeight="1" x14ac:dyDescent="0.2">
      <c r="A834" s="1560"/>
      <c r="B834" s="1186">
        <v>260</v>
      </c>
      <c r="C834" s="1186">
        <v>130</v>
      </c>
      <c r="D834" s="1179" t="s">
        <v>11</v>
      </c>
    </row>
    <row r="835" spans="1:4" s="1198" customFormat="1" ht="11.25" customHeight="1" x14ac:dyDescent="0.2">
      <c r="A835" s="1561" t="s">
        <v>483</v>
      </c>
      <c r="B835" s="1185">
        <v>4000</v>
      </c>
      <c r="C835" s="1185">
        <v>4000</v>
      </c>
      <c r="D835" s="1177" t="s">
        <v>739</v>
      </c>
    </row>
    <row r="836" spans="1:4" s="1198" customFormat="1" ht="11.25" customHeight="1" x14ac:dyDescent="0.2">
      <c r="A836" s="1560"/>
      <c r="B836" s="1186">
        <v>700</v>
      </c>
      <c r="C836" s="1186">
        <v>700</v>
      </c>
      <c r="D836" s="1179" t="s">
        <v>472</v>
      </c>
    </row>
    <row r="837" spans="1:4" s="1198" customFormat="1" ht="11.25" customHeight="1" x14ac:dyDescent="0.2">
      <c r="A837" s="1562"/>
      <c r="B837" s="1187">
        <v>4700</v>
      </c>
      <c r="C837" s="1187">
        <v>4700</v>
      </c>
      <c r="D837" s="1181" t="s">
        <v>11</v>
      </c>
    </row>
    <row r="838" spans="1:4" s="1198" customFormat="1" ht="11.25" customHeight="1" x14ac:dyDescent="0.2">
      <c r="A838" s="1560" t="s">
        <v>4807</v>
      </c>
      <c r="B838" s="1186">
        <v>70</v>
      </c>
      <c r="C838" s="1186">
        <v>70</v>
      </c>
      <c r="D838" s="1179" t="s">
        <v>3682</v>
      </c>
    </row>
    <row r="839" spans="1:4" s="1198" customFormat="1" ht="11.25" customHeight="1" x14ac:dyDescent="0.2">
      <c r="A839" s="1560"/>
      <c r="B839" s="1186">
        <v>70</v>
      </c>
      <c r="C839" s="1186">
        <v>70</v>
      </c>
      <c r="D839" s="1179" t="s">
        <v>11</v>
      </c>
    </row>
    <row r="840" spans="1:4" s="1198" customFormat="1" ht="11.25" customHeight="1" x14ac:dyDescent="0.2">
      <c r="A840" s="1561" t="s">
        <v>3765</v>
      </c>
      <c r="B840" s="1185">
        <v>1000</v>
      </c>
      <c r="C840" s="1185">
        <v>1000</v>
      </c>
      <c r="D840" s="1177" t="s">
        <v>739</v>
      </c>
    </row>
    <row r="841" spans="1:4" s="1198" customFormat="1" ht="11.25" customHeight="1" x14ac:dyDescent="0.2">
      <c r="A841" s="1560"/>
      <c r="B841" s="1186">
        <v>195</v>
      </c>
      <c r="C841" s="1186">
        <v>195</v>
      </c>
      <c r="D841" s="1179" t="s">
        <v>472</v>
      </c>
    </row>
    <row r="842" spans="1:4" s="1198" customFormat="1" ht="11.25" customHeight="1" x14ac:dyDescent="0.2">
      <c r="A842" s="1562"/>
      <c r="B842" s="1187">
        <v>1195</v>
      </c>
      <c r="C842" s="1187">
        <v>1195</v>
      </c>
      <c r="D842" s="1181" t="s">
        <v>11</v>
      </c>
    </row>
    <row r="843" spans="1:4" s="1198" customFormat="1" ht="11.25" customHeight="1" x14ac:dyDescent="0.2">
      <c r="A843" s="1560" t="s">
        <v>1905</v>
      </c>
      <c r="B843" s="1186">
        <v>1852</v>
      </c>
      <c r="C843" s="1186">
        <v>1852</v>
      </c>
      <c r="D843" s="1179" t="s">
        <v>726</v>
      </c>
    </row>
    <row r="844" spans="1:4" s="1198" customFormat="1" ht="11.25" customHeight="1" x14ac:dyDescent="0.2">
      <c r="A844" s="1560"/>
      <c r="B844" s="1186">
        <v>1852</v>
      </c>
      <c r="C844" s="1186">
        <v>1852</v>
      </c>
      <c r="D844" s="1179" t="s">
        <v>11</v>
      </c>
    </row>
    <row r="845" spans="1:4" s="1198" customFormat="1" ht="11.25" customHeight="1" x14ac:dyDescent="0.2">
      <c r="A845" s="1561" t="s">
        <v>4124</v>
      </c>
      <c r="B845" s="1185">
        <v>200</v>
      </c>
      <c r="C845" s="1185">
        <v>200</v>
      </c>
      <c r="D845" s="1177" t="s">
        <v>430</v>
      </c>
    </row>
    <row r="846" spans="1:4" s="1198" customFormat="1" ht="11.25" customHeight="1" x14ac:dyDescent="0.2">
      <c r="A846" s="1562"/>
      <c r="B846" s="1187">
        <v>200</v>
      </c>
      <c r="C846" s="1187">
        <v>200</v>
      </c>
      <c r="D846" s="1181" t="s">
        <v>11</v>
      </c>
    </row>
    <row r="847" spans="1:4" s="1198" customFormat="1" ht="11.25" customHeight="1" x14ac:dyDescent="0.2">
      <c r="A847" s="1560" t="s">
        <v>4056</v>
      </c>
      <c r="B847" s="1186">
        <v>1300</v>
      </c>
      <c r="C847" s="1186">
        <v>1300</v>
      </c>
      <c r="D847" s="1179" t="s">
        <v>317</v>
      </c>
    </row>
    <row r="848" spans="1:4" s="1198" customFormat="1" ht="11.25" customHeight="1" x14ac:dyDescent="0.2">
      <c r="A848" s="1560"/>
      <c r="B848" s="1186">
        <v>1300</v>
      </c>
      <c r="C848" s="1186">
        <v>1300</v>
      </c>
      <c r="D848" s="1179" t="s">
        <v>11</v>
      </c>
    </row>
    <row r="849" spans="1:4" s="1198" customFormat="1" ht="11.25" customHeight="1" x14ac:dyDescent="0.2">
      <c r="A849" s="1561" t="s">
        <v>434</v>
      </c>
      <c r="B849" s="1185">
        <v>250</v>
      </c>
      <c r="C849" s="1185">
        <v>250</v>
      </c>
      <c r="D849" s="1177" t="s">
        <v>4675</v>
      </c>
    </row>
    <row r="850" spans="1:4" s="1198" customFormat="1" ht="11.25" customHeight="1" x14ac:dyDescent="0.2">
      <c r="A850" s="1562"/>
      <c r="B850" s="1187">
        <v>250</v>
      </c>
      <c r="C850" s="1187">
        <v>250</v>
      </c>
      <c r="D850" s="1181" t="s">
        <v>11</v>
      </c>
    </row>
    <row r="851" spans="1:4" s="1198" customFormat="1" ht="11.25" customHeight="1" x14ac:dyDescent="0.2">
      <c r="A851" s="1560" t="s">
        <v>4187</v>
      </c>
      <c r="B851" s="1186">
        <v>200</v>
      </c>
      <c r="C851" s="1186">
        <v>200</v>
      </c>
      <c r="D851" s="1179" t="s">
        <v>500</v>
      </c>
    </row>
    <row r="852" spans="1:4" s="1198" customFormat="1" ht="11.25" customHeight="1" x14ac:dyDescent="0.2">
      <c r="A852" s="1560"/>
      <c r="B852" s="1186">
        <v>200</v>
      </c>
      <c r="C852" s="1186">
        <v>200</v>
      </c>
      <c r="D852" s="1179" t="s">
        <v>11</v>
      </c>
    </row>
    <row r="853" spans="1:4" s="1198" customFormat="1" ht="21" x14ac:dyDescent="0.2">
      <c r="A853" s="1561" t="s">
        <v>3116</v>
      </c>
      <c r="B853" s="1185">
        <v>199.9</v>
      </c>
      <c r="C853" s="1185">
        <v>199.9</v>
      </c>
      <c r="D853" s="1177" t="s">
        <v>724</v>
      </c>
    </row>
    <row r="854" spans="1:4" s="1198" customFormat="1" ht="11.25" customHeight="1" x14ac:dyDescent="0.2">
      <c r="A854" s="1562"/>
      <c r="B854" s="1187">
        <v>199.9</v>
      </c>
      <c r="C854" s="1187">
        <v>199.9</v>
      </c>
      <c r="D854" s="1181" t="s">
        <v>11</v>
      </c>
    </row>
    <row r="855" spans="1:4" s="1198" customFormat="1" ht="11.25" customHeight="1" x14ac:dyDescent="0.2">
      <c r="A855" s="1560" t="s">
        <v>1906</v>
      </c>
      <c r="B855" s="1186">
        <v>36117.030000000006</v>
      </c>
      <c r="C855" s="1186">
        <v>36117.029000000002</v>
      </c>
      <c r="D855" s="1179" t="s">
        <v>1826</v>
      </c>
    </row>
    <row r="856" spans="1:4" s="1198" customFormat="1" ht="11.25" customHeight="1" x14ac:dyDescent="0.2">
      <c r="A856" s="1560"/>
      <c r="B856" s="1186">
        <v>36117.030000000006</v>
      </c>
      <c r="C856" s="1186">
        <v>36117.029000000002</v>
      </c>
      <c r="D856" s="1179" t="s">
        <v>11</v>
      </c>
    </row>
    <row r="857" spans="1:4" s="1198" customFormat="1" ht="11.25" customHeight="1" x14ac:dyDescent="0.2">
      <c r="A857" s="1561" t="s">
        <v>4808</v>
      </c>
      <c r="B857" s="1185">
        <v>300</v>
      </c>
      <c r="C857" s="1185">
        <v>300</v>
      </c>
      <c r="D857" s="1177" t="s">
        <v>678</v>
      </c>
    </row>
    <row r="858" spans="1:4" s="1198" customFormat="1" ht="11.25" customHeight="1" x14ac:dyDescent="0.2">
      <c r="A858" s="1562"/>
      <c r="B858" s="1187">
        <v>300</v>
      </c>
      <c r="C858" s="1187">
        <v>300</v>
      </c>
      <c r="D858" s="1181" t="s">
        <v>11</v>
      </c>
    </row>
    <row r="859" spans="1:4" s="1198" customFormat="1" ht="11.25" customHeight="1" x14ac:dyDescent="0.2">
      <c r="A859" s="1561" t="s">
        <v>3117</v>
      </c>
      <c r="B859" s="1185">
        <v>260</v>
      </c>
      <c r="C859" s="1185">
        <v>130</v>
      </c>
      <c r="D859" s="1177" t="s">
        <v>3526</v>
      </c>
    </row>
    <row r="860" spans="1:4" s="1198" customFormat="1" ht="11.25" customHeight="1" x14ac:dyDescent="0.2">
      <c r="A860" s="1562"/>
      <c r="B860" s="1187">
        <v>260</v>
      </c>
      <c r="C860" s="1187">
        <v>130</v>
      </c>
      <c r="D860" s="1181" t="s">
        <v>11</v>
      </c>
    </row>
    <row r="861" spans="1:4" s="1198" customFormat="1" ht="21" x14ac:dyDescent="0.2">
      <c r="A861" s="1561" t="s">
        <v>1907</v>
      </c>
      <c r="B861" s="1185">
        <v>1517</v>
      </c>
      <c r="C861" s="1185">
        <v>1517</v>
      </c>
      <c r="D861" s="1177" t="s">
        <v>725</v>
      </c>
    </row>
    <row r="862" spans="1:4" s="1198" customFormat="1" ht="11.25" customHeight="1" x14ac:dyDescent="0.2">
      <c r="A862" s="1560"/>
      <c r="B862" s="1186">
        <v>17615</v>
      </c>
      <c r="C862" s="1186">
        <v>17615</v>
      </c>
      <c r="D862" s="1179" t="s">
        <v>726</v>
      </c>
    </row>
    <row r="863" spans="1:4" s="1198" customFormat="1" ht="11.25" customHeight="1" x14ac:dyDescent="0.2">
      <c r="A863" s="1562"/>
      <c r="B863" s="1187">
        <v>19132</v>
      </c>
      <c r="C863" s="1187">
        <v>19132</v>
      </c>
      <c r="D863" s="1181" t="s">
        <v>11</v>
      </c>
    </row>
    <row r="864" spans="1:4" s="1198" customFormat="1" ht="11.25" customHeight="1" x14ac:dyDescent="0.2">
      <c r="A864" s="1560" t="s">
        <v>4055</v>
      </c>
      <c r="B864" s="1186">
        <v>1000</v>
      </c>
      <c r="C864" s="1186">
        <v>1000</v>
      </c>
      <c r="D864" s="1179" t="s">
        <v>4052</v>
      </c>
    </row>
    <row r="865" spans="1:4" s="1198" customFormat="1" ht="11.25" customHeight="1" x14ac:dyDescent="0.2">
      <c r="A865" s="1560"/>
      <c r="B865" s="1186">
        <v>1000</v>
      </c>
      <c r="C865" s="1186">
        <v>1000</v>
      </c>
      <c r="D865" s="1179" t="s">
        <v>11</v>
      </c>
    </row>
    <row r="866" spans="1:4" s="1198" customFormat="1" ht="21" x14ac:dyDescent="0.2">
      <c r="A866" s="1561" t="s">
        <v>1908</v>
      </c>
      <c r="B866" s="1185">
        <v>2470</v>
      </c>
      <c r="C866" s="1185">
        <v>2470</v>
      </c>
      <c r="D866" s="1177" t="s">
        <v>725</v>
      </c>
    </row>
    <row r="867" spans="1:4" s="1198" customFormat="1" ht="11.25" customHeight="1" x14ac:dyDescent="0.2">
      <c r="A867" s="1560"/>
      <c r="B867" s="1186">
        <v>38432</v>
      </c>
      <c r="C867" s="1186">
        <v>38432</v>
      </c>
      <c r="D867" s="1179" t="s">
        <v>726</v>
      </c>
    </row>
    <row r="868" spans="1:4" s="1198" customFormat="1" ht="11.25" customHeight="1" x14ac:dyDescent="0.2">
      <c r="A868" s="1560"/>
      <c r="B868" s="1186">
        <v>379.29999999999995</v>
      </c>
      <c r="C868" s="1186">
        <v>379.29999999999995</v>
      </c>
      <c r="D868" s="1179" t="s">
        <v>723</v>
      </c>
    </row>
    <row r="869" spans="1:4" s="1198" customFormat="1" ht="21" x14ac:dyDescent="0.2">
      <c r="A869" s="1560"/>
      <c r="B869" s="1186">
        <v>200</v>
      </c>
      <c r="C869" s="1186">
        <v>200</v>
      </c>
      <c r="D869" s="1179" t="s">
        <v>722</v>
      </c>
    </row>
    <row r="870" spans="1:4" s="1198" customFormat="1" ht="11.25" customHeight="1" x14ac:dyDescent="0.2">
      <c r="A870" s="1560"/>
      <c r="B870" s="1186">
        <v>3634.01</v>
      </c>
      <c r="C870" s="1186">
        <v>3634</v>
      </c>
      <c r="D870" s="1179" t="s">
        <v>3481</v>
      </c>
    </row>
    <row r="871" spans="1:4" s="1198" customFormat="1" ht="11.25" customHeight="1" x14ac:dyDescent="0.2">
      <c r="A871" s="1562"/>
      <c r="B871" s="1187">
        <v>45115.310000000005</v>
      </c>
      <c r="C871" s="1187">
        <v>45115.3</v>
      </c>
      <c r="D871" s="1181" t="s">
        <v>11</v>
      </c>
    </row>
    <row r="872" spans="1:4" s="1198" customFormat="1" ht="21" x14ac:dyDescent="0.2">
      <c r="A872" s="1560" t="s">
        <v>1909</v>
      </c>
      <c r="B872" s="1186">
        <v>441</v>
      </c>
      <c r="C872" s="1186">
        <v>441</v>
      </c>
      <c r="D872" s="1179" t="s">
        <v>725</v>
      </c>
    </row>
    <row r="873" spans="1:4" s="1198" customFormat="1" ht="11.25" customHeight="1" x14ac:dyDescent="0.2">
      <c r="A873" s="1560"/>
      <c r="B873" s="1186">
        <v>9672</v>
      </c>
      <c r="C873" s="1186">
        <v>9672</v>
      </c>
      <c r="D873" s="1179" t="s">
        <v>726</v>
      </c>
    </row>
    <row r="874" spans="1:4" s="1198" customFormat="1" ht="11.25" customHeight="1" x14ac:dyDescent="0.2">
      <c r="A874" s="1560"/>
      <c r="B874" s="1186">
        <v>10113</v>
      </c>
      <c r="C874" s="1186">
        <v>10113</v>
      </c>
      <c r="D874" s="1179" t="s">
        <v>11</v>
      </c>
    </row>
    <row r="875" spans="1:4" s="1198" customFormat="1" ht="11.25" customHeight="1" x14ac:dyDescent="0.2">
      <c r="A875" s="1561" t="s">
        <v>453</v>
      </c>
      <c r="B875" s="1185">
        <v>300</v>
      </c>
      <c r="C875" s="1185">
        <v>300</v>
      </c>
      <c r="D875" s="1177" t="s">
        <v>768</v>
      </c>
    </row>
    <row r="876" spans="1:4" s="1198" customFormat="1" ht="21" x14ac:dyDescent="0.2">
      <c r="A876" s="1560"/>
      <c r="B876" s="1186">
        <v>3787</v>
      </c>
      <c r="C876" s="1186">
        <v>3787</v>
      </c>
      <c r="D876" s="1179" t="s">
        <v>725</v>
      </c>
    </row>
    <row r="877" spans="1:4" s="1198" customFormat="1" ht="11.25" customHeight="1" x14ac:dyDescent="0.2">
      <c r="A877" s="1560"/>
      <c r="B877" s="1186">
        <v>64099</v>
      </c>
      <c r="C877" s="1186">
        <v>64099</v>
      </c>
      <c r="D877" s="1179" t="s">
        <v>726</v>
      </c>
    </row>
    <row r="878" spans="1:4" s="1198" customFormat="1" ht="11.25" customHeight="1" x14ac:dyDescent="0.2">
      <c r="A878" s="1560"/>
      <c r="B878" s="1186">
        <v>61.6</v>
      </c>
      <c r="C878" s="1186">
        <v>61.6</v>
      </c>
      <c r="D878" s="1179" t="s">
        <v>721</v>
      </c>
    </row>
    <row r="879" spans="1:4" s="1198" customFormat="1" ht="11.25" customHeight="1" x14ac:dyDescent="0.2">
      <c r="A879" s="1560"/>
      <c r="B879" s="1186">
        <v>1584.1000000000001</v>
      </c>
      <c r="C879" s="1186">
        <v>1574.5049999999999</v>
      </c>
      <c r="D879" s="1179" t="s">
        <v>723</v>
      </c>
    </row>
    <row r="880" spans="1:4" s="1198" customFormat="1" ht="11.25" customHeight="1" x14ac:dyDescent="0.2">
      <c r="A880" s="1560"/>
      <c r="B880" s="1186">
        <v>70</v>
      </c>
      <c r="C880" s="1186">
        <v>70</v>
      </c>
      <c r="D880" s="1179" t="s">
        <v>452</v>
      </c>
    </row>
    <row r="881" spans="1:4" s="1198" customFormat="1" ht="11.25" customHeight="1" x14ac:dyDescent="0.2">
      <c r="A881" s="1562"/>
      <c r="B881" s="1187">
        <v>69901.700000000012</v>
      </c>
      <c r="C881" s="1187">
        <v>69892.10500000001</v>
      </c>
      <c r="D881" s="1181" t="s">
        <v>11</v>
      </c>
    </row>
    <row r="882" spans="1:4" s="1198" customFormat="1" ht="21" x14ac:dyDescent="0.2">
      <c r="A882" s="1560" t="s">
        <v>1910</v>
      </c>
      <c r="B882" s="1186">
        <v>1069</v>
      </c>
      <c r="C882" s="1186">
        <v>1069</v>
      </c>
      <c r="D882" s="1179" t="s">
        <v>725</v>
      </c>
    </row>
    <row r="883" spans="1:4" s="1198" customFormat="1" ht="11.25" customHeight="1" x14ac:dyDescent="0.2">
      <c r="A883" s="1560"/>
      <c r="B883" s="1186">
        <v>18434</v>
      </c>
      <c r="C883" s="1186">
        <v>18434</v>
      </c>
      <c r="D883" s="1179" t="s">
        <v>726</v>
      </c>
    </row>
    <row r="884" spans="1:4" s="1198" customFormat="1" ht="11.25" customHeight="1" x14ac:dyDescent="0.2">
      <c r="A884" s="1560"/>
      <c r="B884" s="1186">
        <v>786.4</v>
      </c>
      <c r="C884" s="1186">
        <v>786.4</v>
      </c>
      <c r="D884" s="1179" t="s">
        <v>723</v>
      </c>
    </row>
    <row r="885" spans="1:4" s="1198" customFormat="1" ht="11.25" customHeight="1" x14ac:dyDescent="0.2">
      <c r="A885" s="1560"/>
      <c r="B885" s="1186">
        <v>20289.400000000001</v>
      </c>
      <c r="C885" s="1186">
        <v>20289.400000000001</v>
      </c>
      <c r="D885" s="1179" t="s">
        <v>11</v>
      </c>
    </row>
    <row r="886" spans="1:4" s="1198" customFormat="1" ht="21" x14ac:dyDescent="0.2">
      <c r="A886" s="1561" t="s">
        <v>1911</v>
      </c>
      <c r="B886" s="1185">
        <v>660</v>
      </c>
      <c r="C886" s="1185">
        <v>660</v>
      </c>
      <c r="D886" s="1177" t="s">
        <v>725</v>
      </c>
    </row>
    <row r="887" spans="1:4" s="1198" customFormat="1" ht="11.25" customHeight="1" x14ac:dyDescent="0.2">
      <c r="A887" s="1560"/>
      <c r="B887" s="1186">
        <v>11146</v>
      </c>
      <c r="C887" s="1186">
        <v>11146</v>
      </c>
      <c r="D887" s="1179" t="s">
        <v>726</v>
      </c>
    </row>
    <row r="888" spans="1:4" s="1198" customFormat="1" ht="11.25" customHeight="1" x14ac:dyDescent="0.2">
      <c r="A888" s="1560"/>
      <c r="B888" s="1186">
        <v>614.5</v>
      </c>
      <c r="C888" s="1186">
        <v>238.6</v>
      </c>
      <c r="D888" s="1179" t="s">
        <v>723</v>
      </c>
    </row>
    <row r="889" spans="1:4" s="1198" customFormat="1" ht="11.25" customHeight="1" x14ac:dyDescent="0.2">
      <c r="A889" s="1562"/>
      <c r="B889" s="1187">
        <v>12420.5</v>
      </c>
      <c r="C889" s="1187">
        <v>12044.6</v>
      </c>
      <c r="D889" s="1181" t="s">
        <v>11</v>
      </c>
    </row>
    <row r="890" spans="1:4" s="1198" customFormat="1" ht="11.25" customHeight="1" x14ac:dyDescent="0.2">
      <c r="A890" s="1560" t="s">
        <v>461</v>
      </c>
      <c r="B890" s="1186">
        <v>120</v>
      </c>
      <c r="C890" s="1186">
        <v>120</v>
      </c>
      <c r="D890" s="1179" t="s">
        <v>460</v>
      </c>
    </row>
    <row r="891" spans="1:4" s="1198" customFormat="1" ht="11.25" customHeight="1" x14ac:dyDescent="0.2">
      <c r="A891" s="1560"/>
      <c r="B891" s="1186">
        <v>120</v>
      </c>
      <c r="C891" s="1186">
        <v>120</v>
      </c>
      <c r="D891" s="1179" t="s">
        <v>11</v>
      </c>
    </row>
    <row r="892" spans="1:4" s="1198" customFormat="1" ht="21" x14ac:dyDescent="0.2">
      <c r="A892" s="1561" t="s">
        <v>1912</v>
      </c>
      <c r="B892" s="1185">
        <v>188</v>
      </c>
      <c r="C892" s="1185">
        <v>188</v>
      </c>
      <c r="D892" s="1177" t="s">
        <v>725</v>
      </c>
    </row>
    <row r="893" spans="1:4" s="1198" customFormat="1" ht="11.25" customHeight="1" x14ac:dyDescent="0.2">
      <c r="A893" s="1560"/>
      <c r="B893" s="1186">
        <v>671</v>
      </c>
      <c r="C893" s="1186">
        <v>671</v>
      </c>
      <c r="D893" s="1179" t="s">
        <v>726</v>
      </c>
    </row>
    <row r="894" spans="1:4" s="1198" customFormat="1" ht="11.25" customHeight="1" x14ac:dyDescent="0.2">
      <c r="A894" s="1562"/>
      <c r="B894" s="1187">
        <v>859</v>
      </c>
      <c r="C894" s="1187">
        <v>859</v>
      </c>
      <c r="D894" s="1181" t="s">
        <v>11</v>
      </c>
    </row>
    <row r="895" spans="1:4" s="1198" customFormat="1" ht="21" x14ac:dyDescent="0.2">
      <c r="A895" s="1561" t="s">
        <v>1913</v>
      </c>
      <c r="B895" s="1185">
        <v>1048</v>
      </c>
      <c r="C895" s="1185">
        <v>1048</v>
      </c>
      <c r="D895" s="1177" t="s">
        <v>725</v>
      </c>
    </row>
    <row r="896" spans="1:4" s="1198" customFormat="1" ht="11.25" customHeight="1" x14ac:dyDescent="0.2">
      <c r="A896" s="1560"/>
      <c r="B896" s="1186">
        <v>9595</v>
      </c>
      <c r="C896" s="1186">
        <v>9595</v>
      </c>
      <c r="D896" s="1179" t="s">
        <v>726</v>
      </c>
    </row>
    <row r="897" spans="1:4" s="1198" customFormat="1" ht="11.25" customHeight="1" x14ac:dyDescent="0.2">
      <c r="A897" s="1560"/>
      <c r="B897" s="1186">
        <v>50</v>
      </c>
      <c r="C897" s="1186">
        <v>50</v>
      </c>
      <c r="D897" s="1179" t="s">
        <v>723</v>
      </c>
    </row>
    <row r="898" spans="1:4" s="1198" customFormat="1" ht="11.25" customHeight="1" x14ac:dyDescent="0.2">
      <c r="A898" s="1562"/>
      <c r="B898" s="1187">
        <v>10693</v>
      </c>
      <c r="C898" s="1187">
        <v>10693</v>
      </c>
      <c r="D898" s="1181" t="s">
        <v>11</v>
      </c>
    </row>
    <row r="899" spans="1:4" s="1198" customFormat="1" ht="21" x14ac:dyDescent="0.2">
      <c r="A899" s="1561" t="s">
        <v>1914</v>
      </c>
      <c r="B899" s="1185">
        <v>204</v>
      </c>
      <c r="C899" s="1185">
        <v>204</v>
      </c>
      <c r="D899" s="1177" t="s">
        <v>725</v>
      </c>
    </row>
    <row r="900" spans="1:4" s="1198" customFormat="1" ht="11.25" customHeight="1" x14ac:dyDescent="0.2">
      <c r="A900" s="1560"/>
      <c r="B900" s="1186">
        <v>5679</v>
      </c>
      <c r="C900" s="1186">
        <v>5679</v>
      </c>
      <c r="D900" s="1179" t="s">
        <v>726</v>
      </c>
    </row>
    <row r="901" spans="1:4" s="1198" customFormat="1" ht="11.25" customHeight="1" x14ac:dyDescent="0.2">
      <c r="A901" s="1560"/>
      <c r="B901" s="1186">
        <v>7599.01</v>
      </c>
      <c r="C901" s="1186">
        <v>7599</v>
      </c>
      <c r="D901" s="1179" t="s">
        <v>3481</v>
      </c>
    </row>
    <row r="902" spans="1:4" s="1198" customFormat="1" ht="11.25" customHeight="1" x14ac:dyDescent="0.2">
      <c r="A902" s="1562"/>
      <c r="B902" s="1187">
        <v>13482.01</v>
      </c>
      <c r="C902" s="1187">
        <v>13482</v>
      </c>
      <c r="D902" s="1181" t="s">
        <v>11</v>
      </c>
    </row>
    <row r="903" spans="1:4" s="1198" customFormat="1" ht="21" x14ac:dyDescent="0.2">
      <c r="A903" s="1560" t="s">
        <v>1915</v>
      </c>
      <c r="B903" s="1186">
        <v>710</v>
      </c>
      <c r="C903" s="1186">
        <v>710</v>
      </c>
      <c r="D903" s="1179" t="s">
        <v>725</v>
      </c>
    </row>
    <row r="904" spans="1:4" s="1198" customFormat="1" ht="11.25" customHeight="1" x14ac:dyDescent="0.2">
      <c r="A904" s="1560"/>
      <c r="B904" s="1186">
        <v>13137</v>
      </c>
      <c r="C904" s="1186">
        <v>13137</v>
      </c>
      <c r="D904" s="1179" t="s">
        <v>726</v>
      </c>
    </row>
    <row r="905" spans="1:4" s="1198" customFormat="1" ht="11.25" customHeight="1" x14ac:dyDescent="0.2">
      <c r="A905" s="1560"/>
      <c r="B905" s="1186">
        <v>300</v>
      </c>
      <c r="C905" s="1186">
        <v>300</v>
      </c>
      <c r="D905" s="1179" t="s">
        <v>723</v>
      </c>
    </row>
    <row r="906" spans="1:4" s="1198" customFormat="1" ht="11.25" customHeight="1" x14ac:dyDescent="0.2">
      <c r="A906" s="1560"/>
      <c r="B906" s="1186">
        <v>14147</v>
      </c>
      <c r="C906" s="1186">
        <v>14147</v>
      </c>
      <c r="D906" s="1179" t="s">
        <v>11</v>
      </c>
    </row>
    <row r="907" spans="1:4" s="1198" customFormat="1" ht="11.25" customHeight="1" x14ac:dyDescent="0.2">
      <c r="A907" s="1561" t="s">
        <v>448</v>
      </c>
      <c r="B907" s="1185">
        <v>300</v>
      </c>
      <c r="C907" s="1185">
        <v>300</v>
      </c>
      <c r="D907" s="1177" t="s">
        <v>768</v>
      </c>
    </row>
    <row r="908" spans="1:4" s="1198" customFormat="1" ht="11.25" customHeight="1" x14ac:dyDescent="0.2">
      <c r="A908" s="1560"/>
      <c r="B908" s="1186">
        <v>600</v>
      </c>
      <c r="C908" s="1186">
        <v>600</v>
      </c>
      <c r="D908" s="1179" t="s">
        <v>2757</v>
      </c>
    </row>
    <row r="909" spans="1:4" s="1198" customFormat="1" ht="21" x14ac:dyDescent="0.2">
      <c r="A909" s="1560"/>
      <c r="B909" s="1186">
        <v>1462</v>
      </c>
      <c r="C909" s="1186">
        <v>1462</v>
      </c>
      <c r="D909" s="1179" t="s">
        <v>725</v>
      </c>
    </row>
    <row r="910" spans="1:4" s="1198" customFormat="1" ht="11.25" customHeight="1" x14ac:dyDescent="0.2">
      <c r="A910" s="1560"/>
      <c r="B910" s="1186">
        <v>27613</v>
      </c>
      <c r="C910" s="1186">
        <v>27613</v>
      </c>
      <c r="D910" s="1179" t="s">
        <v>726</v>
      </c>
    </row>
    <row r="911" spans="1:4" s="1198" customFormat="1" ht="11.25" customHeight="1" x14ac:dyDescent="0.2">
      <c r="A911" s="1560"/>
      <c r="B911" s="1186">
        <v>1427</v>
      </c>
      <c r="C911" s="1186">
        <v>1427</v>
      </c>
      <c r="D911" s="1179" t="s">
        <v>723</v>
      </c>
    </row>
    <row r="912" spans="1:4" s="1198" customFormat="1" ht="11.25" customHeight="1" x14ac:dyDescent="0.2">
      <c r="A912" s="1560"/>
      <c r="B912" s="1186">
        <v>9220.02</v>
      </c>
      <c r="C912" s="1186">
        <v>9220</v>
      </c>
      <c r="D912" s="1179" t="s">
        <v>3481</v>
      </c>
    </row>
    <row r="913" spans="1:4" s="1198" customFormat="1" ht="11.25" customHeight="1" x14ac:dyDescent="0.2">
      <c r="A913" s="1562"/>
      <c r="B913" s="1187">
        <v>40622.020000000004</v>
      </c>
      <c r="C913" s="1187">
        <v>40622</v>
      </c>
      <c r="D913" s="1181" t="s">
        <v>11</v>
      </c>
    </row>
    <row r="914" spans="1:4" s="1198" customFormat="1" ht="11.25" customHeight="1" x14ac:dyDescent="0.2">
      <c r="A914" s="1560" t="s">
        <v>462</v>
      </c>
      <c r="B914" s="1186">
        <v>600</v>
      </c>
      <c r="C914" s="1186">
        <v>600</v>
      </c>
      <c r="D914" s="1179" t="s">
        <v>768</v>
      </c>
    </row>
    <row r="915" spans="1:4" s="1198" customFormat="1" ht="21" x14ac:dyDescent="0.2">
      <c r="A915" s="1560"/>
      <c r="B915" s="1186">
        <v>6050</v>
      </c>
      <c r="C915" s="1186">
        <v>6050</v>
      </c>
      <c r="D915" s="1179" t="s">
        <v>725</v>
      </c>
    </row>
    <row r="916" spans="1:4" s="1198" customFormat="1" ht="11.25" customHeight="1" x14ac:dyDescent="0.2">
      <c r="A916" s="1560"/>
      <c r="B916" s="1186">
        <v>66158</v>
      </c>
      <c r="C916" s="1186">
        <v>66031</v>
      </c>
      <c r="D916" s="1179" t="s">
        <v>726</v>
      </c>
    </row>
    <row r="917" spans="1:4" s="1198" customFormat="1" ht="11.25" customHeight="1" x14ac:dyDescent="0.2">
      <c r="A917" s="1560"/>
      <c r="B917" s="1186">
        <v>1740</v>
      </c>
      <c r="C917" s="1186">
        <v>1739.5730000000001</v>
      </c>
      <c r="D917" s="1179" t="s">
        <v>723</v>
      </c>
    </row>
    <row r="918" spans="1:4" s="1198" customFormat="1" ht="11.25" customHeight="1" x14ac:dyDescent="0.2">
      <c r="A918" s="1560"/>
      <c r="B918" s="1186">
        <v>85</v>
      </c>
      <c r="C918" s="1186">
        <v>85</v>
      </c>
      <c r="D918" s="1209" t="s">
        <v>678</v>
      </c>
    </row>
    <row r="919" spans="1:4" s="1198" customFormat="1" ht="11.25" customHeight="1" x14ac:dyDescent="0.2">
      <c r="A919" s="1560"/>
      <c r="B919" s="1186">
        <v>13332.02</v>
      </c>
      <c r="C919" s="1186">
        <v>12732.000000000002</v>
      </c>
      <c r="D919" s="1179" t="s">
        <v>3481</v>
      </c>
    </row>
    <row r="920" spans="1:4" s="1198" customFormat="1" ht="11.25" customHeight="1" x14ac:dyDescent="0.2">
      <c r="A920" s="1560"/>
      <c r="B920" s="1186">
        <v>87965.02</v>
      </c>
      <c r="C920" s="1186">
        <v>87237.573000000004</v>
      </c>
      <c r="D920" s="1179" t="s">
        <v>11</v>
      </c>
    </row>
    <row r="921" spans="1:4" s="1198" customFormat="1" ht="21" x14ac:dyDescent="0.2">
      <c r="A921" s="1561" t="s">
        <v>1916</v>
      </c>
      <c r="B921" s="1185">
        <v>522</v>
      </c>
      <c r="C921" s="1185">
        <v>522</v>
      </c>
      <c r="D921" s="1177" t="s">
        <v>725</v>
      </c>
    </row>
    <row r="922" spans="1:4" s="1198" customFormat="1" ht="11.25" customHeight="1" x14ac:dyDescent="0.2">
      <c r="A922" s="1560"/>
      <c r="B922" s="1186">
        <v>9730</v>
      </c>
      <c r="C922" s="1186">
        <v>9730</v>
      </c>
      <c r="D922" s="1179" t="s">
        <v>726</v>
      </c>
    </row>
    <row r="923" spans="1:4" s="1198" customFormat="1" ht="11.25" customHeight="1" x14ac:dyDescent="0.2">
      <c r="A923" s="1560"/>
      <c r="B923" s="1186">
        <v>522.01</v>
      </c>
      <c r="C923" s="1186">
        <v>522.00000000000011</v>
      </c>
      <c r="D923" s="1179" t="s">
        <v>3481</v>
      </c>
    </row>
    <row r="924" spans="1:4" s="1198" customFormat="1" ht="11.25" customHeight="1" x14ac:dyDescent="0.2">
      <c r="A924" s="1562"/>
      <c r="B924" s="1187">
        <v>10774.01</v>
      </c>
      <c r="C924" s="1187">
        <v>10774</v>
      </c>
      <c r="D924" s="1181" t="s">
        <v>11</v>
      </c>
    </row>
    <row r="925" spans="1:4" s="1198" customFormat="1" ht="11.25" customHeight="1" x14ac:dyDescent="0.2">
      <c r="A925" s="1560" t="s">
        <v>1917</v>
      </c>
      <c r="B925" s="1186">
        <v>122.3</v>
      </c>
      <c r="C925" s="1186">
        <v>122.3</v>
      </c>
      <c r="D925" s="1179" t="s">
        <v>2757</v>
      </c>
    </row>
    <row r="926" spans="1:4" s="1198" customFormat="1" ht="21" x14ac:dyDescent="0.2">
      <c r="A926" s="1560"/>
      <c r="B926" s="1186">
        <v>333</v>
      </c>
      <c r="C926" s="1186">
        <v>333</v>
      </c>
      <c r="D926" s="1179" t="s">
        <v>725</v>
      </c>
    </row>
    <row r="927" spans="1:4" s="1198" customFormat="1" ht="11.25" customHeight="1" x14ac:dyDescent="0.2">
      <c r="A927" s="1560"/>
      <c r="B927" s="1186">
        <v>4930</v>
      </c>
      <c r="C927" s="1186">
        <v>4930</v>
      </c>
      <c r="D927" s="1179" t="s">
        <v>726</v>
      </c>
    </row>
    <row r="928" spans="1:4" s="1198" customFormat="1" ht="21" x14ac:dyDescent="0.2">
      <c r="A928" s="1560"/>
      <c r="B928" s="1186">
        <v>200</v>
      </c>
      <c r="C928" s="1186">
        <v>168.733</v>
      </c>
      <c r="D928" s="1179" t="s">
        <v>722</v>
      </c>
    </row>
    <row r="929" spans="1:4" s="1198" customFormat="1" ht="11.25" customHeight="1" x14ac:dyDescent="0.2">
      <c r="A929" s="1560"/>
      <c r="B929" s="1186">
        <v>5585.3</v>
      </c>
      <c r="C929" s="1186">
        <v>5554.0330000000004</v>
      </c>
      <c r="D929" s="1179" t="s">
        <v>11</v>
      </c>
    </row>
    <row r="930" spans="1:4" s="1198" customFormat="1" ht="21" x14ac:dyDescent="0.2">
      <c r="A930" s="1561" t="s">
        <v>1918</v>
      </c>
      <c r="B930" s="1185">
        <v>96</v>
      </c>
      <c r="C930" s="1185">
        <v>96</v>
      </c>
      <c r="D930" s="1177" t="s">
        <v>725</v>
      </c>
    </row>
    <row r="931" spans="1:4" s="1198" customFormat="1" ht="11.25" customHeight="1" x14ac:dyDescent="0.2">
      <c r="A931" s="1560"/>
      <c r="B931" s="1186">
        <v>1894</v>
      </c>
      <c r="C931" s="1186">
        <v>1894</v>
      </c>
      <c r="D931" s="1179" t="s">
        <v>726</v>
      </c>
    </row>
    <row r="932" spans="1:4" s="1198" customFormat="1" ht="11.25" customHeight="1" x14ac:dyDescent="0.2">
      <c r="A932" s="1562"/>
      <c r="B932" s="1187">
        <v>1990</v>
      </c>
      <c r="C932" s="1187">
        <v>1990</v>
      </c>
      <c r="D932" s="1181" t="s">
        <v>11</v>
      </c>
    </row>
    <row r="933" spans="1:4" s="1198" customFormat="1" ht="21" x14ac:dyDescent="0.2">
      <c r="A933" s="1560" t="s">
        <v>1919</v>
      </c>
      <c r="B933" s="1186">
        <v>738</v>
      </c>
      <c r="C933" s="1186">
        <v>738</v>
      </c>
      <c r="D933" s="1179" t="s">
        <v>725</v>
      </c>
    </row>
    <row r="934" spans="1:4" s="1198" customFormat="1" ht="11.25" customHeight="1" x14ac:dyDescent="0.2">
      <c r="A934" s="1560"/>
      <c r="B934" s="1186">
        <v>12803</v>
      </c>
      <c r="C934" s="1186">
        <v>12803</v>
      </c>
      <c r="D934" s="1179" t="s">
        <v>726</v>
      </c>
    </row>
    <row r="935" spans="1:4" s="1198" customFormat="1" ht="11.25" customHeight="1" x14ac:dyDescent="0.2">
      <c r="A935" s="1560"/>
      <c r="B935" s="1186">
        <v>52.8</v>
      </c>
      <c r="C935" s="1186">
        <v>52.8</v>
      </c>
      <c r="D935" s="1179" t="s">
        <v>723</v>
      </c>
    </row>
    <row r="936" spans="1:4" s="1198" customFormat="1" ht="21" x14ac:dyDescent="0.2">
      <c r="A936" s="1560"/>
      <c r="B936" s="1186">
        <v>86.8</v>
      </c>
      <c r="C936" s="1186">
        <v>86.8</v>
      </c>
      <c r="D936" s="1179" t="s">
        <v>722</v>
      </c>
    </row>
    <row r="937" spans="1:4" s="1198" customFormat="1" ht="11.25" customHeight="1" x14ac:dyDescent="0.2">
      <c r="A937" s="1560"/>
      <c r="B937" s="1186">
        <v>13680.599999999999</v>
      </c>
      <c r="C937" s="1186">
        <v>13680.599999999999</v>
      </c>
      <c r="D937" s="1179" t="s">
        <v>11</v>
      </c>
    </row>
    <row r="938" spans="1:4" s="1198" customFormat="1" ht="11.25" customHeight="1" x14ac:dyDescent="0.2">
      <c r="A938" s="1561" t="s">
        <v>4091</v>
      </c>
      <c r="B938" s="1185">
        <v>50</v>
      </c>
      <c r="C938" s="1185">
        <v>0</v>
      </c>
      <c r="D938" s="1177" t="s">
        <v>4809</v>
      </c>
    </row>
    <row r="939" spans="1:4" s="1198" customFormat="1" ht="11.25" customHeight="1" x14ac:dyDescent="0.2">
      <c r="A939" s="1560"/>
      <c r="B939" s="1186">
        <v>50</v>
      </c>
      <c r="C939" s="1186">
        <v>50</v>
      </c>
      <c r="D939" s="1179" t="s">
        <v>399</v>
      </c>
    </row>
    <row r="940" spans="1:4" s="1198" customFormat="1" ht="11.25" customHeight="1" x14ac:dyDescent="0.2">
      <c r="A940" s="1562"/>
      <c r="B940" s="1187">
        <v>100</v>
      </c>
      <c r="C940" s="1187">
        <v>50</v>
      </c>
      <c r="D940" s="1181" t="s">
        <v>11</v>
      </c>
    </row>
    <row r="941" spans="1:4" s="1198" customFormat="1" ht="11.25" customHeight="1" x14ac:dyDescent="0.2">
      <c r="A941" s="1560" t="s">
        <v>3394</v>
      </c>
      <c r="B941" s="1186">
        <v>30</v>
      </c>
      <c r="C941" s="1186">
        <v>29.931069999999998</v>
      </c>
      <c r="D941" s="1179" t="s">
        <v>420</v>
      </c>
    </row>
    <row r="942" spans="1:4" s="1198" customFormat="1" ht="11.25" customHeight="1" x14ac:dyDescent="0.2">
      <c r="A942" s="1560"/>
      <c r="B942" s="1186">
        <v>30</v>
      </c>
      <c r="C942" s="1186">
        <v>29.931069999999998</v>
      </c>
      <c r="D942" s="1179" t="s">
        <v>11</v>
      </c>
    </row>
    <row r="943" spans="1:4" s="1198" customFormat="1" ht="11.25" customHeight="1" x14ac:dyDescent="0.2">
      <c r="A943" s="1561" t="s">
        <v>3118</v>
      </c>
      <c r="B943" s="1185">
        <v>260</v>
      </c>
      <c r="C943" s="1185">
        <v>130</v>
      </c>
      <c r="D943" s="1177" t="s">
        <v>3526</v>
      </c>
    </row>
    <row r="944" spans="1:4" s="1198" customFormat="1" ht="11.25" customHeight="1" x14ac:dyDescent="0.2">
      <c r="A944" s="1562"/>
      <c r="B944" s="1187">
        <v>260</v>
      </c>
      <c r="C944" s="1187">
        <v>130</v>
      </c>
      <c r="D944" s="1181" t="s">
        <v>11</v>
      </c>
    </row>
    <row r="945" spans="1:4" s="1198" customFormat="1" ht="11.25" customHeight="1" x14ac:dyDescent="0.2">
      <c r="A945" s="1560" t="s">
        <v>1920</v>
      </c>
      <c r="B945" s="1186">
        <v>89.6</v>
      </c>
      <c r="C945" s="1186">
        <v>89.6</v>
      </c>
      <c r="D945" s="1179" t="s">
        <v>793</v>
      </c>
    </row>
    <row r="946" spans="1:4" s="1198" customFormat="1" ht="11.25" customHeight="1" x14ac:dyDescent="0.2">
      <c r="A946" s="1560"/>
      <c r="B946" s="1186">
        <v>150</v>
      </c>
      <c r="C946" s="1186">
        <v>150</v>
      </c>
      <c r="D946" s="1179" t="s">
        <v>529</v>
      </c>
    </row>
    <row r="947" spans="1:4" s="1198" customFormat="1" ht="11.25" customHeight="1" x14ac:dyDescent="0.2">
      <c r="A947" s="1560"/>
      <c r="B947" s="1186">
        <v>239.6</v>
      </c>
      <c r="C947" s="1186">
        <v>239.6</v>
      </c>
      <c r="D947" s="1179" t="s">
        <v>11</v>
      </c>
    </row>
    <row r="948" spans="1:4" s="1198" customFormat="1" ht="11.25" customHeight="1" x14ac:dyDescent="0.2">
      <c r="A948" s="1561" t="s">
        <v>4114</v>
      </c>
      <c r="B948" s="1185">
        <v>150</v>
      </c>
      <c r="C948" s="1185">
        <v>150</v>
      </c>
      <c r="D948" s="1177" t="s">
        <v>4810</v>
      </c>
    </row>
    <row r="949" spans="1:4" s="1198" customFormat="1" ht="11.25" customHeight="1" x14ac:dyDescent="0.2">
      <c r="A949" s="1562"/>
      <c r="B949" s="1187">
        <v>150</v>
      </c>
      <c r="C949" s="1187">
        <v>150</v>
      </c>
      <c r="D949" s="1181" t="s">
        <v>11</v>
      </c>
    </row>
    <row r="950" spans="1:4" s="1198" customFormat="1" ht="11.25" customHeight="1" x14ac:dyDescent="0.2">
      <c r="A950" s="1560" t="s">
        <v>4811</v>
      </c>
      <c r="B950" s="1186">
        <v>185.9</v>
      </c>
      <c r="C950" s="1186">
        <v>185.9</v>
      </c>
      <c r="D950" s="1179" t="s">
        <v>4675</v>
      </c>
    </row>
    <row r="951" spans="1:4" s="1198" customFormat="1" ht="11.25" customHeight="1" x14ac:dyDescent="0.2">
      <c r="A951" s="1560"/>
      <c r="B951" s="1186">
        <v>185.9</v>
      </c>
      <c r="C951" s="1186">
        <v>185.9</v>
      </c>
      <c r="D951" s="1179" t="s">
        <v>11</v>
      </c>
    </row>
    <row r="952" spans="1:4" s="1198" customFormat="1" ht="11.25" customHeight="1" x14ac:dyDescent="0.2">
      <c r="A952" s="1561" t="s">
        <v>3388</v>
      </c>
      <c r="B952" s="1185">
        <v>50</v>
      </c>
      <c r="C952" s="1185">
        <v>50</v>
      </c>
      <c r="D952" s="1177" t="s">
        <v>4812</v>
      </c>
    </row>
    <row r="953" spans="1:4" s="1198" customFormat="1" ht="11.25" customHeight="1" x14ac:dyDescent="0.2">
      <c r="A953" s="1562"/>
      <c r="B953" s="1187">
        <v>50</v>
      </c>
      <c r="C953" s="1187">
        <v>50</v>
      </c>
      <c r="D953" s="1181" t="s">
        <v>11</v>
      </c>
    </row>
    <row r="954" spans="1:4" s="1198" customFormat="1" ht="11.25" customHeight="1" x14ac:dyDescent="0.2">
      <c r="A954" s="1560" t="s">
        <v>3119</v>
      </c>
      <c r="B954" s="1186">
        <v>95.95</v>
      </c>
      <c r="C954" s="1186">
        <v>95.95</v>
      </c>
      <c r="D954" s="1179" t="s">
        <v>701</v>
      </c>
    </row>
    <row r="955" spans="1:4" s="1198" customFormat="1" ht="11.25" customHeight="1" x14ac:dyDescent="0.2">
      <c r="A955" s="1560"/>
      <c r="B955" s="1186">
        <v>95.95</v>
      </c>
      <c r="C955" s="1186">
        <v>95.95</v>
      </c>
      <c r="D955" s="1179" t="s">
        <v>11</v>
      </c>
    </row>
    <row r="956" spans="1:4" s="1198" customFormat="1" ht="11.25" customHeight="1" x14ac:dyDescent="0.2">
      <c r="A956" s="1561" t="s">
        <v>3766</v>
      </c>
      <c r="B956" s="1185">
        <v>24</v>
      </c>
      <c r="C956" s="1185">
        <v>23.7956</v>
      </c>
      <c r="D956" s="1177" t="s">
        <v>699</v>
      </c>
    </row>
    <row r="957" spans="1:4" s="1198" customFormat="1" ht="11.25" customHeight="1" x14ac:dyDescent="0.2">
      <c r="A957" s="1562"/>
      <c r="B957" s="1187">
        <v>24</v>
      </c>
      <c r="C957" s="1187">
        <v>23.7956</v>
      </c>
      <c r="D957" s="1181" t="s">
        <v>11</v>
      </c>
    </row>
    <row r="958" spans="1:4" s="1198" customFormat="1" ht="11.25" customHeight="1" x14ac:dyDescent="0.2">
      <c r="A958" s="1560" t="s">
        <v>4158</v>
      </c>
      <c r="B958" s="1186">
        <v>50</v>
      </c>
      <c r="C958" s="1186">
        <v>50</v>
      </c>
      <c r="D958" s="1179" t="s">
        <v>472</v>
      </c>
    </row>
    <row r="959" spans="1:4" s="1198" customFormat="1" ht="11.25" customHeight="1" x14ac:dyDescent="0.2">
      <c r="A959" s="1560"/>
      <c r="B959" s="1186">
        <v>50</v>
      </c>
      <c r="C959" s="1186">
        <v>50</v>
      </c>
      <c r="D959" s="1179" t="s">
        <v>11</v>
      </c>
    </row>
    <row r="960" spans="1:4" s="1198" customFormat="1" ht="11.25" customHeight="1" x14ac:dyDescent="0.2">
      <c r="A960" s="1561" t="s">
        <v>3120</v>
      </c>
      <c r="B960" s="1185">
        <v>130</v>
      </c>
      <c r="C960" s="1185">
        <v>130</v>
      </c>
      <c r="D960" s="1177" t="s">
        <v>3526</v>
      </c>
    </row>
    <row r="961" spans="1:4" s="1198" customFormat="1" ht="11.25" customHeight="1" x14ac:dyDescent="0.2">
      <c r="A961" s="1562"/>
      <c r="B961" s="1187">
        <v>130</v>
      </c>
      <c r="C961" s="1187">
        <v>130</v>
      </c>
      <c r="D961" s="1181" t="s">
        <v>11</v>
      </c>
    </row>
    <row r="962" spans="1:4" s="1198" customFormat="1" ht="11.25" customHeight="1" x14ac:dyDescent="0.2">
      <c r="A962" s="1560" t="s">
        <v>3767</v>
      </c>
      <c r="B962" s="1186">
        <v>63.85</v>
      </c>
      <c r="C962" s="1186">
        <v>61.639780000000002</v>
      </c>
      <c r="D962" s="1179" t="s">
        <v>701</v>
      </c>
    </row>
    <row r="963" spans="1:4" s="1198" customFormat="1" ht="11.25" customHeight="1" x14ac:dyDescent="0.2">
      <c r="A963" s="1560"/>
      <c r="B963" s="1186">
        <v>63.85</v>
      </c>
      <c r="C963" s="1186">
        <v>61.639780000000002</v>
      </c>
      <c r="D963" s="1179" t="s">
        <v>11</v>
      </c>
    </row>
    <row r="964" spans="1:4" s="1198" customFormat="1" ht="11.25" customHeight="1" x14ac:dyDescent="0.2">
      <c r="A964" s="1561" t="s">
        <v>3371</v>
      </c>
      <c r="B964" s="1185">
        <v>1000</v>
      </c>
      <c r="C964" s="1185">
        <v>1000</v>
      </c>
      <c r="D964" s="1177" t="s">
        <v>375</v>
      </c>
    </row>
    <row r="965" spans="1:4" s="1198" customFormat="1" ht="11.25" customHeight="1" x14ac:dyDescent="0.2">
      <c r="A965" s="1562"/>
      <c r="B965" s="1187">
        <v>1000</v>
      </c>
      <c r="C965" s="1187">
        <v>1000</v>
      </c>
      <c r="D965" s="1181" t="s">
        <v>11</v>
      </c>
    </row>
    <row r="966" spans="1:4" s="1198" customFormat="1" ht="21" x14ac:dyDescent="0.2">
      <c r="A966" s="1560" t="s">
        <v>2831</v>
      </c>
      <c r="B966" s="1186">
        <v>200</v>
      </c>
      <c r="C966" s="1186">
        <v>200</v>
      </c>
      <c r="D966" s="1179" t="s">
        <v>724</v>
      </c>
    </row>
    <row r="967" spans="1:4" s="1198" customFormat="1" ht="11.25" customHeight="1" x14ac:dyDescent="0.2">
      <c r="A967" s="1560"/>
      <c r="B967" s="1186">
        <v>200</v>
      </c>
      <c r="C967" s="1186">
        <v>200</v>
      </c>
      <c r="D967" s="1179" t="s">
        <v>11</v>
      </c>
    </row>
    <row r="968" spans="1:4" s="1198" customFormat="1" ht="11.25" customHeight="1" x14ac:dyDescent="0.2">
      <c r="A968" s="1561" t="s">
        <v>1921</v>
      </c>
      <c r="B968" s="1185">
        <v>2888.37</v>
      </c>
      <c r="C968" s="1185">
        <v>2888.366</v>
      </c>
      <c r="D968" s="1177" t="s">
        <v>1826</v>
      </c>
    </row>
    <row r="969" spans="1:4" s="1198" customFormat="1" ht="11.25" customHeight="1" x14ac:dyDescent="0.2">
      <c r="A969" s="1562"/>
      <c r="B969" s="1187">
        <v>2888.37</v>
      </c>
      <c r="C969" s="1187">
        <v>2888.366</v>
      </c>
      <c r="D969" s="1181" t="s">
        <v>11</v>
      </c>
    </row>
    <row r="970" spans="1:4" s="1198" customFormat="1" ht="11.25" customHeight="1" x14ac:dyDescent="0.2">
      <c r="A970" s="1560" t="s">
        <v>3768</v>
      </c>
      <c r="B970" s="1186">
        <v>85.5</v>
      </c>
      <c r="C970" s="1186">
        <v>85.5</v>
      </c>
      <c r="D970" s="1179" t="s">
        <v>699</v>
      </c>
    </row>
    <row r="971" spans="1:4" s="1198" customFormat="1" ht="11.25" customHeight="1" x14ac:dyDescent="0.2">
      <c r="A971" s="1560"/>
      <c r="B971" s="1186">
        <v>85.5</v>
      </c>
      <c r="C971" s="1186">
        <v>85.5</v>
      </c>
      <c r="D971" s="1179" t="s">
        <v>11</v>
      </c>
    </row>
    <row r="972" spans="1:4" s="1198" customFormat="1" ht="11.25" customHeight="1" x14ac:dyDescent="0.2">
      <c r="A972" s="1561" t="s">
        <v>3769</v>
      </c>
      <c r="B972" s="1185">
        <v>66.099999999999994</v>
      </c>
      <c r="C972" s="1185">
        <v>66.099999999999994</v>
      </c>
      <c r="D972" s="1177" t="s">
        <v>3526</v>
      </c>
    </row>
    <row r="973" spans="1:4" s="1198" customFormat="1" ht="11.25" customHeight="1" x14ac:dyDescent="0.2">
      <c r="A973" s="1562"/>
      <c r="B973" s="1187">
        <v>66.099999999999994</v>
      </c>
      <c r="C973" s="1187">
        <v>66.099999999999994</v>
      </c>
      <c r="D973" s="1181" t="s">
        <v>11</v>
      </c>
    </row>
    <row r="974" spans="1:4" s="1198" customFormat="1" ht="11.25" customHeight="1" x14ac:dyDescent="0.2">
      <c r="A974" s="1560" t="s">
        <v>465</v>
      </c>
      <c r="B974" s="1186">
        <v>460</v>
      </c>
      <c r="C974" s="1186">
        <v>460</v>
      </c>
      <c r="D974" s="1179" t="s">
        <v>726</v>
      </c>
    </row>
    <row r="975" spans="1:4" s="1198" customFormat="1" ht="11.25" customHeight="1" x14ac:dyDescent="0.2">
      <c r="A975" s="1560"/>
      <c r="B975" s="1186">
        <v>460</v>
      </c>
      <c r="C975" s="1186">
        <v>460</v>
      </c>
      <c r="D975" s="1179" t="s">
        <v>11</v>
      </c>
    </row>
    <row r="976" spans="1:4" s="1198" customFormat="1" ht="11.25" customHeight="1" x14ac:dyDescent="0.2">
      <c r="A976" s="1561" t="s">
        <v>1922</v>
      </c>
      <c r="B976" s="1185">
        <v>35746.959999999999</v>
      </c>
      <c r="C976" s="1185">
        <v>35746.957999999999</v>
      </c>
      <c r="D976" s="1177" t="s">
        <v>1826</v>
      </c>
    </row>
    <row r="977" spans="1:4" s="1198" customFormat="1" ht="11.25" customHeight="1" x14ac:dyDescent="0.2">
      <c r="A977" s="1562"/>
      <c r="B977" s="1187">
        <v>35746.959999999999</v>
      </c>
      <c r="C977" s="1187">
        <v>35746.957999999999</v>
      </c>
      <c r="D977" s="1181" t="s">
        <v>11</v>
      </c>
    </row>
    <row r="978" spans="1:4" s="1198" customFormat="1" ht="11.25" customHeight="1" x14ac:dyDescent="0.2">
      <c r="A978" s="1561" t="s">
        <v>3121</v>
      </c>
      <c r="B978" s="1185">
        <v>127.3</v>
      </c>
      <c r="C978" s="1185">
        <v>127.3</v>
      </c>
      <c r="D978" s="1177" t="s">
        <v>3526</v>
      </c>
    </row>
    <row r="979" spans="1:4" s="1198" customFormat="1" ht="11.25" customHeight="1" x14ac:dyDescent="0.2">
      <c r="A979" s="1562"/>
      <c r="B979" s="1187">
        <v>127.3</v>
      </c>
      <c r="C979" s="1187">
        <v>127.3</v>
      </c>
      <c r="D979" s="1181" t="s">
        <v>11</v>
      </c>
    </row>
    <row r="980" spans="1:4" s="1198" customFormat="1" ht="11.25" customHeight="1" x14ac:dyDescent="0.2">
      <c r="A980" s="1561" t="s">
        <v>2936</v>
      </c>
      <c r="B980" s="1185">
        <v>4000</v>
      </c>
      <c r="C980" s="1185">
        <v>4000</v>
      </c>
      <c r="D980" s="1177" t="s">
        <v>415</v>
      </c>
    </row>
    <row r="981" spans="1:4" s="1198" customFormat="1" ht="11.25" customHeight="1" x14ac:dyDescent="0.2">
      <c r="A981" s="1562"/>
      <c r="B981" s="1187">
        <v>4000</v>
      </c>
      <c r="C981" s="1187">
        <v>4000</v>
      </c>
      <c r="D981" s="1181" t="s">
        <v>11</v>
      </c>
    </row>
    <row r="982" spans="1:4" s="1198" customFormat="1" ht="11.25" customHeight="1" x14ac:dyDescent="0.2">
      <c r="A982" s="1560" t="s">
        <v>4813</v>
      </c>
      <c r="B982" s="1186">
        <v>300</v>
      </c>
      <c r="C982" s="1186">
        <v>300</v>
      </c>
      <c r="D982" s="1177" t="s">
        <v>678</v>
      </c>
    </row>
    <row r="983" spans="1:4" s="1198" customFormat="1" ht="11.25" customHeight="1" x14ac:dyDescent="0.2">
      <c r="A983" s="1560"/>
      <c r="B983" s="1186">
        <v>300</v>
      </c>
      <c r="C983" s="1186">
        <v>300</v>
      </c>
      <c r="D983" s="1179" t="s">
        <v>11</v>
      </c>
    </row>
    <row r="984" spans="1:4" s="1198" customFormat="1" ht="11.25" customHeight="1" x14ac:dyDescent="0.2">
      <c r="A984" s="1561" t="s">
        <v>4814</v>
      </c>
      <c r="B984" s="1185">
        <v>99.9</v>
      </c>
      <c r="C984" s="1185">
        <v>99.9</v>
      </c>
      <c r="D984" s="1177" t="s">
        <v>3717</v>
      </c>
    </row>
    <row r="985" spans="1:4" s="1198" customFormat="1" ht="11.25" customHeight="1" x14ac:dyDescent="0.2">
      <c r="A985" s="1562"/>
      <c r="B985" s="1187">
        <v>99.9</v>
      </c>
      <c r="C985" s="1187">
        <v>99.9</v>
      </c>
      <c r="D985" s="1181" t="s">
        <v>11</v>
      </c>
    </row>
    <row r="986" spans="1:4" s="1198" customFormat="1" ht="11.25" customHeight="1" x14ac:dyDescent="0.2">
      <c r="A986" s="1560" t="s">
        <v>4131</v>
      </c>
      <c r="B986" s="1186">
        <v>50</v>
      </c>
      <c r="C986" s="1186">
        <v>50</v>
      </c>
      <c r="D986" s="1179" t="s">
        <v>4815</v>
      </c>
    </row>
    <row r="987" spans="1:4" s="1198" customFormat="1" ht="11.25" customHeight="1" x14ac:dyDescent="0.2">
      <c r="A987" s="1560"/>
      <c r="B987" s="1186">
        <v>50</v>
      </c>
      <c r="C987" s="1186">
        <v>50</v>
      </c>
      <c r="D987" s="1179" t="s">
        <v>11</v>
      </c>
    </row>
    <row r="988" spans="1:4" s="1198" customFormat="1" ht="11.25" customHeight="1" x14ac:dyDescent="0.2">
      <c r="A988" s="1561" t="s">
        <v>3770</v>
      </c>
      <c r="B988" s="1185">
        <v>99</v>
      </c>
      <c r="C988" s="1185">
        <v>0</v>
      </c>
      <c r="D988" s="1177" t="s">
        <v>3717</v>
      </c>
    </row>
    <row r="989" spans="1:4" s="1198" customFormat="1" ht="11.25" customHeight="1" x14ac:dyDescent="0.2">
      <c r="A989" s="1562"/>
      <c r="B989" s="1187">
        <v>99</v>
      </c>
      <c r="C989" s="1187">
        <v>0</v>
      </c>
      <c r="D989" s="1181" t="s">
        <v>11</v>
      </c>
    </row>
    <row r="990" spans="1:4" s="1198" customFormat="1" ht="11.25" customHeight="1" x14ac:dyDescent="0.2">
      <c r="A990" s="1560" t="s">
        <v>3771</v>
      </c>
      <c r="B990" s="1186">
        <v>24</v>
      </c>
      <c r="C990" s="1186">
        <v>24</v>
      </c>
      <c r="D990" s="1179" t="s">
        <v>699</v>
      </c>
    </row>
    <row r="991" spans="1:4" s="1198" customFormat="1" ht="11.25" customHeight="1" x14ac:dyDescent="0.2">
      <c r="A991" s="1560"/>
      <c r="B991" s="1186">
        <v>24</v>
      </c>
      <c r="C991" s="1186">
        <v>24</v>
      </c>
      <c r="D991" s="1179" t="s">
        <v>11</v>
      </c>
    </row>
    <row r="992" spans="1:4" s="1198" customFormat="1" ht="11.25" customHeight="1" x14ac:dyDescent="0.2">
      <c r="A992" s="1561" t="s">
        <v>2917</v>
      </c>
      <c r="B992" s="1185">
        <v>3500</v>
      </c>
      <c r="C992" s="1185">
        <v>3500</v>
      </c>
      <c r="D992" s="1177" t="s">
        <v>375</v>
      </c>
    </row>
    <row r="993" spans="1:4" s="1198" customFormat="1" ht="11.25" customHeight="1" x14ac:dyDescent="0.2">
      <c r="A993" s="1562"/>
      <c r="B993" s="1187">
        <v>3500</v>
      </c>
      <c r="C993" s="1187">
        <v>3500</v>
      </c>
      <c r="D993" s="1181" t="s">
        <v>11</v>
      </c>
    </row>
    <row r="994" spans="1:4" s="1198" customFormat="1" ht="11.25" customHeight="1" x14ac:dyDescent="0.2">
      <c r="A994" s="1560" t="s">
        <v>4816</v>
      </c>
      <c r="B994" s="1186">
        <v>25.7</v>
      </c>
      <c r="C994" s="1186">
        <v>25.116759999999999</v>
      </c>
      <c r="D994" s="1179" t="s">
        <v>3717</v>
      </c>
    </row>
    <row r="995" spans="1:4" s="1198" customFormat="1" ht="11.25" customHeight="1" x14ac:dyDescent="0.2">
      <c r="A995" s="1560"/>
      <c r="B995" s="1186">
        <v>25.7</v>
      </c>
      <c r="C995" s="1186">
        <v>25.116759999999999</v>
      </c>
      <c r="D995" s="1179" t="s">
        <v>11</v>
      </c>
    </row>
    <row r="996" spans="1:4" s="1198" customFormat="1" ht="11.25" customHeight="1" x14ac:dyDescent="0.2">
      <c r="A996" s="1561" t="s">
        <v>1923</v>
      </c>
      <c r="B996" s="1185">
        <v>24954.44</v>
      </c>
      <c r="C996" s="1185">
        <v>24954.44</v>
      </c>
      <c r="D996" s="1177" t="s">
        <v>1826</v>
      </c>
    </row>
    <row r="997" spans="1:4" s="1198" customFormat="1" ht="11.25" customHeight="1" x14ac:dyDescent="0.2">
      <c r="A997" s="1562"/>
      <c r="B997" s="1187">
        <v>24954.44</v>
      </c>
      <c r="C997" s="1187">
        <v>24954.44</v>
      </c>
      <c r="D997" s="1181" t="s">
        <v>11</v>
      </c>
    </row>
    <row r="998" spans="1:4" s="1198" customFormat="1" ht="11.25" customHeight="1" x14ac:dyDescent="0.2">
      <c r="A998" s="1560" t="s">
        <v>3122</v>
      </c>
      <c r="B998" s="1186">
        <v>1170</v>
      </c>
      <c r="C998" s="1186">
        <v>0</v>
      </c>
      <c r="D998" s="1179" t="s">
        <v>3526</v>
      </c>
    </row>
    <row r="999" spans="1:4" s="1198" customFormat="1" ht="11.25" customHeight="1" x14ac:dyDescent="0.2">
      <c r="A999" s="1560"/>
      <c r="B999" s="1186">
        <v>1170</v>
      </c>
      <c r="C999" s="1186">
        <v>0</v>
      </c>
      <c r="D999" s="1179" t="s">
        <v>11</v>
      </c>
    </row>
    <row r="1000" spans="1:4" s="1198" customFormat="1" ht="11.25" customHeight="1" x14ac:dyDescent="0.2">
      <c r="A1000" s="1561" t="s">
        <v>3123</v>
      </c>
      <c r="B1000" s="1185">
        <v>520</v>
      </c>
      <c r="C1000" s="1185">
        <v>260</v>
      </c>
      <c r="D1000" s="1177" t="s">
        <v>3526</v>
      </c>
    </row>
    <row r="1001" spans="1:4" s="1198" customFormat="1" ht="11.25" customHeight="1" x14ac:dyDescent="0.2">
      <c r="A1001" s="1562"/>
      <c r="B1001" s="1187">
        <v>520</v>
      </c>
      <c r="C1001" s="1187">
        <v>260</v>
      </c>
      <c r="D1001" s="1181" t="s">
        <v>11</v>
      </c>
    </row>
    <row r="1002" spans="1:4" s="1198" customFormat="1" ht="11.25" customHeight="1" x14ac:dyDescent="0.2">
      <c r="A1002" s="1560" t="s">
        <v>3372</v>
      </c>
      <c r="B1002" s="1186">
        <v>30</v>
      </c>
      <c r="C1002" s="1186">
        <v>30</v>
      </c>
      <c r="D1002" s="1179" t="s">
        <v>399</v>
      </c>
    </row>
    <row r="1003" spans="1:4" s="1198" customFormat="1" ht="11.25" customHeight="1" x14ac:dyDescent="0.2">
      <c r="A1003" s="1560"/>
      <c r="B1003" s="1186">
        <v>30</v>
      </c>
      <c r="C1003" s="1186">
        <v>30</v>
      </c>
      <c r="D1003" s="1179" t="s">
        <v>11</v>
      </c>
    </row>
    <row r="1004" spans="1:4" s="1198" customFormat="1" ht="11.25" customHeight="1" x14ac:dyDescent="0.2">
      <c r="A1004" s="1561" t="s">
        <v>3772</v>
      </c>
      <c r="B1004" s="1185">
        <v>172.53</v>
      </c>
      <c r="C1004" s="1185">
        <v>172.53299999999999</v>
      </c>
      <c r="D1004" s="1177" t="s">
        <v>712</v>
      </c>
    </row>
    <row r="1005" spans="1:4" s="1198" customFormat="1" ht="11.25" customHeight="1" x14ac:dyDescent="0.2">
      <c r="A1005" s="1562"/>
      <c r="B1005" s="1187">
        <v>172.53</v>
      </c>
      <c r="C1005" s="1187">
        <v>172.53299999999999</v>
      </c>
      <c r="D1005" s="1181" t="s">
        <v>11</v>
      </c>
    </row>
    <row r="1006" spans="1:4" s="1198" customFormat="1" ht="11.25" customHeight="1" x14ac:dyDescent="0.2">
      <c r="A1006" s="1560" t="s">
        <v>4817</v>
      </c>
      <c r="B1006" s="1186">
        <v>70</v>
      </c>
      <c r="C1006" s="1186">
        <v>70</v>
      </c>
      <c r="D1006" s="1179" t="s">
        <v>3682</v>
      </c>
    </row>
    <row r="1007" spans="1:4" s="1198" customFormat="1" ht="11.25" customHeight="1" x14ac:dyDescent="0.2">
      <c r="A1007" s="1560"/>
      <c r="B1007" s="1186">
        <v>70</v>
      </c>
      <c r="C1007" s="1186">
        <v>70</v>
      </c>
      <c r="D1007" s="1179" t="s">
        <v>11</v>
      </c>
    </row>
    <row r="1008" spans="1:4" s="1198" customFormat="1" ht="11.25" customHeight="1" x14ac:dyDescent="0.2">
      <c r="A1008" s="1561" t="s">
        <v>3422</v>
      </c>
      <c r="B1008" s="1185">
        <v>200</v>
      </c>
      <c r="C1008" s="1185">
        <v>200</v>
      </c>
      <c r="D1008" s="1177" t="s">
        <v>472</v>
      </c>
    </row>
    <row r="1009" spans="1:4" s="1198" customFormat="1" ht="11.25" customHeight="1" x14ac:dyDescent="0.2">
      <c r="A1009" s="1562"/>
      <c r="B1009" s="1187">
        <v>200</v>
      </c>
      <c r="C1009" s="1187">
        <v>200</v>
      </c>
      <c r="D1009" s="1181" t="s">
        <v>11</v>
      </c>
    </row>
    <row r="1010" spans="1:4" s="1198" customFormat="1" ht="11.25" customHeight="1" x14ac:dyDescent="0.2">
      <c r="A1010" s="1560" t="s">
        <v>2832</v>
      </c>
      <c r="B1010" s="1186">
        <v>70</v>
      </c>
      <c r="C1010" s="1186">
        <v>70</v>
      </c>
      <c r="D1010" s="1179" t="s">
        <v>3682</v>
      </c>
    </row>
    <row r="1011" spans="1:4" s="1198" customFormat="1" ht="11.25" customHeight="1" x14ac:dyDescent="0.2">
      <c r="A1011" s="1560"/>
      <c r="B1011" s="1186">
        <v>70</v>
      </c>
      <c r="C1011" s="1186">
        <v>70</v>
      </c>
      <c r="D1011" s="1179" t="s">
        <v>11</v>
      </c>
    </row>
    <row r="1012" spans="1:4" s="1198" customFormat="1" ht="11.25" customHeight="1" x14ac:dyDescent="0.2">
      <c r="A1012" s="1561" t="s">
        <v>3124</v>
      </c>
      <c r="B1012" s="1185">
        <v>8017</v>
      </c>
      <c r="C1012" s="1185">
        <v>8017</v>
      </c>
      <c r="D1012" s="1177" t="s">
        <v>726</v>
      </c>
    </row>
    <row r="1013" spans="1:4" s="1198" customFormat="1" ht="21" x14ac:dyDescent="0.2">
      <c r="A1013" s="1560"/>
      <c r="B1013" s="1186">
        <v>85.5</v>
      </c>
      <c r="C1013" s="1186">
        <v>85.5</v>
      </c>
      <c r="D1013" s="1179" t="s">
        <v>722</v>
      </c>
    </row>
    <row r="1014" spans="1:4" s="1198" customFormat="1" ht="11.25" customHeight="1" x14ac:dyDescent="0.2">
      <c r="A1014" s="1560"/>
      <c r="B1014" s="1186">
        <v>19314.039999999997</v>
      </c>
      <c r="C1014" s="1186">
        <v>18864</v>
      </c>
      <c r="D1014" s="1179" t="s">
        <v>3481</v>
      </c>
    </row>
    <row r="1015" spans="1:4" s="1198" customFormat="1" ht="11.25" customHeight="1" x14ac:dyDescent="0.2">
      <c r="A1015" s="1562"/>
      <c r="B1015" s="1187">
        <v>27416.539999999997</v>
      </c>
      <c r="C1015" s="1187">
        <v>26966.5</v>
      </c>
      <c r="D1015" s="1181" t="s">
        <v>11</v>
      </c>
    </row>
    <row r="1016" spans="1:4" s="1198" customFormat="1" ht="11.25" customHeight="1" x14ac:dyDescent="0.2">
      <c r="A1016" s="1560" t="s">
        <v>3773</v>
      </c>
      <c r="B1016" s="1186">
        <v>99</v>
      </c>
      <c r="C1016" s="1186">
        <v>99</v>
      </c>
      <c r="D1016" s="1179" t="s">
        <v>3717</v>
      </c>
    </row>
    <row r="1017" spans="1:4" s="1198" customFormat="1" ht="11.25" customHeight="1" x14ac:dyDescent="0.2">
      <c r="A1017" s="1560"/>
      <c r="B1017" s="1186">
        <v>99</v>
      </c>
      <c r="C1017" s="1186">
        <v>99</v>
      </c>
      <c r="D1017" s="1179" t="s">
        <v>11</v>
      </c>
    </row>
    <row r="1018" spans="1:4" s="1198" customFormat="1" ht="11.25" customHeight="1" x14ac:dyDescent="0.2">
      <c r="A1018" s="1561" t="s">
        <v>4818</v>
      </c>
      <c r="B1018" s="1185">
        <v>100</v>
      </c>
      <c r="C1018" s="1185">
        <v>100</v>
      </c>
      <c r="D1018" s="1177" t="s">
        <v>3717</v>
      </c>
    </row>
    <row r="1019" spans="1:4" s="1198" customFormat="1" ht="11.25" customHeight="1" x14ac:dyDescent="0.2">
      <c r="A1019" s="1562"/>
      <c r="B1019" s="1187">
        <v>100</v>
      </c>
      <c r="C1019" s="1187">
        <v>100</v>
      </c>
      <c r="D1019" s="1181" t="s">
        <v>11</v>
      </c>
    </row>
    <row r="1020" spans="1:4" s="1198" customFormat="1" ht="11.25" customHeight="1" x14ac:dyDescent="0.2">
      <c r="A1020" s="1560" t="s">
        <v>3373</v>
      </c>
      <c r="B1020" s="1186">
        <v>300</v>
      </c>
      <c r="C1020" s="1186">
        <v>300</v>
      </c>
      <c r="D1020" s="1179" t="s">
        <v>399</v>
      </c>
    </row>
    <row r="1021" spans="1:4" s="1198" customFormat="1" ht="11.25" customHeight="1" x14ac:dyDescent="0.2">
      <c r="A1021" s="1560"/>
      <c r="B1021" s="1186">
        <v>300</v>
      </c>
      <c r="C1021" s="1186">
        <v>300</v>
      </c>
      <c r="D1021" s="1179" t="s">
        <v>11</v>
      </c>
    </row>
    <row r="1022" spans="1:4" s="1198" customFormat="1" ht="11.25" customHeight="1" x14ac:dyDescent="0.2">
      <c r="A1022" s="1561" t="s">
        <v>3774</v>
      </c>
      <c r="B1022" s="1185">
        <v>200</v>
      </c>
      <c r="C1022" s="1185">
        <v>200</v>
      </c>
      <c r="D1022" s="1177" t="s">
        <v>4675</v>
      </c>
    </row>
    <row r="1023" spans="1:4" s="1198" customFormat="1" ht="11.25" customHeight="1" x14ac:dyDescent="0.2">
      <c r="A1023" s="1562"/>
      <c r="B1023" s="1187">
        <v>200</v>
      </c>
      <c r="C1023" s="1187">
        <v>200</v>
      </c>
      <c r="D1023" s="1181" t="s">
        <v>11</v>
      </c>
    </row>
    <row r="1024" spans="1:4" s="1198" customFormat="1" ht="11.25" customHeight="1" x14ac:dyDescent="0.2">
      <c r="A1024" s="1561" t="s">
        <v>1924</v>
      </c>
      <c r="B1024" s="1185">
        <v>150</v>
      </c>
      <c r="C1024" s="1185">
        <v>150</v>
      </c>
      <c r="D1024" s="1177" t="s">
        <v>472</v>
      </c>
    </row>
    <row r="1025" spans="1:4" s="1198" customFormat="1" ht="11.25" customHeight="1" x14ac:dyDescent="0.2">
      <c r="A1025" s="1562"/>
      <c r="B1025" s="1187">
        <v>150</v>
      </c>
      <c r="C1025" s="1187">
        <v>150</v>
      </c>
      <c r="D1025" s="1181" t="s">
        <v>11</v>
      </c>
    </row>
    <row r="1026" spans="1:4" s="1198" customFormat="1" ht="11.25" customHeight="1" x14ac:dyDescent="0.2">
      <c r="A1026" s="1561" t="s">
        <v>4819</v>
      </c>
      <c r="B1026" s="1185">
        <v>99</v>
      </c>
      <c r="C1026" s="1185">
        <v>99</v>
      </c>
      <c r="D1026" s="1177" t="s">
        <v>3717</v>
      </c>
    </row>
    <row r="1027" spans="1:4" s="1198" customFormat="1" ht="11.25" customHeight="1" x14ac:dyDescent="0.2">
      <c r="A1027" s="1562"/>
      <c r="B1027" s="1187">
        <v>99</v>
      </c>
      <c r="C1027" s="1187">
        <v>99</v>
      </c>
      <c r="D1027" s="1181" t="s">
        <v>11</v>
      </c>
    </row>
    <row r="1028" spans="1:4" s="1198" customFormat="1" ht="11.25" customHeight="1" x14ac:dyDescent="0.2">
      <c r="A1028" s="1560" t="s">
        <v>3423</v>
      </c>
      <c r="B1028" s="1186">
        <v>55</v>
      </c>
      <c r="C1028" s="1186">
        <v>55</v>
      </c>
      <c r="D1028" s="1179" t="s">
        <v>3682</v>
      </c>
    </row>
    <row r="1029" spans="1:4" s="1198" customFormat="1" ht="11.25" customHeight="1" x14ac:dyDescent="0.2">
      <c r="A1029" s="1560"/>
      <c r="B1029" s="1186">
        <v>55</v>
      </c>
      <c r="C1029" s="1186">
        <v>55</v>
      </c>
      <c r="D1029" s="1179" t="s">
        <v>11</v>
      </c>
    </row>
    <row r="1030" spans="1:4" s="1198" customFormat="1" ht="11.25" customHeight="1" x14ac:dyDescent="0.2">
      <c r="A1030" s="1561" t="s">
        <v>3424</v>
      </c>
      <c r="B1030" s="1185">
        <v>70</v>
      </c>
      <c r="C1030" s="1185">
        <v>70</v>
      </c>
      <c r="D1030" s="1177" t="s">
        <v>3682</v>
      </c>
    </row>
    <row r="1031" spans="1:4" s="1198" customFormat="1" ht="11.25" customHeight="1" x14ac:dyDescent="0.2">
      <c r="A1031" s="1562"/>
      <c r="B1031" s="1187">
        <v>70</v>
      </c>
      <c r="C1031" s="1187">
        <v>70</v>
      </c>
      <c r="D1031" s="1181" t="s">
        <v>11</v>
      </c>
    </row>
    <row r="1032" spans="1:4" s="1198" customFormat="1" ht="11.25" customHeight="1" x14ac:dyDescent="0.2">
      <c r="A1032" s="1560" t="s">
        <v>4191</v>
      </c>
      <c r="B1032" s="1186">
        <v>50</v>
      </c>
      <c r="C1032" s="1186">
        <v>50</v>
      </c>
      <c r="D1032" s="1179" t="s">
        <v>2963</v>
      </c>
    </row>
    <row r="1033" spans="1:4" s="1198" customFormat="1" ht="11.25" customHeight="1" x14ac:dyDescent="0.2">
      <c r="A1033" s="1560"/>
      <c r="B1033" s="1186">
        <v>50</v>
      </c>
      <c r="C1033" s="1186">
        <v>50</v>
      </c>
      <c r="D1033" s="1179" t="s">
        <v>11</v>
      </c>
    </row>
    <row r="1034" spans="1:4" s="1198" customFormat="1" ht="11.25" customHeight="1" x14ac:dyDescent="0.2">
      <c r="A1034" s="1561" t="s">
        <v>1925</v>
      </c>
      <c r="B1034" s="1185">
        <v>50</v>
      </c>
      <c r="C1034" s="1185">
        <v>50</v>
      </c>
      <c r="D1034" s="1177" t="s">
        <v>2761</v>
      </c>
    </row>
    <row r="1035" spans="1:4" s="1198" customFormat="1" ht="11.25" customHeight="1" x14ac:dyDescent="0.2">
      <c r="A1035" s="1562"/>
      <c r="B1035" s="1187">
        <v>50</v>
      </c>
      <c r="C1035" s="1187">
        <v>50</v>
      </c>
      <c r="D1035" s="1181" t="s">
        <v>11</v>
      </c>
    </row>
    <row r="1036" spans="1:4" s="1198" customFormat="1" ht="11.25" customHeight="1" x14ac:dyDescent="0.2">
      <c r="A1036" s="1560" t="s">
        <v>3125</v>
      </c>
      <c r="B1036" s="1186">
        <v>50</v>
      </c>
      <c r="C1036" s="1186">
        <v>50</v>
      </c>
      <c r="D1036" s="1179" t="s">
        <v>2761</v>
      </c>
    </row>
    <row r="1037" spans="1:4" s="1198" customFormat="1" ht="11.25" customHeight="1" x14ac:dyDescent="0.2">
      <c r="A1037" s="1560"/>
      <c r="B1037" s="1186">
        <v>50</v>
      </c>
      <c r="C1037" s="1186">
        <v>50</v>
      </c>
      <c r="D1037" s="1179" t="s">
        <v>11</v>
      </c>
    </row>
    <row r="1038" spans="1:4" s="1198" customFormat="1" ht="11.25" customHeight="1" x14ac:dyDescent="0.2">
      <c r="A1038" s="1561" t="s">
        <v>3775</v>
      </c>
      <c r="B1038" s="1185">
        <v>100</v>
      </c>
      <c r="C1038" s="1185">
        <v>100</v>
      </c>
      <c r="D1038" s="1177" t="s">
        <v>2761</v>
      </c>
    </row>
    <row r="1039" spans="1:4" s="1198" customFormat="1" ht="11.25" customHeight="1" x14ac:dyDescent="0.2">
      <c r="A1039" s="1562"/>
      <c r="B1039" s="1187">
        <v>100</v>
      </c>
      <c r="C1039" s="1187">
        <v>100</v>
      </c>
      <c r="D1039" s="1181" t="s">
        <v>11</v>
      </c>
    </row>
    <row r="1040" spans="1:4" s="1198" customFormat="1" ht="11.25" customHeight="1" x14ac:dyDescent="0.2">
      <c r="A1040" s="1560" t="s">
        <v>4820</v>
      </c>
      <c r="B1040" s="1186">
        <v>50</v>
      </c>
      <c r="C1040" s="1186">
        <v>50</v>
      </c>
      <c r="D1040" s="1179" t="s">
        <v>2761</v>
      </c>
    </row>
    <row r="1041" spans="1:4" s="1198" customFormat="1" ht="11.25" customHeight="1" x14ac:dyDescent="0.2">
      <c r="A1041" s="1560"/>
      <c r="B1041" s="1186">
        <v>50</v>
      </c>
      <c r="C1041" s="1186">
        <v>50</v>
      </c>
      <c r="D1041" s="1179" t="s">
        <v>11</v>
      </c>
    </row>
    <row r="1042" spans="1:4" s="1198" customFormat="1" ht="11.25" customHeight="1" x14ac:dyDescent="0.2">
      <c r="A1042" s="1561" t="s">
        <v>1926</v>
      </c>
      <c r="B1042" s="1185">
        <v>100</v>
      </c>
      <c r="C1042" s="1185">
        <v>100</v>
      </c>
      <c r="D1042" s="1177" t="s">
        <v>2761</v>
      </c>
    </row>
    <row r="1043" spans="1:4" s="1198" customFormat="1" ht="11.25" customHeight="1" x14ac:dyDescent="0.2">
      <c r="A1043" s="1560"/>
      <c r="B1043" s="1186">
        <v>100</v>
      </c>
      <c r="C1043" s="1186">
        <v>100</v>
      </c>
      <c r="D1043" s="1179" t="s">
        <v>2963</v>
      </c>
    </row>
    <row r="1044" spans="1:4" s="1198" customFormat="1" ht="11.25" customHeight="1" x14ac:dyDescent="0.2">
      <c r="A1044" s="1562"/>
      <c r="B1044" s="1187">
        <v>200</v>
      </c>
      <c r="C1044" s="1187">
        <v>200</v>
      </c>
      <c r="D1044" s="1181" t="s">
        <v>11</v>
      </c>
    </row>
    <row r="1045" spans="1:4" s="1198" customFormat="1" ht="11.25" customHeight="1" x14ac:dyDescent="0.2">
      <c r="A1045" s="1560" t="s">
        <v>3776</v>
      </c>
      <c r="B1045" s="1186">
        <v>96</v>
      </c>
      <c r="C1045" s="1186">
        <v>93.578999999999994</v>
      </c>
      <c r="D1045" s="1179" t="s">
        <v>2761</v>
      </c>
    </row>
    <row r="1046" spans="1:4" s="1198" customFormat="1" ht="11.25" customHeight="1" x14ac:dyDescent="0.2">
      <c r="A1046" s="1560"/>
      <c r="B1046" s="1186">
        <v>96</v>
      </c>
      <c r="C1046" s="1186">
        <v>93.578999999999994</v>
      </c>
      <c r="D1046" s="1179" t="s">
        <v>11</v>
      </c>
    </row>
    <row r="1047" spans="1:4" s="1198" customFormat="1" ht="11.25" customHeight="1" x14ac:dyDescent="0.2">
      <c r="A1047" s="1561" t="s">
        <v>3777</v>
      </c>
      <c r="B1047" s="1185">
        <v>75.92</v>
      </c>
      <c r="C1047" s="1185">
        <v>75.92</v>
      </c>
      <c r="D1047" s="1177" t="s">
        <v>2761</v>
      </c>
    </row>
    <row r="1048" spans="1:4" s="1198" customFormat="1" ht="11.25" customHeight="1" x14ac:dyDescent="0.2">
      <c r="A1048" s="1562"/>
      <c r="B1048" s="1187">
        <v>75.92</v>
      </c>
      <c r="C1048" s="1187">
        <v>75.92</v>
      </c>
      <c r="D1048" s="1181" t="s">
        <v>11</v>
      </c>
    </row>
    <row r="1049" spans="1:4" s="1198" customFormat="1" ht="11.25" customHeight="1" x14ac:dyDescent="0.2">
      <c r="A1049" s="1560" t="s">
        <v>3778</v>
      </c>
      <c r="B1049" s="1186">
        <v>30</v>
      </c>
      <c r="C1049" s="1186">
        <v>30</v>
      </c>
      <c r="D1049" s="1179" t="s">
        <v>2761</v>
      </c>
    </row>
    <row r="1050" spans="1:4" s="1198" customFormat="1" ht="11.25" customHeight="1" x14ac:dyDescent="0.2">
      <c r="A1050" s="1560"/>
      <c r="B1050" s="1186">
        <v>30</v>
      </c>
      <c r="C1050" s="1186">
        <v>30</v>
      </c>
      <c r="D1050" s="1179" t="s">
        <v>11</v>
      </c>
    </row>
    <row r="1051" spans="1:4" s="1198" customFormat="1" ht="11.25" customHeight="1" x14ac:dyDescent="0.2">
      <c r="A1051" s="1561" t="s">
        <v>3126</v>
      </c>
      <c r="B1051" s="1185">
        <v>96.5</v>
      </c>
      <c r="C1051" s="1185">
        <v>96.5</v>
      </c>
      <c r="D1051" s="1177" t="s">
        <v>2761</v>
      </c>
    </row>
    <row r="1052" spans="1:4" s="1198" customFormat="1" ht="11.25" customHeight="1" x14ac:dyDescent="0.2">
      <c r="A1052" s="1562"/>
      <c r="B1052" s="1187">
        <v>96.5</v>
      </c>
      <c r="C1052" s="1187">
        <v>96.5</v>
      </c>
      <c r="D1052" s="1181" t="s">
        <v>11</v>
      </c>
    </row>
    <row r="1053" spans="1:4" s="1198" customFormat="1" ht="11.25" customHeight="1" x14ac:dyDescent="0.2">
      <c r="A1053" s="1560" t="s">
        <v>2833</v>
      </c>
      <c r="B1053" s="1186">
        <v>50</v>
      </c>
      <c r="C1053" s="1186">
        <v>50</v>
      </c>
      <c r="D1053" s="1179" t="s">
        <v>2761</v>
      </c>
    </row>
    <row r="1054" spans="1:4" s="1198" customFormat="1" ht="11.25" customHeight="1" x14ac:dyDescent="0.2">
      <c r="A1054" s="1560"/>
      <c r="B1054" s="1186">
        <v>50</v>
      </c>
      <c r="C1054" s="1186">
        <v>50</v>
      </c>
      <c r="D1054" s="1179" t="s">
        <v>11</v>
      </c>
    </row>
    <row r="1055" spans="1:4" s="1198" customFormat="1" ht="11.25" customHeight="1" x14ac:dyDescent="0.2">
      <c r="A1055" s="1561" t="s">
        <v>1927</v>
      </c>
      <c r="B1055" s="1185">
        <v>72.400000000000006</v>
      </c>
      <c r="C1055" s="1185">
        <v>70.626000000000005</v>
      </c>
      <c r="D1055" s="1177" t="s">
        <v>2761</v>
      </c>
    </row>
    <row r="1056" spans="1:4" s="1198" customFormat="1" ht="11.25" customHeight="1" x14ac:dyDescent="0.2">
      <c r="A1056" s="1562"/>
      <c r="B1056" s="1187">
        <v>72.400000000000006</v>
      </c>
      <c r="C1056" s="1187">
        <v>70.626000000000005</v>
      </c>
      <c r="D1056" s="1181" t="s">
        <v>11</v>
      </c>
    </row>
    <row r="1057" spans="1:4" s="1198" customFormat="1" ht="11.25" customHeight="1" x14ac:dyDescent="0.2">
      <c r="A1057" s="1560" t="s">
        <v>1928</v>
      </c>
      <c r="B1057" s="1186">
        <v>100</v>
      </c>
      <c r="C1057" s="1186">
        <v>100</v>
      </c>
      <c r="D1057" s="1179" t="s">
        <v>2761</v>
      </c>
    </row>
    <row r="1058" spans="1:4" s="1198" customFormat="1" ht="11.25" customHeight="1" x14ac:dyDescent="0.2">
      <c r="A1058" s="1560"/>
      <c r="B1058" s="1186">
        <v>100</v>
      </c>
      <c r="C1058" s="1186">
        <v>100</v>
      </c>
      <c r="D1058" s="1179" t="s">
        <v>11</v>
      </c>
    </row>
    <row r="1059" spans="1:4" s="1198" customFormat="1" ht="11.25" customHeight="1" x14ac:dyDescent="0.2">
      <c r="A1059" s="1561" t="s">
        <v>4821</v>
      </c>
      <c r="B1059" s="1185">
        <v>50</v>
      </c>
      <c r="C1059" s="1185">
        <v>50</v>
      </c>
      <c r="D1059" s="1177" t="s">
        <v>2761</v>
      </c>
    </row>
    <row r="1060" spans="1:4" s="1198" customFormat="1" ht="11.25" customHeight="1" x14ac:dyDescent="0.2">
      <c r="A1060" s="1562"/>
      <c r="B1060" s="1187">
        <v>50</v>
      </c>
      <c r="C1060" s="1187">
        <v>50</v>
      </c>
      <c r="D1060" s="1181" t="s">
        <v>11</v>
      </c>
    </row>
    <row r="1061" spans="1:4" s="1198" customFormat="1" ht="11.25" customHeight="1" x14ac:dyDescent="0.2">
      <c r="A1061" s="1560" t="s">
        <v>2834</v>
      </c>
      <c r="B1061" s="1186">
        <v>100</v>
      </c>
      <c r="C1061" s="1186">
        <v>100</v>
      </c>
      <c r="D1061" s="1179" t="s">
        <v>2761</v>
      </c>
    </row>
    <row r="1062" spans="1:4" s="1198" customFormat="1" ht="11.25" customHeight="1" x14ac:dyDescent="0.2">
      <c r="A1062" s="1560"/>
      <c r="B1062" s="1186">
        <v>100</v>
      </c>
      <c r="C1062" s="1186">
        <v>100</v>
      </c>
      <c r="D1062" s="1179" t="s">
        <v>11</v>
      </c>
    </row>
    <row r="1063" spans="1:4" s="1198" customFormat="1" ht="11.25" customHeight="1" x14ac:dyDescent="0.2">
      <c r="A1063" s="1561" t="s">
        <v>2835</v>
      </c>
      <c r="B1063" s="1185">
        <v>100</v>
      </c>
      <c r="C1063" s="1185">
        <v>100</v>
      </c>
      <c r="D1063" s="1177" t="s">
        <v>2761</v>
      </c>
    </row>
    <row r="1064" spans="1:4" s="1198" customFormat="1" ht="11.25" customHeight="1" x14ac:dyDescent="0.2">
      <c r="A1064" s="1562"/>
      <c r="B1064" s="1187">
        <v>100</v>
      </c>
      <c r="C1064" s="1187">
        <v>100</v>
      </c>
      <c r="D1064" s="1181" t="s">
        <v>11</v>
      </c>
    </row>
    <row r="1065" spans="1:4" s="1198" customFormat="1" ht="11.25" customHeight="1" x14ac:dyDescent="0.2">
      <c r="A1065" s="1560" t="s">
        <v>2964</v>
      </c>
      <c r="B1065" s="1186">
        <v>40</v>
      </c>
      <c r="C1065" s="1186">
        <v>40</v>
      </c>
      <c r="D1065" s="1179" t="s">
        <v>2761</v>
      </c>
    </row>
    <row r="1066" spans="1:4" s="1198" customFormat="1" ht="11.25" customHeight="1" x14ac:dyDescent="0.2">
      <c r="A1066" s="1560"/>
      <c r="B1066" s="1186">
        <v>150</v>
      </c>
      <c r="C1066" s="1186">
        <v>150</v>
      </c>
      <c r="D1066" s="1179" t="s">
        <v>2963</v>
      </c>
    </row>
    <row r="1067" spans="1:4" s="1198" customFormat="1" ht="11.25" customHeight="1" x14ac:dyDescent="0.2">
      <c r="A1067" s="1560"/>
      <c r="B1067" s="1186">
        <v>190</v>
      </c>
      <c r="C1067" s="1186">
        <v>190</v>
      </c>
      <c r="D1067" s="1179" t="s">
        <v>11</v>
      </c>
    </row>
    <row r="1068" spans="1:4" s="1198" customFormat="1" ht="11.25" customHeight="1" x14ac:dyDescent="0.2">
      <c r="A1068" s="1561" t="s">
        <v>3127</v>
      </c>
      <c r="B1068" s="1185">
        <v>97.25</v>
      </c>
      <c r="C1068" s="1185">
        <v>96.131</v>
      </c>
      <c r="D1068" s="1177" t="s">
        <v>2761</v>
      </c>
    </row>
    <row r="1069" spans="1:4" s="1198" customFormat="1" ht="11.25" customHeight="1" x14ac:dyDescent="0.2">
      <c r="A1069" s="1562"/>
      <c r="B1069" s="1187">
        <v>97.25</v>
      </c>
      <c r="C1069" s="1187">
        <v>96.131</v>
      </c>
      <c r="D1069" s="1181" t="s">
        <v>11</v>
      </c>
    </row>
    <row r="1070" spans="1:4" s="1198" customFormat="1" ht="11.25" customHeight="1" x14ac:dyDescent="0.2">
      <c r="A1070" s="1561" t="s">
        <v>1929</v>
      </c>
      <c r="B1070" s="1185">
        <v>100</v>
      </c>
      <c r="C1070" s="1185">
        <v>100</v>
      </c>
      <c r="D1070" s="1177" t="s">
        <v>2761</v>
      </c>
    </row>
    <row r="1071" spans="1:4" s="1198" customFormat="1" ht="11.25" customHeight="1" x14ac:dyDescent="0.2">
      <c r="A1071" s="1562"/>
      <c r="B1071" s="1187">
        <v>100</v>
      </c>
      <c r="C1071" s="1187">
        <v>100</v>
      </c>
      <c r="D1071" s="1181" t="s">
        <v>11</v>
      </c>
    </row>
    <row r="1072" spans="1:4" s="1198" customFormat="1" ht="11.25" customHeight="1" x14ac:dyDescent="0.2">
      <c r="A1072" s="1561" t="s">
        <v>3128</v>
      </c>
      <c r="B1072" s="1185">
        <v>45.4</v>
      </c>
      <c r="C1072" s="1185">
        <v>45.4</v>
      </c>
      <c r="D1072" s="1177" t="s">
        <v>2761</v>
      </c>
    </row>
    <row r="1073" spans="1:4" s="1198" customFormat="1" ht="11.25" customHeight="1" x14ac:dyDescent="0.2">
      <c r="A1073" s="1562"/>
      <c r="B1073" s="1187">
        <v>45.4</v>
      </c>
      <c r="C1073" s="1187">
        <v>45.4</v>
      </c>
      <c r="D1073" s="1181" t="s">
        <v>11</v>
      </c>
    </row>
    <row r="1074" spans="1:4" s="1198" customFormat="1" ht="11.25" customHeight="1" x14ac:dyDescent="0.2">
      <c r="A1074" s="1560" t="s">
        <v>3129</v>
      </c>
      <c r="B1074" s="1186">
        <v>90</v>
      </c>
      <c r="C1074" s="1186">
        <v>90</v>
      </c>
      <c r="D1074" s="1179" t="s">
        <v>2761</v>
      </c>
    </row>
    <row r="1075" spans="1:4" s="1198" customFormat="1" ht="11.25" customHeight="1" x14ac:dyDescent="0.2">
      <c r="A1075" s="1560"/>
      <c r="B1075" s="1186">
        <v>90</v>
      </c>
      <c r="C1075" s="1186">
        <v>90</v>
      </c>
      <c r="D1075" s="1179" t="s">
        <v>11</v>
      </c>
    </row>
    <row r="1076" spans="1:4" s="1198" customFormat="1" ht="21" x14ac:dyDescent="0.2">
      <c r="A1076" s="1561" t="s">
        <v>1930</v>
      </c>
      <c r="B1076" s="1185">
        <v>272</v>
      </c>
      <c r="C1076" s="1185">
        <v>272</v>
      </c>
      <c r="D1076" s="1177" t="s">
        <v>725</v>
      </c>
    </row>
    <row r="1077" spans="1:4" s="1198" customFormat="1" ht="11.25" customHeight="1" x14ac:dyDescent="0.2">
      <c r="A1077" s="1560"/>
      <c r="B1077" s="1186">
        <v>7114</v>
      </c>
      <c r="C1077" s="1186">
        <v>7114</v>
      </c>
      <c r="D1077" s="1179" t="s">
        <v>726</v>
      </c>
    </row>
    <row r="1078" spans="1:4" s="1198" customFormat="1" ht="11.25" customHeight="1" x14ac:dyDescent="0.2">
      <c r="A1078" s="1560"/>
      <c r="B1078" s="1186">
        <v>1034</v>
      </c>
      <c r="C1078" s="1186">
        <v>434</v>
      </c>
      <c r="D1078" s="1179" t="s">
        <v>723</v>
      </c>
    </row>
    <row r="1079" spans="1:4" s="1198" customFormat="1" ht="21" x14ac:dyDescent="0.2">
      <c r="A1079" s="1560"/>
      <c r="B1079" s="1186">
        <v>200</v>
      </c>
      <c r="C1079" s="1186">
        <v>200</v>
      </c>
      <c r="D1079" s="1179" t="s">
        <v>722</v>
      </c>
    </row>
    <row r="1080" spans="1:4" s="1198" customFormat="1" ht="11.25" customHeight="1" x14ac:dyDescent="0.2">
      <c r="A1080" s="1560"/>
      <c r="B1080" s="1186">
        <v>2422.0099999999998</v>
      </c>
      <c r="C1080" s="1186">
        <v>2422</v>
      </c>
      <c r="D1080" s="1179" t="s">
        <v>3481</v>
      </c>
    </row>
    <row r="1081" spans="1:4" s="1198" customFormat="1" ht="11.25" customHeight="1" x14ac:dyDescent="0.2">
      <c r="A1081" s="1562"/>
      <c r="B1081" s="1187">
        <v>11042.01</v>
      </c>
      <c r="C1081" s="1187">
        <v>10442</v>
      </c>
      <c r="D1081" s="1181" t="s">
        <v>11</v>
      </c>
    </row>
    <row r="1082" spans="1:4" s="1198" customFormat="1" ht="11.25" customHeight="1" x14ac:dyDescent="0.2">
      <c r="A1082" s="1560" t="s">
        <v>4092</v>
      </c>
      <c r="B1082" s="1186">
        <v>72</v>
      </c>
      <c r="C1082" s="1186">
        <v>72</v>
      </c>
      <c r="D1082" s="1179" t="s">
        <v>399</v>
      </c>
    </row>
    <row r="1083" spans="1:4" s="1198" customFormat="1" ht="11.25" customHeight="1" x14ac:dyDescent="0.2">
      <c r="A1083" s="1560"/>
      <c r="B1083" s="1186">
        <v>72</v>
      </c>
      <c r="C1083" s="1186">
        <v>72</v>
      </c>
      <c r="D1083" s="1179" t="s">
        <v>11</v>
      </c>
    </row>
    <row r="1084" spans="1:4" s="1198" customFormat="1" ht="11.25" customHeight="1" x14ac:dyDescent="0.2">
      <c r="A1084" s="1561" t="s">
        <v>2918</v>
      </c>
      <c r="B1084" s="1185">
        <v>500</v>
      </c>
      <c r="C1084" s="1185">
        <v>500</v>
      </c>
      <c r="D1084" s="1177" t="s">
        <v>375</v>
      </c>
    </row>
    <row r="1085" spans="1:4" s="1198" customFormat="1" ht="11.25" customHeight="1" x14ac:dyDescent="0.2">
      <c r="A1085" s="1562"/>
      <c r="B1085" s="1187">
        <v>500</v>
      </c>
      <c r="C1085" s="1187">
        <v>500</v>
      </c>
      <c r="D1085" s="1181" t="s">
        <v>11</v>
      </c>
    </row>
    <row r="1086" spans="1:4" s="1198" customFormat="1" ht="11.25" customHeight="1" x14ac:dyDescent="0.2">
      <c r="A1086" s="1560" t="s">
        <v>4822</v>
      </c>
      <c r="B1086" s="1186">
        <v>249.85000000000002</v>
      </c>
      <c r="C1086" s="1186">
        <v>249.85000000000002</v>
      </c>
      <c r="D1086" s="1179" t="s">
        <v>4676</v>
      </c>
    </row>
    <row r="1087" spans="1:4" s="1198" customFormat="1" ht="11.25" customHeight="1" x14ac:dyDescent="0.2">
      <c r="A1087" s="1560"/>
      <c r="B1087" s="1186">
        <v>249.85000000000002</v>
      </c>
      <c r="C1087" s="1186">
        <v>249.85000000000002</v>
      </c>
      <c r="D1087" s="1179" t="s">
        <v>11</v>
      </c>
    </row>
    <row r="1088" spans="1:4" s="1198" customFormat="1" ht="11.25" customHeight="1" x14ac:dyDescent="0.2">
      <c r="A1088" s="1561" t="s">
        <v>4823</v>
      </c>
      <c r="B1088" s="1185">
        <v>67.5</v>
      </c>
      <c r="C1088" s="1185">
        <v>34.86542</v>
      </c>
      <c r="D1088" s="1177" t="s">
        <v>3717</v>
      </c>
    </row>
    <row r="1089" spans="1:4" s="1198" customFormat="1" ht="11.25" customHeight="1" x14ac:dyDescent="0.2">
      <c r="A1089" s="1562"/>
      <c r="B1089" s="1187">
        <v>67.5</v>
      </c>
      <c r="C1089" s="1187">
        <v>34.86542</v>
      </c>
      <c r="D1089" s="1181" t="s">
        <v>11</v>
      </c>
    </row>
    <row r="1090" spans="1:4" s="1198" customFormat="1" ht="11.25" customHeight="1" x14ac:dyDescent="0.2">
      <c r="A1090" s="1560" t="s">
        <v>4209</v>
      </c>
      <c r="B1090" s="1186">
        <v>100</v>
      </c>
      <c r="C1090" s="1186">
        <v>100</v>
      </c>
      <c r="D1090" s="1179" t="s">
        <v>529</v>
      </c>
    </row>
    <row r="1091" spans="1:4" s="1198" customFormat="1" ht="11.25" customHeight="1" x14ac:dyDescent="0.2">
      <c r="A1091" s="1560"/>
      <c r="B1091" s="1186">
        <v>100</v>
      </c>
      <c r="C1091" s="1186">
        <v>100</v>
      </c>
      <c r="D1091" s="1179" t="s">
        <v>11</v>
      </c>
    </row>
    <row r="1092" spans="1:4" s="1198" customFormat="1" ht="11.25" customHeight="1" x14ac:dyDescent="0.2">
      <c r="A1092" s="1561" t="s">
        <v>4159</v>
      </c>
      <c r="B1092" s="1185">
        <v>90</v>
      </c>
      <c r="C1092" s="1185">
        <v>90</v>
      </c>
      <c r="D1092" s="1177" t="s">
        <v>472</v>
      </c>
    </row>
    <row r="1093" spans="1:4" s="1198" customFormat="1" ht="11.25" customHeight="1" x14ac:dyDescent="0.2">
      <c r="A1093" s="1562"/>
      <c r="B1093" s="1187">
        <v>90</v>
      </c>
      <c r="C1093" s="1187">
        <v>90</v>
      </c>
      <c r="D1093" s="1181" t="s">
        <v>11</v>
      </c>
    </row>
    <row r="1094" spans="1:4" s="1198" customFormat="1" ht="11.25" customHeight="1" x14ac:dyDescent="0.2">
      <c r="A1094" s="1560" t="s">
        <v>4210</v>
      </c>
      <c r="B1094" s="1186">
        <v>50</v>
      </c>
      <c r="C1094" s="1186">
        <v>50</v>
      </c>
      <c r="D1094" s="1179" t="s">
        <v>529</v>
      </c>
    </row>
    <row r="1095" spans="1:4" s="1198" customFormat="1" ht="11.25" customHeight="1" x14ac:dyDescent="0.2">
      <c r="A1095" s="1560"/>
      <c r="B1095" s="1186">
        <v>50</v>
      </c>
      <c r="C1095" s="1186">
        <v>50</v>
      </c>
      <c r="D1095" s="1179" t="s">
        <v>11</v>
      </c>
    </row>
    <row r="1096" spans="1:4" s="1198" customFormat="1" ht="11.25" customHeight="1" x14ac:dyDescent="0.2">
      <c r="A1096" s="1561" t="s">
        <v>4115</v>
      </c>
      <c r="B1096" s="1185">
        <v>180</v>
      </c>
      <c r="C1096" s="1185">
        <v>180</v>
      </c>
      <c r="D1096" s="1177" t="s">
        <v>4824</v>
      </c>
    </row>
    <row r="1097" spans="1:4" s="1198" customFormat="1" ht="11.25" customHeight="1" x14ac:dyDescent="0.2">
      <c r="A1097" s="1562"/>
      <c r="B1097" s="1187">
        <v>180</v>
      </c>
      <c r="C1097" s="1187">
        <v>180</v>
      </c>
      <c r="D1097" s="1181" t="s">
        <v>11</v>
      </c>
    </row>
    <row r="1098" spans="1:4" s="1198" customFormat="1" ht="11.25" customHeight="1" x14ac:dyDescent="0.2">
      <c r="A1098" s="1560" t="s">
        <v>4093</v>
      </c>
      <c r="B1098" s="1186">
        <v>100</v>
      </c>
      <c r="C1098" s="1186">
        <v>100</v>
      </c>
      <c r="D1098" s="1177" t="s">
        <v>678</v>
      </c>
    </row>
    <row r="1099" spans="1:4" s="1198" customFormat="1" ht="11.25" customHeight="1" x14ac:dyDescent="0.2">
      <c r="A1099" s="1560"/>
      <c r="B1099" s="1186">
        <v>195</v>
      </c>
      <c r="C1099" s="1186">
        <v>195</v>
      </c>
      <c r="D1099" s="1179" t="s">
        <v>4825</v>
      </c>
    </row>
    <row r="1100" spans="1:4" s="1198" customFormat="1" ht="11.25" customHeight="1" x14ac:dyDescent="0.2">
      <c r="A1100" s="1560"/>
      <c r="B1100" s="1186">
        <v>120</v>
      </c>
      <c r="C1100" s="1186">
        <v>120</v>
      </c>
      <c r="D1100" s="1179" t="s">
        <v>399</v>
      </c>
    </row>
    <row r="1101" spans="1:4" s="1198" customFormat="1" ht="11.25" customHeight="1" x14ac:dyDescent="0.2">
      <c r="A1101" s="1560"/>
      <c r="B1101" s="1186">
        <v>415</v>
      </c>
      <c r="C1101" s="1186">
        <v>415</v>
      </c>
      <c r="D1101" s="1179" t="s">
        <v>11</v>
      </c>
    </row>
    <row r="1102" spans="1:4" s="1198" customFormat="1" ht="11.25" customHeight="1" x14ac:dyDescent="0.2">
      <c r="A1102" s="1561" t="s">
        <v>3374</v>
      </c>
      <c r="B1102" s="1185">
        <v>86</v>
      </c>
      <c r="C1102" s="1185">
        <v>86</v>
      </c>
      <c r="D1102" s="1177" t="s">
        <v>399</v>
      </c>
    </row>
    <row r="1103" spans="1:4" s="1198" customFormat="1" ht="11.25" customHeight="1" x14ac:dyDescent="0.2">
      <c r="A1103" s="1562"/>
      <c r="B1103" s="1187">
        <v>86</v>
      </c>
      <c r="C1103" s="1187">
        <v>86</v>
      </c>
      <c r="D1103" s="1181" t="s">
        <v>11</v>
      </c>
    </row>
    <row r="1104" spans="1:4" s="1198" customFormat="1" ht="11.25" customHeight="1" x14ac:dyDescent="0.2">
      <c r="A1104" s="1560" t="s">
        <v>445</v>
      </c>
      <c r="B1104" s="1186">
        <v>700</v>
      </c>
      <c r="C1104" s="1186">
        <v>700</v>
      </c>
      <c r="D1104" s="1179" t="s">
        <v>444</v>
      </c>
    </row>
    <row r="1105" spans="1:4" s="1198" customFormat="1" ht="11.25" customHeight="1" x14ac:dyDescent="0.2">
      <c r="A1105" s="1560"/>
      <c r="B1105" s="1186">
        <v>700</v>
      </c>
      <c r="C1105" s="1186">
        <v>700</v>
      </c>
      <c r="D1105" s="1179" t="s">
        <v>11</v>
      </c>
    </row>
    <row r="1106" spans="1:4" s="1198" customFormat="1" ht="11.25" customHeight="1" x14ac:dyDescent="0.2">
      <c r="A1106" s="1561" t="s">
        <v>4125</v>
      </c>
      <c r="B1106" s="1185">
        <v>190</v>
      </c>
      <c r="C1106" s="1185">
        <v>190</v>
      </c>
      <c r="D1106" s="1177" t="s">
        <v>430</v>
      </c>
    </row>
    <row r="1107" spans="1:4" s="1198" customFormat="1" ht="11.25" customHeight="1" x14ac:dyDescent="0.2">
      <c r="A1107" s="1562"/>
      <c r="B1107" s="1187">
        <v>190</v>
      </c>
      <c r="C1107" s="1187">
        <v>190</v>
      </c>
      <c r="D1107" s="1181" t="s">
        <v>11</v>
      </c>
    </row>
    <row r="1108" spans="1:4" s="1198" customFormat="1" ht="11.25" customHeight="1" x14ac:dyDescent="0.2">
      <c r="A1108" s="1560" t="s">
        <v>3401</v>
      </c>
      <c r="B1108" s="1186">
        <v>199</v>
      </c>
      <c r="C1108" s="1186">
        <v>199</v>
      </c>
      <c r="D1108" s="1179" t="s">
        <v>430</v>
      </c>
    </row>
    <row r="1109" spans="1:4" s="1198" customFormat="1" ht="11.25" customHeight="1" x14ac:dyDescent="0.2">
      <c r="A1109" s="1560"/>
      <c r="B1109" s="1186">
        <v>199</v>
      </c>
      <c r="C1109" s="1186">
        <v>199</v>
      </c>
      <c r="D1109" s="1179" t="s">
        <v>11</v>
      </c>
    </row>
    <row r="1110" spans="1:4" s="1198" customFormat="1" ht="11.25" customHeight="1" x14ac:dyDescent="0.2">
      <c r="A1110" s="1561" t="s">
        <v>4826</v>
      </c>
      <c r="B1110" s="1185">
        <v>50</v>
      </c>
      <c r="C1110" s="1185">
        <v>50</v>
      </c>
      <c r="D1110" s="1177" t="s">
        <v>2761</v>
      </c>
    </row>
    <row r="1111" spans="1:4" s="1198" customFormat="1" ht="11.25" customHeight="1" x14ac:dyDescent="0.2">
      <c r="A1111" s="1562"/>
      <c r="B1111" s="1187">
        <v>50</v>
      </c>
      <c r="C1111" s="1187">
        <v>50</v>
      </c>
      <c r="D1111" s="1181" t="s">
        <v>11</v>
      </c>
    </row>
    <row r="1112" spans="1:4" s="1198" customFormat="1" ht="11.25" customHeight="1" x14ac:dyDescent="0.2">
      <c r="A1112" s="1560" t="s">
        <v>3779</v>
      </c>
      <c r="B1112" s="1186">
        <v>50</v>
      </c>
      <c r="C1112" s="1186">
        <v>50</v>
      </c>
      <c r="D1112" s="1179" t="s">
        <v>2761</v>
      </c>
    </row>
    <row r="1113" spans="1:4" s="1198" customFormat="1" ht="11.25" customHeight="1" x14ac:dyDescent="0.2">
      <c r="A1113" s="1560"/>
      <c r="B1113" s="1186">
        <v>50</v>
      </c>
      <c r="C1113" s="1186">
        <v>50</v>
      </c>
      <c r="D1113" s="1179" t="s">
        <v>11</v>
      </c>
    </row>
    <row r="1114" spans="1:4" s="1198" customFormat="1" ht="11.25" customHeight="1" x14ac:dyDescent="0.2">
      <c r="A1114" s="1561" t="s">
        <v>449</v>
      </c>
      <c r="B1114" s="1185">
        <v>300</v>
      </c>
      <c r="C1114" s="1185">
        <v>300</v>
      </c>
      <c r="D1114" s="1177" t="s">
        <v>447</v>
      </c>
    </row>
    <row r="1115" spans="1:4" s="1198" customFormat="1" ht="11.25" customHeight="1" x14ac:dyDescent="0.2">
      <c r="A1115" s="1562"/>
      <c r="B1115" s="1187">
        <v>300</v>
      </c>
      <c r="C1115" s="1187">
        <v>300</v>
      </c>
      <c r="D1115" s="1181" t="s">
        <v>11</v>
      </c>
    </row>
    <row r="1116" spans="1:4" s="1198" customFormat="1" ht="11.25" customHeight="1" x14ac:dyDescent="0.2">
      <c r="A1116" s="1560" t="s">
        <v>4827</v>
      </c>
      <c r="B1116" s="1186">
        <v>200</v>
      </c>
      <c r="C1116" s="1186">
        <v>200</v>
      </c>
      <c r="D1116" s="1179" t="s">
        <v>4742</v>
      </c>
    </row>
    <row r="1117" spans="1:4" s="1198" customFormat="1" ht="11.25" customHeight="1" x14ac:dyDescent="0.2">
      <c r="A1117" s="1560"/>
      <c r="B1117" s="1186">
        <v>200</v>
      </c>
      <c r="C1117" s="1186">
        <v>200</v>
      </c>
      <c r="D1117" s="1179" t="s">
        <v>11</v>
      </c>
    </row>
    <row r="1118" spans="1:4" s="1198" customFormat="1" ht="11.25" customHeight="1" x14ac:dyDescent="0.2">
      <c r="A1118" s="1561" t="s">
        <v>4828</v>
      </c>
      <c r="B1118" s="1185">
        <v>79</v>
      </c>
      <c r="C1118" s="1185">
        <v>79</v>
      </c>
      <c r="D1118" s="1177" t="s">
        <v>3723</v>
      </c>
    </row>
    <row r="1119" spans="1:4" s="1198" customFormat="1" ht="11.25" customHeight="1" x14ac:dyDescent="0.2">
      <c r="A1119" s="1562"/>
      <c r="B1119" s="1187">
        <v>79</v>
      </c>
      <c r="C1119" s="1187">
        <v>79</v>
      </c>
      <c r="D1119" s="1181" t="s">
        <v>11</v>
      </c>
    </row>
    <row r="1120" spans="1:4" s="1198" customFormat="1" ht="11.25" customHeight="1" x14ac:dyDescent="0.2">
      <c r="A1120" s="1560" t="s">
        <v>1931</v>
      </c>
      <c r="B1120" s="1186">
        <v>22.97</v>
      </c>
      <c r="C1120" s="1186">
        <v>22.97044</v>
      </c>
      <c r="D1120" s="1179" t="s">
        <v>712</v>
      </c>
    </row>
    <row r="1121" spans="1:4" s="1198" customFormat="1" ht="11.25" customHeight="1" x14ac:dyDescent="0.2">
      <c r="A1121" s="1560"/>
      <c r="B1121" s="1186">
        <v>22.97</v>
      </c>
      <c r="C1121" s="1186">
        <v>22.97044</v>
      </c>
      <c r="D1121" s="1179" t="s">
        <v>11</v>
      </c>
    </row>
    <row r="1122" spans="1:4" s="1198" customFormat="1" ht="11.25" customHeight="1" x14ac:dyDescent="0.2">
      <c r="A1122" s="1561" t="s">
        <v>3780</v>
      </c>
      <c r="B1122" s="1185">
        <v>100</v>
      </c>
      <c r="C1122" s="1185">
        <v>100</v>
      </c>
      <c r="D1122" s="1177" t="s">
        <v>2761</v>
      </c>
    </row>
    <row r="1123" spans="1:4" s="1198" customFormat="1" ht="11.25" customHeight="1" x14ac:dyDescent="0.2">
      <c r="A1123" s="1562"/>
      <c r="B1123" s="1187">
        <v>100</v>
      </c>
      <c r="C1123" s="1187">
        <v>100</v>
      </c>
      <c r="D1123" s="1181" t="s">
        <v>11</v>
      </c>
    </row>
    <row r="1124" spans="1:4" s="1198" customFormat="1" ht="11.25" customHeight="1" x14ac:dyDescent="0.2">
      <c r="A1124" s="1560" t="s">
        <v>1932</v>
      </c>
      <c r="B1124" s="1186">
        <v>1000</v>
      </c>
      <c r="C1124" s="1186">
        <v>1000</v>
      </c>
      <c r="D1124" s="1179" t="s">
        <v>739</v>
      </c>
    </row>
    <row r="1125" spans="1:4" s="1198" customFormat="1" ht="11.25" customHeight="1" x14ac:dyDescent="0.2">
      <c r="A1125" s="1560"/>
      <c r="B1125" s="1186">
        <v>60</v>
      </c>
      <c r="C1125" s="1186">
        <v>60</v>
      </c>
      <c r="D1125" s="1179" t="s">
        <v>472</v>
      </c>
    </row>
    <row r="1126" spans="1:4" s="1198" customFormat="1" ht="11.25" customHeight="1" x14ac:dyDescent="0.2">
      <c r="A1126" s="1560"/>
      <c r="B1126" s="1186">
        <v>1060</v>
      </c>
      <c r="C1126" s="1186">
        <v>1060</v>
      </c>
      <c r="D1126" s="1179" t="s">
        <v>11</v>
      </c>
    </row>
    <row r="1127" spans="1:4" s="1198" customFormat="1" ht="11.25" customHeight="1" x14ac:dyDescent="0.2">
      <c r="A1127" s="1561" t="s">
        <v>1933</v>
      </c>
      <c r="B1127" s="1185">
        <v>400</v>
      </c>
      <c r="C1127" s="1185">
        <v>400</v>
      </c>
      <c r="D1127" s="1177" t="s">
        <v>739</v>
      </c>
    </row>
    <row r="1128" spans="1:4" s="1198" customFormat="1" ht="11.25" customHeight="1" x14ac:dyDescent="0.2">
      <c r="A1128" s="1560"/>
      <c r="B1128" s="1186">
        <v>70</v>
      </c>
      <c r="C1128" s="1186">
        <v>70</v>
      </c>
      <c r="D1128" s="1179" t="s">
        <v>3682</v>
      </c>
    </row>
    <row r="1129" spans="1:4" s="1198" customFormat="1" ht="11.25" customHeight="1" x14ac:dyDescent="0.2">
      <c r="A1129" s="1560"/>
      <c r="B1129" s="1186">
        <v>200</v>
      </c>
      <c r="C1129" s="1186">
        <v>200</v>
      </c>
      <c r="D1129" s="1179" t="s">
        <v>472</v>
      </c>
    </row>
    <row r="1130" spans="1:4" s="1198" customFormat="1" ht="11.25" customHeight="1" x14ac:dyDescent="0.2">
      <c r="A1130" s="1562"/>
      <c r="B1130" s="1187">
        <v>670</v>
      </c>
      <c r="C1130" s="1187">
        <v>670</v>
      </c>
      <c r="D1130" s="1181" t="s">
        <v>11</v>
      </c>
    </row>
    <row r="1131" spans="1:4" s="1198" customFormat="1" ht="11.25" customHeight="1" x14ac:dyDescent="0.2">
      <c r="A1131" s="1560" t="s">
        <v>505</v>
      </c>
      <c r="B1131" s="1186">
        <v>600</v>
      </c>
      <c r="C1131" s="1186">
        <v>600</v>
      </c>
      <c r="D1131" s="1179" t="s">
        <v>2963</v>
      </c>
    </row>
    <row r="1132" spans="1:4" s="1198" customFormat="1" ht="11.25" customHeight="1" x14ac:dyDescent="0.2">
      <c r="A1132" s="1560"/>
      <c r="B1132" s="1186">
        <v>600</v>
      </c>
      <c r="C1132" s="1186">
        <v>600</v>
      </c>
      <c r="D1132" s="1179" t="s">
        <v>11</v>
      </c>
    </row>
    <row r="1133" spans="1:4" s="1198" customFormat="1" ht="11.25" customHeight="1" x14ac:dyDescent="0.2">
      <c r="A1133" s="1561" t="s">
        <v>4829</v>
      </c>
      <c r="B1133" s="1185">
        <v>68</v>
      </c>
      <c r="C1133" s="1185">
        <v>57.101999999999997</v>
      </c>
      <c r="D1133" s="1177" t="s">
        <v>721</v>
      </c>
    </row>
    <row r="1134" spans="1:4" s="1198" customFormat="1" ht="11.25" customHeight="1" x14ac:dyDescent="0.2">
      <c r="A1134" s="1562"/>
      <c r="B1134" s="1187">
        <v>68</v>
      </c>
      <c r="C1134" s="1187">
        <v>57.101999999999997</v>
      </c>
      <c r="D1134" s="1181" t="s">
        <v>11</v>
      </c>
    </row>
    <row r="1135" spans="1:4" s="1198" customFormat="1" ht="11.25" customHeight="1" x14ac:dyDescent="0.2">
      <c r="A1135" s="1560" t="s">
        <v>2836</v>
      </c>
      <c r="B1135" s="1186">
        <v>200</v>
      </c>
      <c r="C1135" s="1186">
        <v>200</v>
      </c>
      <c r="D1135" s="1179" t="s">
        <v>739</v>
      </c>
    </row>
    <row r="1136" spans="1:4" s="1198" customFormat="1" ht="11.25" customHeight="1" x14ac:dyDescent="0.2">
      <c r="A1136" s="1560"/>
      <c r="B1136" s="1186">
        <v>200</v>
      </c>
      <c r="C1136" s="1186">
        <v>200</v>
      </c>
      <c r="D1136" s="1179" t="s">
        <v>11</v>
      </c>
    </row>
    <row r="1137" spans="1:4" s="1198" customFormat="1" ht="11.25" customHeight="1" x14ac:dyDescent="0.2">
      <c r="A1137" s="1561" t="s">
        <v>4830</v>
      </c>
      <c r="B1137" s="1185">
        <v>50</v>
      </c>
      <c r="C1137" s="1185">
        <v>50</v>
      </c>
      <c r="D1137" s="1177" t="s">
        <v>3682</v>
      </c>
    </row>
    <row r="1138" spans="1:4" s="1198" customFormat="1" ht="11.25" customHeight="1" x14ac:dyDescent="0.2">
      <c r="A1138" s="1562"/>
      <c r="B1138" s="1187">
        <v>50</v>
      </c>
      <c r="C1138" s="1187">
        <v>50</v>
      </c>
      <c r="D1138" s="1181" t="s">
        <v>11</v>
      </c>
    </row>
    <row r="1139" spans="1:4" s="1198" customFormat="1" ht="11.25" customHeight="1" x14ac:dyDescent="0.2">
      <c r="A1139" s="1560" t="s">
        <v>2927</v>
      </c>
      <c r="B1139" s="1186">
        <v>240</v>
      </c>
      <c r="C1139" s="1186">
        <v>240</v>
      </c>
      <c r="D1139" s="1179" t="s">
        <v>399</v>
      </c>
    </row>
    <row r="1140" spans="1:4" s="1198" customFormat="1" ht="11.25" customHeight="1" x14ac:dyDescent="0.2">
      <c r="A1140" s="1560"/>
      <c r="B1140" s="1186">
        <v>240</v>
      </c>
      <c r="C1140" s="1186">
        <v>240</v>
      </c>
      <c r="D1140" s="1179" t="s">
        <v>11</v>
      </c>
    </row>
    <row r="1141" spans="1:4" s="1198" customFormat="1" ht="11.25" customHeight="1" x14ac:dyDescent="0.2">
      <c r="A1141" s="1561" t="s">
        <v>2837</v>
      </c>
      <c r="B1141" s="1185">
        <v>199.5</v>
      </c>
      <c r="C1141" s="1185">
        <v>199.5</v>
      </c>
      <c r="D1141" s="1177" t="s">
        <v>460</v>
      </c>
    </row>
    <row r="1142" spans="1:4" s="1198" customFormat="1" ht="11.25" customHeight="1" x14ac:dyDescent="0.2">
      <c r="A1142" s="1562"/>
      <c r="B1142" s="1187">
        <v>199.5</v>
      </c>
      <c r="C1142" s="1187">
        <v>199.5</v>
      </c>
      <c r="D1142" s="1181" t="s">
        <v>11</v>
      </c>
    </row>
    <row r="1143" spans="1:4" s="1198" customFormat="1" ht="11.25" customHeight="1" x14ac:dyDescent="0.2">
      <c r="A1143" s="1560" t="s">
        <v>4831</v>
      </c>
      <c r="B1143" s="1186">
        <v>70</v>
      </c>
      <c r="C1143" s="1186">
        <v>70</v>
      </c>
      <c r="D1143" s="1179" t="s">
        <v>3682</v>
      </c>
    </row>
    <row r="1144" spans="1:4" s="1198" customFormat="1" ht="11.25" customHeight="1" x14ac:dyDescent="0.2">
      <c r="A1144" s="1560"/>
      <c r="B1144" s="1186">
        <v>70</v>
      </c>
      <c r="C1144" s="1186">
        <v>70</v>
      </c>
      <c r="D1144" s="1179" t="s">
        <v>11</v>
      </c>
    </row>
    <row r="1145" spans="1:4" s="1198" customFormat="1" ht="11.25" customHeight="1" x14ac:dyDescent="0.2">
      <c r="A1145" s="1561" t="s">
        <v>4126</v>
      </c>
      <c r="B1145" s="1185">
        <v>150</v>
      </c>
      <c r="C1145" s="1185">
        <v>150</v>
      </c>
      <c r="D1145" s="1177" t="s">
        <v>430</v>
      </c>
    </row>
    <row r="1146" spans="1:4" s="1198" customFormat="1" ht="11.25" customHeight="1" x14ac:dyDescent="0.2">
      <c r="A1146" s="1562"/>
      <c r="B1146" s="1187">
        <v>150</v>
      </c>
      <c r="C1146" s="1187">
        <v>150</v>
      </c>
      <c r="D1146" s="1181" t="s">
        <v>11</v>
      </c>
    </row>
    <row r="1147" spans="1:4" s="1198" customFormat="1" ht="11.25" customHeight="1" x14ac:dyDescent="0.2">
      <c r="A1147" s="1560" t="s">
        <v>4832</v>
      </c>
      <c r="B1147" s="1186">
        <v>80</v>
      </c>
      <c r="C1147" s="1186">
        <v>80</v>
      </c>
      <c r="D1147" s="1179" t="s">
        <v>721</v>
      </c>
    </row>
    <row r="1148" spans="1:4" s="1198" customFormat="1" ht="11.25" customHeight="1" x14ac:dyDescent="0.2">
      <c r="A1148" s="1560"/>
      <c r="B1148" s="1186">
        <v>80</v>
      </c>
      <c r="C1148" s="1186">
        <v>80</v>
      </c>
      <c r="D1148" s="1179" t="s">
        <v>11</v>
      </c>
    </row>
    <row r="1149" spans="1:4" s="1198" customFormat="1" ht="11.25" customHeight="1" x14ac:dyDescent="0.2">
      <c r="A1149" s="1561" t="s">
        <v>3130</v>
      </c>
      <c r="B1149" s="1185">
        <v>160</v>
      </c>
      <c r="C1149" s="1185">
        <v>160</v>
      </c>
      <c r="D1149" s="1177" t="s">
        <v>676</v>
      </c>
    </row>
    <row r="1150" spans="1:4" s="1198" customFormat="1" ht="11.25" customHeight="1" x14ac:dyDescent="0.2">
      <c r="A1150" s="1562"/>
      <c r="B1150" s="1187">
        <v>160</v>
      </c>
      <c r="C1150" s="1187">
        <v>160</v>
      </c>
      <c r="D1150" s="1181" t="s">
        <v>11</v>
      </c>
    </row>
    <row r="1151" spans="1:4" s="1198" customFormat="1" ht="11.25" customHeight="1" x14ac:dyDescent="0.2">
      <c r="A1151" s="1560" t="s">
        <v>3440</v>
      </c>
      <c r="B1151" s="1186">
        <v>200</v>
      </c>
      <c r="C1151" s="1186">
        <v>200</v>
      </c>
      <c r="D1151" s="1179" t="s">
        <v>510</v>
      </c>
    </row>
    <row r="1152" spans="1:4" s="1198" customFormat="1" ht="11.25" customHeight="1" x14ac:dyDescent="0.2">
      <c r="A1152" s="1560"/>
      <c r="B1152" s="1186">
        <v>200</v>
      </c>
      <c r="C1152" s="1186">
        <v>200</v>
      </c>
      <c r="D1152" s="1179" t="s">
        <v>11</v>
      </c>
    </row>
    <row r="1153" spans="1:4" s="1198" customFormat="1" ht="11.25" customHeight="1" x14ac:dyDescent="0.2">
      <c r="A1153" s="1561" t="s">
        <v>3402</v>
      </c>
      <c r="B1153" s="1185">
        <v>200</v>
      </c>
      <c r="C1153" s="1185">
        <v>100</v>
      </c>
      <c r="D1153" s="1177" t="s">
        <v>430</v>
      </c>
    </row>
    <row r="1154" spans="1:4" s="1198" customFormat="1" ht="11.25" customHeight="1" x14ac:dyDescent="0.2">
      <c r="A1154" s="1562"/>
      <c r="B1154" s="1187">
        <v>200</v>
      </c>
      <c r="C1154" s="1187">
        <v>100</v>
      </c>
      <c r="D1154" s="1181" t="s">
        <v>11</v>
      </c>
    </row>
    <row r="1155" spans="1:4" s="1198" customFormat="1" ht="11.25" customHeight="1" x14ac:dyDescent="0.2">
      <c r="A1155" s="1560" t="s">
        <v>388</v>
      </c>
      <c r="B1155" s="1186">
        <v>3900</v>
      </c>
      <c r="C1155" s="1186">
        <v>3900</v>
      </c>
      <c r="D1155" s="1179" t="s">
        <v>679</v>
      </c>
    </row>
    <row r="1156" spans="1:4" s="1198" customFormat="1" ht="11.25" customHeight="1" x14ac:dyDescent="0.2">
      <c r="A1156" s="1560"/>
      <c r="B1156" s="1186">
        <v>3900</v>
      </c>
      <c r="C1156" s="1186">
        <v>3900</v>
      </c>
      <c r="D1156" s="1179" t="s">
        <v>11</v>
      </c>
    </row>
    <row r="1157" spans="1:4" s="1198" customFormat="1" ht="21" x14ac:dyDescent="0.2">
      <c r="A1157" s="1561" t="s">
        <v>1934</v>
      </c>
      <c r="B1157" s="1185">
        <v>1248</v>
      </c>
      <c r="C1157" s="1185">
        <v>1248</v>
      </c>
      <c r="D1157" s="1177" t="s">
        <v>725</v>
      </c>
    </row>
    <row r="1158" spans="1:4" s="1198" customFormat="1" ht="11.25" customHeight="1" x14ac:dyDescent="0.2">
      <c r="A1158" s="1560"/>
      <c r="B1158" s="1186">
        <v>20266</v>
      </c>
      <c r="C1158" s="1186">
        <v>20266</v>
      </c>
      <c r="D1158" s="1179" t="s">
        <v>726</v>
      </c>
    </row>
    <row r="1159" spans="1:4" s="1198" customFormat="1" ht="11.25" customHeight="1" x14ac:dyDescent="0.2">
      <c r="A1159" s="1562"/>
      <c r="B1159" s="1187">
        <v>21514</v>
      </c>
      <c r="C1159" s="1187">
        <v>21514</v>
      </c>
      <c r="D1159" s="1181" t="s">
        <v>11</v>
      </c>
    </row>
    <row r="1160" spans="1:4" s="1198" customFormat="1" ht="11.25" customHeight="1" x14ac:dyDescent="0.2">
      <c r="A1160" s="1561" t="s">
        <v>3131</v>
      </c>
      <c r="B1160" s="1185">
        <v>90</v>
      </c>
      <c r="C1160" s="1185">
        <v>90</v>
      </c>
      <c r="D1160" s="1177" t="s">
        <v>699</v>
      </c>
    </row>
    <row r="1161" spans="1:4" s="1198" customFormat="1" ht="11.25" customHeight="1" x14ac:dyDescent="0.2">
      <c r="A1161" s="1562"/>
      <c r="B1161" s="1187">
        <v>90</v>
      </c>
      <c r="C1161" s="1187">
        <v>90</v>
      </c>
      <c r="D1161" s="1181" t="s">
        <v>11</v>
      </c>
    </row>
    <row r="1162" spans="1:4" s="1198" customFormat="1" ht="11.25" customHeight="1" x14ac:dyDescent="0.2">
      <c r="A1162" s="1561" t="s">
        <v>3781</v>
      </c>
      <c r="B1162" s="1185">
        <v>27.75</v>
      </c>
      <c r="C1162" s="1185">
        <v>27.75</v>
      </c>
      <c r="D1162" s="1177" t="s">
        <v>712</v>
      </c>
    </row>
    <row r="1163" spans="1:4" s="1198" customFormat="1" ht="11.25" customHeight="1" x14ac:dyDescent="0.2">
      <c r="A1163" s="1562"/>
      <c r="B1163" s="1187">
        <v>27.75</v>
      </c>
      <c r="C1163" s="1187">
        <v>27.75</v>
      </c>
      <c r="D1163" s="1181" t="s">
        <v>11</v>
      </c>
    </row>
    <row r="1164" spans="1:4" s="1198" customFormat="1" ht="11.25" customHeight="1" x14ac:dyDescent="0.2">
      <c r="A1164" s="1560" t="s">
        <v>3132</v>
      </c>
      <c r="B1164" s="1186">
        <v>7800</v>
      </c>
      <c r="C1164" s="1186">
        <v>7800</v>
      </c>
      <c r="D1164" s="1179" t="s">
        <v>2987</v>
      </c>
    </row>
    <row r="1165" spans="1:4" s="1198" customFormat="1" ht="11.25" customHeight="1" x14ac:dyDescent="0.2">
      <c r="A1165" s="1560"/>
      <c r="B1165" s="1186">
        <v>7800</v>
      </c>
      <c r="C1165" s="1186">
        <v>7800</v>
      </c>
      <c r="D1165" s="1179" t="s">
        <v>11</v>
      </c>
    </row>
    <row r="1166" spans="1:4" s="1198" customFormat="1" ht="11.25" customHeight="1" x14ac:dyDescent="0.2">
      <c r="A1166" s="1561" t="s">
        <v>3782</v>
      </c>
      <c r="B1166" s="1185">
        <v>500</v>
      </c>
      <c r="C1166" s="1185">
        <v>500</v>
      </c>
      <c r="D1166" s="1177" t="s">
        <v>677</v>
      </c>
    </row>
    <row r="1167" spans="1:4" s="1198" customFormat="1" ht="11.25" customHeight="1" x14ac:dyDescent="0.2">
      <c r="A1167" s="1562"/>
      <c r="B1167" s="1187">
        <v>500</v>
      </c>
      <c r="C1167" s="1187">
        <v>500</v>
      </c>
      <c r="D1167" s="1181" t="s">
        <v>11</v>
      </c>
    </row>
    <row r="1168" spans="1:4" s="1198" customFormat="1" ht="11.25" customHeight="1" x14ac:dyDescent="0.2">
      <c r="A1168" s="1560" t="s">
        <v>402</v>
      </c>
      <c r="B1168" s="1186">
        <v>200</v>
      </c>
      <c r="C1168" s="1186">
        <v>200</v>
      </c>
      <c r="D1168" s="1179" t="s">
        <v>399</v>
      </c>
    </row>
    <row r="1169" spans="1:4" s="1198" customFormat="1" ht="11.25" customHeight="1" x14ac:dyDescent="0.2">
      <c r="A1169" s="1560"/>
      <c r="B1169" s="1186">
        <v>200</v>
      </c>
      <c r="C1169" s="1186">
        <v>200</v>
      </c>
      <c r="D1169" s="1179" t="s">
        <v>11</v>
      </c>
    </row>
    <row r="1170" spans="1:4" s="1198" customFormat="1" ht="11.25" customHeight="1" x14ac:dyDescent="0.2">
      <c r="A1170" s="1561" t="s">
        <v>435</v>
      </c>
      <c r="B1170" s="1185">
        <v>350</v>
      </c>
      <c r="C1170" s="1185">
        <v>350</v>
      </c>
      <c r="D1170" s="1177" t="s">
        <v>430</v>
      </c>
    </row>
    <row r="1171" spans="1:4" s="1198" customFormat="1" ht="11.25" customHeight="1" x14ac:dyDescent="0.2">
      <c r="A1171" s="1562"/>
      <c r="B1171" s="1187">
        <v>350</v>
      </c>
      <c r="C1171" s="1187">
        <v>350</v>
      </c>
      <c r="D1171" s="1181" t="s">
        <v>11</v>
      </c>
    </row>
    <row r="1172" spans="1:4" s="1198" customFormat="1" ht="11.25" customHeight="1" x14ac:dyDescent="0.2">
      <c r="A1172" s="1560" t="s">
        <v>2953</v>
      </c>
      <c r="B1172" s="1186">
        <v>2000</v>
      </c>
      <c r="C1172" s="1186">
        <v>2000</v>
      </c>
      <c r="D1172" s="1179" t="s">
        <v>472</v>
      </c>
    </row>
    <row r="1173" spans="1:4" s="1198" customFormat="1" ht="11.25" customHeight="1" x14ac:dyDescent="0.2">
      <c r="A1173" s="1560"/>
      <c r="B1173" s="1186">
        <v>2000</v>
      </c>
      <c r="C1173" s="1186">
        <v>2000</v>
      </c>
      <c r="D1173" s="1179" t="s">
        <v>11</v>
      </c>
    </row>
    <row r="1174" spans="1:4" s="1198" customFormat="1" ht="11.25" customHeight="1" x14ac:dyDescent="0.2">
      <c r="A1174" s="1561" t="s">
        <v>454</v>
      </c>
      <c r="B1174" s="1185">
        <v>100</v>
      </c>
      <c r="C1174" s="1185">
        <v>84.814419999999998</v>
      </c>
      <c r="D1174" s="1177" t="s">
        <v>721</v>
      </c>
    </row>
    <row r="1175" spans="1:4" s="1198" customFormat="1" ht="11.25" customHeight="1" x14ac:dyDescent="0.2">
      <c r="A1175" s="1560"/>
      <c r="B1175" s="1186">
        <v>300</v>
      </c>
      <c r="C1175" s="1186">
        <v>281.06758000000002</v>
      </c>
      <c r="D1175" s="1179" t="s">
        <v>452</v>
      </c>
    </row>
    <row r="1176" spans="1:4" s="1198" customFormat="1" ht="11.25" customHeight="1" x14ac:dyDescent="0.2">
      <c r="A1176" s="1562"/>
      <c r="B1176" s="1187">
        <v>400</v>
      </c>
      <c r="C1176" s="1187">
        <v>365.88200000000001</v>
      </c>
      <c r="D1176" s="1181" t="s">
        <v>11</v>
      </c>
    </row>
    <row r="1177" spans="1:4" s="1198" customFormat="1" ht="11.25" customHeight="1" x14ac:dyDescent="0.2">
      <c r="A1177" s="1560" t="s">
        <v>484</v>
      </c>
      <c r="B1177" s="1186">
        <v>110</v>
      </c>
      <c r="C1177" s="1186">
        <v>109.96599999999999</v>
      </c>
      <c r="D1177" s="1179" t="s">
        <v>472</v>
      </c>
    </row>
    <row r="1178" spans="1:4" s="1198" customFormat="1" ht="11.25" customHeight="1" x14ac:dyDescent="0.2">
      <c r="A1178" s="1560"/>
      <c r="B1178" s="1186">
        <v>110</v>
      </c>
      <c r="C1178" s="1186">
        <v>109.96599999999999</v>
      </c>
      <c r="D1178" s="1179" t="s">
        <v>11</v>
      </c>
    </row>
    <row r="1179" spans="1:4" s="1198" customFormat="1" ht="11.25" customHeight="1" x14ac:dyDescent="0.2">
      <c r="A1179" s="1561" t="s">
        <v>2954</v>
      </c>
      <c r="B1179" s="1185">
        <v>500</v>
      </c>
      <c r="C1179" s="1185">
        <v>500</v>
      </c>
      <c r="D1179" s="1177" t="s">
        <v>472</v>
      </c>
    </row>
    <row r="1180" spans="1:4" s="1198" customFormat="1" ht="11.25" customHeight="1" x14ac:dyDescent="0.2">
      <c r="A1180" s="1562"/>
      <c r="B1180" s="1187">
        <v>500</v>
      </c>
      <c r="C1180" s="1187">
        <v>500</v>
      </c>
      <c r="D1180" s="1181" t="s">
        <v>11</v>
      </c>
    </row>
    <row r="1181" spans="1:4" s="1198" customFormat="1" ht="11.25" customHeight="1" x14ac:dyDescent="0.2">
      <c r="A1181" s="1560" t="s">
        <v>3783</v>
      </c>
      <c r="B1181" s="1186">
        <v>44</v>
      </c>
      <c r="C1181" s="1186">
        <v>44</v>
      </c>
      <c r="D1181" s="1179" t="s">
        <v>3682</v>
      </c>
    </row>
    <row r="1182" spans="1:4" s="1198" customFormat="1" ht="11.25" customHeight="1" x14ac:dyDescent="0.2">
      <c r="A1182" s="1560"/>
      <c r="B1182" s="1186">
        <v>44</v>
      </c>
      <c r="C1182" s="1186">
        <v>44</v>
      </c>
      <c r="D1182" s="1179" t="s">
        <v>11</v>
      </c>
    </row>
    <row r="1183" spans="1:4" s="1198" customFormat="1" ht="11.25" customHeight="1" x14ac:dyDescent="0.2">
      <c r="A1183" s="1561" t="s">
        <v>3784</v>
      </c>
      <c r="B1183" s="1185">
        <v>260</v>
      </c>
      <c r="C1183" s="1185">
        <v>130</v>
      </c>
      <c r="D1183" s="1177" t="s">
        <v>3526</v>
      </c>
    </row>
    <row r="1184" spans="1:4" s="1198" customFormat="1" ht="11.25" customHeight="1" x14ac:dyDescent="0.2">
      <c r="A1184" s="1562"/>
      <c r="B1184" s="1187">
        <v>260</v>
      </c>
      <c r="C1184" s="1187">
        <v>130</v>
      </c>
      <c r="D1184" s="1181" t="s">
        <v>11</v>
      </c>
    </row>
    <row r="1185" spans="1:4" s="1198" customFormat="1" ht="21" x14ac:dyDescent="0.2">
      <c r="A1185" s="1560" t="s">
        <v>2838</v>
      </c>
      <c r="B1185" s="1186">
        <v>393</v>
      </c>
      <c r="C1185" s="1186">
        <v>393</v>
      </c>
      <c r="D1185" s="1179" t="s">
        <v>725</v>
      </c>
    </row>
    <row r="1186" spans="1:4" s="1198" customFormat="1" ht="11.25" customHeight="1" x14ac:dyDescent="0.2">
      <c r="A1186" s="1560"/>
      <c r="B1186" s="1186">
        <v>1275</v>
      </c>
      <c r="C1186" s="1186">
        <v>1275</v>
      </c>
      <c r="D1186" s="1179" t="s">
        <v>726</v>
      </c>
    </row>
    <row r="1187" spans="1:4" s="1198" customFormat="1" ht="11.25" customHeight="1" x14ac:dyDescent="0.2">
      <c r="A1187" s="1560"/>
      <c r="B1187" s="1186">
        <v>1668</v>
      </c>
      <c r="C1187" s="1186">
        <v>1668</v>
      </c>
      <c r="D1187" s="1179" t="s">
        <v>11</v>
      </c>
    </row>
    <row r="1188" spans="1:4" s="1198" customFormat="1" ht="21" x14ac:dyDescent="0.2">
      <c r="A1188" s="1561" t="s">
        <v>4140</v>
      </c>
      <c r="B1188" s="1185">
        <v>543</v>
      </c>
      <c r="C1188" s="1185">
        <v>543</v>
      </c>
      <c r="D1188" s="1177" t="s">
        <v>725</v>
      </c>
    </row>
    <row r="1189" spans="1:4" s="1198" customFormat="1" ht="11.25" customHeight="1" x14ac:dyDescent="0.2">
      <c r="A1189" s="1560"/>
      <c r="B1189" s="1186">
        <v>12420</v>
      </c>
      <c r="C1189" s="1186">
        <v>12420</v>
      </c>
      <c r="D1189" s="1179" t="s">
        <v>726</v>
      </c>
    </row>
    <row r="1190" spans="1:4" s="1198" customFormat="1" ht="11.25" customHeight="1" x14ac:dyDescent="0.2">
      <c r="A1190" s="1560"/>
      <c r="B1190" s="1186">
        <v>300</v>
      </c>
      <c r="C1190" s="1186">
        <v>0</v>
      </c>
      <c r="D1190" s="1179" t="s">
        <v>723</v>
      </c>
    </row>
    <row r="1191" spans="1:4" s="1198" customFormat="1" ht="11.25" customHeight="1" x14ac:dyDescent="0.2">
      <c r="A1191" s="1560"/>
      <c r="B1191" s="1186">
        <v>400</v>
      </c>
      <c r="C1191" s="1186">
        <v>400</v>
      </c>
      <c r="D1191" s="1179" t="s">
        <v>4139</v>
      </c>
    </row>
    <row r="1192" spans="1:4" s="1198" customFormat="1" ht="11.25" customHeight="1" x14ac:dyDescent="0.2">
      <c r="A1192" s="1562"/>
      <c r="B1192" s="1187">
        <v>13663</v>
      </c>
      <c r="C1192" s="1187">
        <v>13363</v>
      </c>
      <c r="D1192" s="1181" t="s">
        <v>11</v>
      </c>
    </row>
    <row r="1193" spans="1:4" s="1198" customFormat="1" ht="21" x14ac:dyDescent="0.2">
      <c r="A1193" s="1560" t="s">
        <v>1935</v>
      </c>
      <c r="B1193" s="1186">
        <v>635</v>
      </c>
      <c r="C1193" s="1186">
        <v>635</v>
      </c>
      <c r="D1193" s="1179" t="s">
        <v>725</v>
      </c>
    </row>
    <row r="1194" spans="1:4" s="1198" customFormat="1" ht="11.25" customHeight="1" x14ac:dyDescent="0.2">
      <c r="A1194" s="1560"/>
      <c r="B1194" s="1186">
        <v>3908</v>
      </c>
      <c r="C1194" s="1186">
        <v>3908</v>
      </c>
      <c r="D1194" s="1179" t="s">
        <v>726</v>
      </c>
    </row>
    <row r="1195" spans="1:4" s="1198" customFormat="1" ht="11.25" customHeight="1" x14ac:dyDescent="0.2">
      <c r="A1195" s="1560"/>
      <c r="B1195" s="1186">
        <v>4543</v>
      </c>
      <c r="C1195" s="1186">
        <v>4543</v>
      </c>
      <c r="D1195" s="1179" t="s">
        <v>11</v>
      </c>
    </row>
    <row r="1196" spans="1:4" s="1198" customFormat="1" ht="11.25" customHeight="1" x14ac:dyDescent="0.2">
      <c r="A1196" s="1561" t="s">
        <v>3133</v>
      </c>
      <c r="B1196" s="1185">
        <v>130</v>
      </c>
      <c r="C1196" s="1185">
        <v>130</v>
      </c>
      <c r="D1196" s="1177" t="s">
        <v>3526</v>
      </c>
    </row>
    <row r="1197" spans="1:4" s="1198" customFormat="1" ht="11.25" customHeight="1" x14ac:dyDescent="0.2">
      <c r="A1197" s="1562"/>
      <c r="B1197" s="1187">
        <v>130</v>
      </c>
      <c r="C1197" s="1187">
        <v>130</v>
      </c>
      <c r="D1197" s="1181" t="s">
        <v>11</v>
      </c>
    </row>
    <row r="1198" spans="1:4" s="1198" customFormat="1" ht="11.25" customHeight="1" x14ac:dyDescent="0.2">
      <c r="A1198" s="1560" t="s">
        <v>1936</v>
      </c>
      <c r="B1198" s="1186">
        <v>4321</v>
      </c>
      <c r="C1198" s="1186">
        <v>4321</v>
      </c>
      <c r="D1198" s="1179" t="s">
        <v>726</v>
      </c>
    </row>
    <row r="1199" spans="1:4" s="1198" customFormat="1" ht="11.25" customHeight="1" x14ac:dyDescent="0.2">
      <c r="A1199" s="1560"/>
      <c r="B1199" s="1186">
        <v>4321</v>
      </c>
      <c r="C1199" s="1186">
        <v>4321</v>
      </c>
      <c r="D1199" s="1179" t="s">
        <v>11</v>
      </c>
    </row>
    <row r="1200" spans="1:4" s="1198" customFormat="1" ht="11.25" customHeight="1" x14ac:dyDescent="0.2">
      <c r="A1200" s="1561" t="s">
        <v>4833</v>
      </c>
      <c r="B1200" s="1185">
        <v>250</v>
      </c>
      <c r="C1200" s="1185">
        <v>250</v>
      </c>
      <c r="D1200" s="1177" t="s">
        <v>4675</v>
      </c>
    </row>
    <row r="1201" spans="1:4" s="1198" customFormat="1" ht="11.25" customHeight="1" x14ac:dyDescent="0.2">
      <c r="A1201" s="1562"/>
      <c r="B1201" s="1187">
        <v>250</v>
      </c>
      <c r="C1201" s="1187">
        <v>250</v>
      </c>
      <c r="D1201" s="1181" t="s">
        <v>11</v>
      </c>
    </row>
    <row r="1202" spans="1:4" s="1198" customFormat="1" ht="21" x14ac:dyDescent="0.2">
      <c r="A1202" s="1560" t="s">
        <v>1937</v>
      </c>
      <c r="B1202" s="1186">
        <v>1740</v>
      </c>
      <c r="C1202" s="1186">
        <v>1740</v>
      </c>
      <c r="D1202" s="1179" t="s">
        <v>725</v>
      </c>
    </row>
    <row r="1203" spans="1:4" s="1198" customFormat="1" ht="11.25" customHeight="1" x14ac:dyDescent="0.2">
      <c r="A1203" s="1560"/>
      <c r="B1203" s="1186">
        <v>6403</v>
      </c>
      <c r="C1203" s="1186">
        <v>6403</v>
      </c>
      <c r="D1203" s="1179" t="s">
        <v>726</v>
      </c>
    </row>
    <row r="1204" spans="1:4" s="1198" customFormat="1" ht="11.25" customHeight="1" x14ac:dyDescent="0.2">
      <c r="A1204" s="1560"/>
      <c r="B1204" s="1186">
        <v>164.8</v>
      </c>
      <c r="C1204" s="1186">
        <v>164.8</v>
      </c>
      <c r="D1204" s="1179" t="s">
        <v>723</v>
      </c>
    </row>
    <row r="1205" spans="1:4" s="1198" customFormat="1" ht="11.25" customHeight="1" x14ac:dyDescent="0.2">
      <c r="A1205" s="1560"/>
      <c r="B1205" s="1186">
        <v>8307.7999999999993</v>
      </c>
      <c r="C1205" s="1186">
        <v>8307.7999999999993</v>
      </c>
      <c r="D1205" s="1179" t="s">
        <v>11</v>
      </c>
    </row>
    <row r="1206" spans="1:4" s="1198" customFormat="1" ht="11.25" customHeight="1" x14ac:dyDescent="0.2">
      <c r="A1206" s="1561" t="s">
        <v>389</v>
      </c>
      <c r="B1206" s="1185">
        <v>1992.4</v>
      </c>
      <c r="C1206" s="1185">
        <v>1125.4000000000001</v>
      </c>
      <c r="D1206" s="1177" t="s">
        <v>679</v>
      </c>
    </row>
    <row r="1207" spans="1:4" s="1198" customFormat="1" ht="11.25" customHeight="1" x14ac:dyDescent="0.2">
      <c r="A1207" s="1562"/>
      <c r="B1207" s="1187">
        <v>1992.4</v>
      </c>
      <c r="C1207" s="1187">
        <v>1125.4000000000001</v>
      </c>
      <c r="D1207" s="1181" t="s">
        <v>11</v>
      </c>
    </row>
    <row r="1208" spans="1:4" s="1198" customFormat="1" ht="11.25" customHeight="1" x14ac:dyDescent="0.2">
      <c r="A1208" s="1560" t="s">
        <v>4834</v>
      </c>
      <c r="B1208" s="1186">
        <v>202.55</v>
      </c>
      <c r="C1208" s="1186">
        <v>202.548</v>
      </c>
      <c r="D1208" s="1179" t="s">
        <v>1826</v>
      </c>
    </row>
    <row r="1209" spans="1:4" s="1198" customFormat="1" ht="11.25" customHeight="1" x14ac:dyDescent="0.2">
      <c r="A1209" s="1560"/>
      <c r="B1209" s="1186">
        <v>202.55</v>
      </c>
      <c r="C1209" s="1186">
        <v>202.548</v>
      </c>
      <c r="D1209" s="1179" t="s">
        <v>11</v>
      </c>
    </row>
    <row r="1210" spans="1:4" s="1198" customFormat="1" ht="11.25" customHeight="1" x14ac:dyDescent="0.2">
      <c r="A1210" s="1561" t="s">
        <v>4835</v>
      </c>
      <c r="B1210" s="1185">
        <v>375.76</v>
      </c>
      <c r="C1210" s="1185">
        <v>375.762</v>
      </c>
      <c r="D1210" s="1177" t="s">
        <v>1826</v>
      </c>
    </row>
    <row r="1211" spans="1:4" s="1198" customFormat="1" ht="11.25" customHeight="1" x14ac:dyDescent="0.2">
      <c r="A1211" s="1562"/>
      <c r="B1211" s="1187">
        <v>375.76</v>
      </c>
      <c r="C1211" s="1187">
        <v>375.762</v>
      </c>
      <c r="D1211" s="1181" t="s">
        <v>11</v>
      </c>
    </row>
    <row r="1212" spans="1:4" s="1198" customFormat="1" ht="11.25" customHeight="1" x14ac:dyDescent="0.2">
      <c r="A1212" s="1560" t="s">
        <v>3134</v>
      </c>
      <c r="B1212" s="1186">
        <v>1399.04</v>
      </c>
      <c r="C1212" s="1186">
        <v>1399.037</v>
      </c>
      <c r="D1212" s="1179" t="s">
        <v>1826</v>
      </c>
    </row>
    <row r="1213" spans="1:4" s="1198" customFormat="1" ht="11.25" customHeight="1" x14ac:dyDescent="0.2">
      <c r="A1213" s="1560"/>
      <c r="B1213" s="1186">
        <v>1399.04</v>
      </c>
      <c r="C1213" s="1186">
        <v>1399.037</v>
      </c>
      <c r="D1213" s="1179" t="s">
        <v>11</v>
      </c>
    </row>
    <row r="1214" spans="1:4" s="1198" customFormat="1" ht="11.25" customHeight="1" x14ac:dyDescent="0.2">
      <c r="A1214" s="1561" t="s">
        <v>1938</v>
      </c>
      <c r="B1214" s="1185">
        <v>1917.32</v>
      </c>
      <c r="C1214" s="1185">
        <v>1917.3210000000001</v>
      </c>
      <c r="D1214" s="1177" t="s">
        <v>1826</v>
      </c>
    </row>
    <row r="1215" spans="1:4" s="1198" customFormat="1" ht="11.25" customHeight="1" x14ac:dyDescent="0.2">
      <c r="A1215" s="1562"/>
      <c r="B1215" s="1187">
        <v>1917.32</v>
      </c>
      <c r="C1215" s="1187">
        <v>1917.3210000000001</v>
      </c>
      <c r="D1215" s="1181" t="s">
        <v>11</v>
      </c>
    </row>
    <row r="1216" spans="1:4" s="1198" customFormat="1" ht="11.25" customHeight="1" x14ac:dyDescent="0.2">
      <c r="A1216" s="1560" t="s">
        <v>2839</v>
      </c>
      <c r="B1216" s="1186">
        <v>1869.67</v>
      </c>
      <c r="C1216" s="1186">
        <v>1869.672</v>
      </c>
      <c r="D1216" s="1179" t="s">
        <v>1826</v>
      </c>
    </row>
    <row r="1217" spans="1:4" s="1198" customFormat="1" ht="11.25" customHeight="1" x14ac:dyDescent="0.2">
      <c r="A1217" s="1560"/>
      <c r="B1217" s="1186">
        <v>1869.67</v>
      </c>
      <c r="C1217" s="1186">
        <v>1869.672</v>
      </c>
      <c r="D1217" s="1179" t="s">
        <v>11</v>
      </c>
    </row>
    <row r="1218" spans="1:4" s="1198" customFormat="1" ht="11.25" customHeight="1" x14ac:dyDescent="0.2">
      <c r="A1218" s="1561" t="s">
        <v>3785</v>
      </c>
      <c r="B1218" s="1185">
        <v>1013.76</v>
      </c>
      <c r="C1218" s="1185">
        <v>1013.756</v>
      </c>
      <c r="D1218" s="1177" t="s">
        <v>1826</v>
      </c>
    </row>
    <row r="1219" spans="1:4" s="1198" customFormat="1" ht="11.25" customHeight="1" x14ac:dyDescent="0.2">
      <c r="A1219" s="1562"/>
      <c r="B1219" s="1187">
        <v>1013.76</v>
      </c>
      <c r="C1219" s="1187">
        <v>1013.756</v>
      </c>
      <c r="D1219" s="1181" t="s">
        <v>11</v>
      </c>
    </row>
    <row r="1220" spans="1:4" s="1198" customFormat="1" ht="11.25" customHeight="1" x14ac:dyDescent="0.2">
      <c r="A1220" s="1560" t="s">
        <v>3786</v>
      </c>
      <c r="B1220" s="1186">
        <v>951.83999999999992</v>
      </c>
      <c r="C1220" s="1186">
        <v>951.84100000000001</v>
      </c>
      <c r="D1220" s="1179" t="s">
        <v>1826</v>
      </c>
    </row>
    <row r="1221" spans="1:4" s="1198" customFormat="1" ht="11.25" customHeight="1" x14ac:dyDescent="0.2">
      <c r="A1221" s="1560"/>
      <c r="B1221" s="1186">
        <v>951.83999999999992</v>
      </c>
      <c r="C1221" s="1186">
        <v>951.84100000000001</v>
      </c>
      <c r="D1221" s="1179" t="s">
        <v>11</v>
      </c>
    </row>
    <row r="1222" spans="1:4" s="1198" customFormat="1" ht="11.25" customHeight="1" x14ac:dyDescent="0.2">
      <c r="A1222" s="1561" t="s">
        <v>1939</v>
      </c>
      <c r="B1222" s="1185">
        <v>20000</v>
      </c>
      <c r="C1222" s="1185">
        <v>14864.03299</v>
      </c>
      <c r="D1222" s="1177" t="s">
        <v>673</v>
      </c>
    </row>
    <row r="1223" spans="1:4" s="1198" customFormat="1" ht="11.25" customHeight="1" x14ac:dyDescent="0.2">
      <c r="A1223" s="1560"/>
      <c r="B1223" s="1186">
        <v>66760</v>
      </c>
      <c r="C1223" s="1186">
        <v>65345.5</v>
      </c>
      <c r="D1223" s="1179" t="s">
        <v>653</v>
      </c>
    </row>
    <row r="1224" spans="1:4" s="1198" customFormat="1" ht="11.25" customHeight="1" x14ac:dyDescent="0.2">
      <c r="A1224" s="1562"/>
      <c r="B1224" s="1187">
        <v>86760</v>
      </c>
      <c r="C1224" s="1187">
        <v>80209.532990000007</v>
      </c>
      <c r="D1224" s="1181" t="s">
        <v>11</v>
      </c>
    </row>
    <row r="1225" spans="1:4" s="1198" customFormat="1" ht="11.25" customHeight="1" x14ac:dyDescent="0.2">
      <c r="A1225" s="1560" t="s">
        <v>1940</v>
      </c>
      <c r="B1225" s="1186">
        <v>634</v>
      </c>
      <c r="C1225" s="1186">
        <v>630.34</v>
      </c>
      <c r="D1225" s="1179" t="s">
        <v>726</v>
      </c>
    </row>
    <row r="1226" spans="1:4" s="1198" customFormat="1" ht="11.25" customHeight="1" x14ac:dyDescent="0.2">
      <c r="A1226" s="1560"/>
      <c r="B1226" s="1186">
        <v>634</v>
      </c>
      <c r="C1226" s="1186">
        <v>630.34</v>
      </c>
      <c r="D1226" s="1179" t="s">
        <v>11</v>
      </c>
    </row>
    <row r="1227" spans="1:4" s="1198" customFormat="1" ht="11.25" customHeight="1" x14ac:dyDescent="0.2">
      <c r="A1227" s="1561" t="s">
        <v>3346</v>
      </c>
      <c r="B1227" s="1185">
        <v>1073</v>
      </c>
      <c r="C1227" s="1185">
        <v>0</v>
      </c>
      <c r="D1227" s="1177" t="s">
        <v>4836</v>
      </c>
    </row>
    <row r="1228" spans="1:4" s="1198" customFormat="1" ht="11.25" customHeight="1" x14ac:dyDescent="0.2">
      <c r="A1228" s="1562"/>
      <c r="B1228" s="1187">
        <v>1073</v>
      </c>
      <c r="C1228" s="1187">
        <v>0</v>
      </c>
      <c r="D1228" s="1181" t="s">
        <v>11</v>
      </c>
    </row>
    <row r="1229" spans="1:4" s="1198" customFormat="1" ht="11.25" customHeight="1" x14ac:dyDescent="0.2">
      <c r="A1229" s="1560" t="s">
        <v>4142</v>
      </c>
      <c r="B1229" s="1186">
        <v>120</v>
      </c>
      <c r="C1229" s="1186">
        <v>120</v>
      </c>
      <c r="D1229" s="1179" t="s">
        <v>4837</v>
      </c>
    </row>
    <row r="1230" spans="1:4" s="1198" customFormat="1" ht="11.25" customHeight="1" x14ac:dyDescent="0.2">
      <c r="A1230" s="1560"/>
      <c r="B1230" s="1186">
        <v>120</v>
      </c>
      <c r="C1230" s="1186">
        <v>120</v>
      </c>
      <c r="D1230" s="1179" t="s">
        <v>11</v>
      </c>
    </row>
    <row r="1231" spans="1:4" s="1198" customFormat="1" ht="11.25" customHeight="1" x14ac:dyDescent="0.2">
      <c r="A1231" s="1561" t="s">
        <v>3787</v>
      </c>
      <c r="B1231" s="1185">
        <v>51.1</v>
      </c>
      <c r="C1231" s="1185">
        <v>51.1</v>
      </c>
      <c r="D1231" s="1177" t="s">
        <v>723</v>
      </c>
    </row>
    <row r="1232" spans="1:4" s="1198" customFormat="1" ht="11.25" customHeight="1" x14ac:dyDescent="0.2">
      <c r="A1232" s="1562"/>
      <c r="B1232" s="1187">
        <v>51.1</v>
      </c>
      <c r="C1232" s="1187">
        <v>51.1</v>
      </c>
      <c r="D1232" s="1181" t="s">
        <v>11</v>
      </c>
    </row>
    <row r="1233" spans="1:4" s="1198" customFormat="1" ht="11.25" customHeight="1" x14ac:dyDescent="0.2">
      <c r="A1233" s="1560" t="s">
        <v>4838</v>
      </c>
      <c r="B1233" s="1186">
        <v>80</v>
      </c>
      <c r="C1233" s="1186">
        <v>80</v>
      </c>
      <c r="D1233" s="1179" t="s">
        <v>472</v>
      </c>
    </row>
    <row r="1234" spans="1:4" s="1198" customFormat="1" ht="11.25" customHeight="1" x14ac:dyDescent="0.2">
      <c r="A1234" s="1560"/>
      <c r="B1234" s="1186">
        <v>80</v>
      </c>
      <c r="C1234" s="1186">
        <v>80</v>
      </c>
      <c r="D1234" s="1179" t="s">
        <v>11</v>
      </c>
    </row>
    <row r="1235" spans="1:4" s="1198" customFormat="1" ht="11.25" customHeight="1" x14ac:dyDescent="0.2">
      <c r="A1235" s="1561" t="s">
        <v>379</v>
      </c>
      <c r="B1235" s="1185">
        <v>3600</v>
      </c>
      <c r="C1235" s="1185">
        <v>3600</v>
      </c>
      <c r="D1235" s="1177" t="s">
        <v>375</v>
      </c>
    </row>
    <row r="1236" spans="1:4" s="1198" customFormat="1" ht="11.25" customHeight="1" x14ac:dyDescent="0.2">
      <c r="A1236" s="1562"/>
      <c r="B1236" s="1187">
        <v>3600</v>
      </c>
      <c r="C1236" s="1187">
        <v>3600</v>
      </c>
      <c r="D1236" s="1181" t="s">
        <v>11</v>
      </c>
    </row>
    <row r="1237" spans="1:4" s="1198" customFormat="1" ht="11.25" customHeight="1" x14ac:dyDescent="0.2">
      <c r="A1237" s="1560" t="s">
        <v>4161</v>
      </c>
      <c r="B1237" s="1186">
        <v>75</v>
      </c>
      <c r="C1237" s="1186">
        <v>75</v>
      </c>
      <c r="D1237" s="1179" t="s">
        <v>472</v>
      </c>
    </row>
    <row r="1238" spans="1:4" s="1198" customFormat="1" ht="11.25" customHeight="1" x14ac:dyDescent="0.2">
      <c r="A1238" s="1560"/>
      <c r="B1238" s="1186">
        <v>75</v>
      </c>
      <c r="C1238" s="1186">
        <v>75</v>
      </c>
      <c r="D1238" s="1179" t="s">
        <v>11</v>
      </c>
    </row>
    <row r="1239" spans="1:4" s="1198" customFormat="1" ht="11.25" customHeight="1" x14ac:dyDescent="0.2">
      <c r="A1239" s="1561" t="s">
        <v>3788</v>
      </c>
      <c r="B1239" s="1185">
        <v>99.9</v>
      </c>
      <c r="C1239" s="1185">
        <v>99.9</v>
      </c>
      <c r="D1239" s="1177" t="s">
        <v>3717</v>
      </c>
    </row>
    <row r="1240" spans="1:4" s="1198" customFormat="1" ht="11.25" customHeight="1" x14ac:dyDescent="0.2">
      <c r="A1240" s="1562"/>
      <c r="B1240" s="1187">
        <v>99.9</v>
      </c>
      <c r="C1240" s="1187">
        <v>99.9</v>
      </c>
      <c r="D1240" s="1181" t="s">
        <v>11</v>
      </c>
    </row>
    <row r="1241" spans="1:4" s="1198" customFormat="1" ht="11.25" customHeight="1" x14ac:dyDescent="0.2">
      <c r="A1241" s="1560" t="s">
        <v>2840</v>
      </c>
      <c r="B1241" s="1186">
        <v>67.599999999999994</v>
      </c>
      <c r="C1241" s="1186">
        <v>58.28</v>
      </c>
      <c r="D1241" s="1179" t="s">
        <v>701</v>
      </c>
    </row>
    <row r="1242" spans="1:4" s="1198" customFormat="1" ht="11.25" customHeight="1" x14ac:dyDescent="0.2">
      <c r="A1242" s="1560"/>
      <c r="B1242" s="1186">
        <v>67.599999999999994</v>
      </c>
      <c r="C1242" s="1186">
        <v>58.28</v>
      </c>
      <c r="D1242" s="1179" t="s">
        <v>11</v>
      </c>
    </row>
    <row r="1243" spans="1:4" s="1198" customFormat="1" ht="11.25" customHeight="1" x14ac:dyDescent="0.2">
      <c r="A1243" s="1561" t="s">
        <v>3789</v>
      </c>
      <c r="B1243" s="1185">
        <v>75</v>
      </c>
      <c r="C1243" s="1185">
        <v>0</v>
      </c>
      <c r="D1243" s="1177" t="s">
        <v>2755</v>
      </c>
    </row>
    <row r="1244" spans="1:4" s="1198" customFormat="1" ht="11.25" customHeight="1" x14ac:dyDescent="0.2">
      <c r="A1244" s="1562"/>
      <c r="B1244" s="1187">
        <v>75</v>
      </c>
      <c r="C1244" s="1187">
        <v>0</v>
      </c>
      <c r="D1244" s="1181" t="s">
        <v>11</v>
      </c>
    </row>
    <row r="1245" spans="1:4" s="1198" customFormat="1" ht="11.25" customHeight="1" x14ac:dyDescent="0.2">
      <c r="A1245" s="1560" t="s">
        <v>1941</v>
      </c>
      <c r="B1245" s="1186">
        <v>110.92</v>
      </c>
      <c r="C1245" s="1186">
        <v>110.916</v>
      </c>
      <c r="D1245" s="1179" t="s">
        <v>712</v>
      </c>
    </row>
    <row r="1246" spans="1:4" s="1198" customFormat="1" ht="11.25" customHeight="1" x14ac:dyDescent="0.2">
      <c r="A1246" s="1560"/>
      <c r="B1246" s="1186">
        <v>110.92</v>
      </c>
      <c r="C1246" s="1186">
        <v>110.916</v>
      </c>
      <c r="D1246" s="1179" t="s">
        <v>11</v>
      </c>
    </row>
    <row r="1247" spans="1:4" s="1198" customFormat="1" ht="11.25" customHeight="1" x14ac:dyDescent="0.2">
      <c r="A1247" s="1561" t="s">
        <v>3135</v>
      </c>
      <c r="B1247" s="1185">
        <v>260</v>
      </c>
      <c r="C1247" s="1185">
        <v>130</v>
      </c>
      <c r="D1247" s="1177" t="s">
        <v>3526</v>
      </c>
    </row>
    <row r="1248" spans="1:4" s="1198" customFormat="1" ht="11.25" customHeight="1" x14ac:dyDescent="0.2">
      <c r="A1248" s="1562"/>
      <c r="B1248" s="1187">
        <v>260</v>
      </c>
      <c r="C1248" s="1187">
        <v>130</v>
      </c>
      <c r="D1248" s="1181" t="s">
        <v>11</v>
      </c>
    </row>
    <row r="1249" spans="1:4" s="1198" customFormat="1" ht="11.25" customHeight="1" x14ac:dyDescent="0.2">
      <c r="A1249" s="1561" t="s">
        <v>4839</v>
      </c>
      <c r="B1249" s="1185">
        <v>70</v>
      </c>
      <c r="C1249" s="1185">
        <v>70</v>
      </c>
      <c r="D1249" s="1177" t="s">
        <v>3682</v>
      </c>
    </row>
    <row r="1250" spans="1:4" s="1198" customFormat="1" ht="11.25" customHeight="1" x14ac:dyDescent="0.2">
      <c r="A1250" s="1562"/>
      <c r="B1250" s="1187">
        <v>70</v>
      </c>
      <c r="C1250" s="1187">
        <v>70</v>
      </c>
      <c r="D1250" s="1181" t="s">
        <v>11</v>
      </c>
    </row>
    <row r="1251" spans="1:4" s="1198" customFormat="1" ht="11.25" customHeight="1" x14ac:dyDescent="0.2">
      <c r="A1251" s="1561" t="s">
        <v>4078</v>
      </c>
      <c r="B1251" s="1185">
        <v>300</v>
      </c>
      <c r="C1251" s="1185">
        <v>300</v>
      </c>
      <c r="D1251" s="1177" t="s">
        <v>4074</v>
      </c>
    </row>
    <row r="1252" spans="1:4" s="1198" customFormat="1" ht="11.25" customHeight="1" x14ac:dyDescent="0.2">
      <c r="A1252" s="1562"/>
      <c r="B1252" s="1187">
        <v>300</v>
      </c>
      <c r="C1252" s="1187">
        <v>300</v>
      </c>
      <c r="D1252" s="1181" t="s">
        <v>11</v>
      </c>
    </row>
    <row r="1253" spans="1:4" s="1198" customFormat="1" ht="11.25" customHeight="1" x14ac:dyDescent="0.2">
      <c r="A1253" s="1560" t="s">
        <v>3347</v>
      </c>
      <c r="B1253" s="1186">
        <v>125</v>
      </c>
      <c r="C1253" s="1186">
        <v>125</v>
      </c>
      <c r="D1253" s="1179" t="s">
        <v>4840</v>
      </c>
    </row>
    <row r="1254" spans="1:4" s="1198" customFormat="1" ht="11.25" customHeight="1" x14ac:dyDescent="0.2">
      <c r="A1254" s="1560"/>
      <c r="B1254" s="1186">
        <v>125</v>
      </c>
      <c r="C1254" s="1186">
        <v>125</v>
      </c>
      <c r="D1254" s="1179" t="s">
        <v>11</v>
      </c>
    </row>
    <row r="1255" spans="1:4" s="1198" customFormat="1" ht="11.25" customHeight="1" x14ac:dyDescent="0.2">
      <c r="A1255" s="1561" t="s">
        <v>2841</v>
      </c>
      <c r="B1255" s="1185">
        <v>70</v>
      </c>
      <c r="C1255" s="1185">
        <v>70</v>
      </c>
      <c r="D1255" s="1177" t="s">
        <v>3682</v>
      </c>
    </row>
    <row r="1256" spans="1:4" s="1198" customFormat="1" ht="11.25" customHeight="1" x14ac:dyDescent="0.2">
      <c r="A1256" s="1562"/>
      <c r="B1256" s="1187">
        <v>70</v>
      </c>
      <c r="C1256" s="1187">
        <v>70</v>
      </c>
      <c r="D1256" s="1181" t="s">
        <v>11</v>
      </c>
    </row>
    <row r="1257" spans="1:4" s="1198" customFormat="1" ht="11.25" customHeight="1" x14ac:dyDescent="0.2">
      <c r="A1257" s="1560" t="s">
        <v>3790</v>
      </c>
      <c r="B1257" s="1186">
        <v>290.89999999999998</v>
      </c>
      <c r="C1257" s="1186">
        <v>290.89999999999998</v>
      </c>
      <c r="D1257" s="1177" t="s">
        <v>678</v>
      </c>
    </row>
    <row r="1258" spans="1:4" s="1198" customFormat="1" ht="11.25" customHeight="1" x14ac:dyDescent="0.2">
      <c r="A1258" s="1560"/>
      <c r="B1258" s="1186">
        <v>290.89999999999998</v>
      </c>
      <c r="C1258" s="1186">
        <v>290.89999999999998</v>
      </c>
      <c r="D1258" s="1179" t="s">
        <v>11</v>
      </c>
    </row>
    <row r="1259" spans="1:4" s="1198" customFormat="1" ht="11.25" customHeight="1" x14ac:dyDescent="0.2">
      <c r="A1259" s="1561" t="s">
        <v>3791</v>
      </c>
      <c r="B1259" s="1185">
        <v>99</v>
      </c>
      <c r="C1259" s="1185">
        <v>99</v>
      </c>
      <c r="D1259" s="1177" t="s">
        <v>3717</v>
      </c>
    </row>
    <row r="1260" spans="1:4" s="1198" customFormat="1" ht="11.25" customHeight="1" x14ac:dyDescent="0.2">
      <c r="A1260" s="1562"/>
      <c r="B1260" s="1187">
        <v>99</v>
      </c>
      <c r="C1260" s="1187">
        <v>99</v>
      </c>
      <c r="D1260" s="1181" t="s">
        <v>11</v>
      </c>
    </row>
    <row r="1261" spans="1:4" s="1198" customFormat="1" ht="11.25" customHeight="1" x14ac:dyDescent="0.2">
      <c r="A1261" s="1560" t="s">
        <v>3792</v>
      </c>
      <c r="B1261" s="1186">
        <v>99.9</v>
      </c>
      <c r="C1261" s="1186">
        <v>0</v>
      </c>
      <c r="D1261" s="1179" t="s">
        <v>3717</v>
      </c>
    </row>
    <row r="1262" spans="1:4" s="1198" customFormat="1" ht="11.25" customHeight="1" x14ac:dyDescent="0.2">
      <c r="A1262" s="1560"/>
      <c r="B1262" s="1186">
        <v>99.9</v>
      </c>
      <c r="C1262" s="1186">
        <v>0</v>
      </c>
      <c r="D1262" s="1179" t="s">
        <v>11</v>
      </c>
    </row>
    <row r="1263" spans="1:4" s="1198" customFormat="1" ht="11.25" customHeight="1" x14ac:dyDescent="0.2">
      <c r="A1263" s="1561" t="s">
        <v>3793</v>
      </c>
      <c r="B1263" s="1185">
        <v>99.9</v>
      </c>
      <c r="C1263" s="1185">
        <v>99.9</v>
      </c>
      <c r="D1263" s="1177" t="s">
        <v>3717</v>
      </c>
    </row>
    <row r="1264" spans="1:4" s="1198" customFormat="1" ht="11.25" customHeight="1" x14ac:dyDescent="0.2">
      <c r="A1264" s="1562"/>
      <c r="B1264" s="1187">
        <v>99.9</v>
      </c>
      <c r="C1264" s="1187">
        <v>99.9</v>
      </c>
      <c r="D1264" s="1181" t="s">
        <v>11</v>
      </c>
    </row>
    <row r="1265" spans="1:4" s="1198" customFormat="1" ht="11.25" customHeight="1" x14ac:dyDescent="0.2">
      <c r="A1265" s="1560" t="s">
        <v>3136</v>
      </c>
      <c r="B1265" s="1186">
        <v>260</v>
      </c>
      <c r="C1265" s="1186">
        <v>130</v>
      </c>
      <c r="D1265" s="1179" t="s">
        <v>3526</v>
      </c>
    </row>
    <row r="1266" spans="1:4" s="1198" customFormat="1" ht="11.25" customHeight="1" x14ac:dyDescent="0.2">
      <c r="A1266" s="1560"/>
      <c r="B1266" s="1186">
        <v>260</v>
      </c>
      <c r="C1266" s="1186">
        <v>130</v>
      </c>
      <c r="D1266" s="1179" t="s">
        <v>11</v>
      </c>
    </row>
    <row r="1267" spans="1:4" s="1198" customFormat="1" ht="11.25" customHeight="1" x14ac:dyDescent="0.2">
      <c r="A1267" s="1561" t="s">
        <v>3365</v>
      </c>
      <c r="B1267" s="1185">
        <v>200</v>
      </c>
      <c r="C1267" s="1185">
        <v>200</v>
      </c>
      <c r="D1267" s="1177" t="s">
        <v>397</v>
      </c>
    </row>
    <row r="1268" spans="1:4" s="1198" customFormat="1" ht="11.25" customHeight="1" x14ac:dyDescent="0.2">
      <c r="A1268" s="1562"/>
      <c r="B1268" s="1187">
        <v>200</v>
      </c>
      <c r="C1268" s="1187">
        <v>200</v>
      </c>
      <c r="D1268" s="1181" t="s">
        <v>11</v>
      </c>
    </row>
    <row r="1269" spans="1:4" s="1198" customFormat="1" ht="11.25" customHeight="1" x14ac:dyDescent="0.2">
      <c r="A1269" s="1560" t="s">
        <v>4841</v>
      </c>
      <c r="B1269" s="1186">
        <v>250</v>
      </c>
      <c r="C1269" s="1186">
        <v>250</v>
      </c>
      <c r="D1269" s="1179" t="s">
        <v>4676</v>
      </c>
    </row>
    <row r="1270" spans="1:4" s="1198" customFormat="1" ht="11.25" customHeight="1" x14ac:dyDescent="0.2">
      <c r="A1270" s="1560"/>
      <c r="B1270" s="1186">
        <v>250</v>
      </c>
      <c r="C1270" s="1186">
        <v>250</v>
      </c>
      <c r="D1270" s="1179" t="s">
        <v>11</v>
      </c>
    </row>
    <row r="1271" spans="1:4" s="1198" customFormat="1" ht="11.25" customHeight="1" x14ac:dyDescent="0.2">
      <c r="A1271" s="1561" t="s">
        <v>2842</v>
      </c>
      <c r="B1271" s="1185">
        <v>343.50000000000006</v>
      </c>
      <c r="C1271" s="1185">
        <v>343.48480000000001</v>
      </c>
      <c r="D1271" s="1177" t="s">
        <v>2987</v>
      </c>
    </row>
    <row r="1272" spans="1:4" s="1198" customFormat="1" ht="11.25" customHeight="1" x14ac:dyDescent="0.2">
      <c r="A1272" s="1562"/>
      <c r="B1272" s="1187">
        <v>343.50000000000006</v>
      </c>
      <c r="C1272" s="1187">
        <v>343.48480000000001</v>
      </c>
      <c r="D1272" s="1181" t="s">
        <v>11</v>
      </c>
    </row>
    <row r="1273" spans="1:4" s="1198" customFormat="1" ht="11.25" customHeight="1" x14ac:dyDescent="0.2">
      <c r="A1273" s="1560" t="s">
        <v>4122</v>
      </c>
      <c r="B1273" s="1186">
        <v>80</v>
      </c>
      <c r="C1273" s="1186">
        <v>79.979730000000004</v>
      </c>
      <c r="D1273" s="1179" t="s">
        <v>420</v>
      </c>
    </row>
    <row r="1274" spans="1:4" s="1198" customFormat="1" ht="11.25" customHeight="1" x14ac:dyDescent="0.2">
      <c r="A1274" s="1560"/>
      <c r="B1274" s="1186">
        <v>80</v>
      </c>
      <c r="C1274" s="1186">
        <v>79.979730000000004</v>
      </c>
      <c r="D1274" s="1179" t="s">
        <v>11</v>
      </c>
    </row>
    <row r="1275" spans="1:4" s="1198" customFormat="1" ht="11.25" customHeight="1" x14ac:dyDescent="0.2">
      <c r="A1275" s="1561" t="s">
        <v>527</v>
      </c>
      <c r="B1275" s="1185">
        <v>89.7</v>
      </c>
      <c r="C1275" s="1185">
        <v>89.7</v>
      </c>
      <c r="D1275" s="1177" t="s">
        <v>4842</v>
      </c>
    </row>
    <row r="1276" spans="1:4" s="1198" customFormat="1" ht="11.25" customHeight="1" x14ac:dyDescent="0.2">
      <c r="A1276" s="1562"/>
      <c r="B1276" s="1187">
        <v>89.7</v>
      </c>
      <c r="C1276" s="1187">
        <v>89.7</v>
      </c>
      <c r="D1276" s="1181" t="s">
        <v>11</v>
      </c>
    </row>
    <row r="1277" spans="1:4" s="1198" customFormat="1" ht="11.25" customHeight="1" x14ac:dyDescent="0.2">
      <c r="A1277" s="1560" t="s">
        <v>2843</v>
      </c>
      <c r="B1277" s="1186">
        <v>500</v>
      </c>
      <c r="C1277" s="1186">
        <v>500</v>
      </c>
      <c r="D1277" s="1179" t="s">
        <v>2755</v>
      </c>
    </row>
    <row r="1278" spans="1:4" s="1198" customFormat="1" ht="11.25" customHeight="1" x14ac:dyDescent="0.2">
      <c r="A1278" s="1560"/>
      <c r="B1278" s="1186">
        <v>500</v>
      </c>
      <c r="C1278" s="1186">
        <v>500</v>
      </c>
      <c r="D1278" s="1179" t="s">
        <v>11</v>
      </c>
    </row>
    <row r="1279" spans="1:4" s="1198" customFormat="1" ht="21" x14ac:dyDescent="0.2">
      <c r="A1279" s="1561" t="s">
        <v>1942</v>
      </c>
      <c r="B1279" s="1185">
        <v>55</v>
      </c>
      <c r="C1279" s="1185">
        <v>0</v>
      </c>
      <c r="D1279" s="1177" t="s">
        <v>725</v>
      </c>
    </row>
    <row r="1280" spans="1:4" s="1198" customFormat="1" ht="11.25" customHeight="1" x14ac:dyDescent="0.2">
      <c r="A1280" s="1560"/>
      <c r="B1280" s="1186">
        <v>1407</v>
      </c>
      <c r="C1280" s="1186">
        <v>1407</v>
      </c>
      <c r="D1280" s="1179" t="s">
        <v>726</v>
      </c>
    </row>
    <row r="1281" spans="1:4" s="1198" customFormat="1" ht="11.25" customHeight="1" x14ac:dyDescent="0.2">
      <c r="A1281" s="1562"/>
      <c r="B1281" s="1187">
        <v>1462</v>
      </c>
      <c r="C1281" s="1187">
        <v>1407</v>
      </c>
      <c r="D1281" s="1181" t="s">
        <v>11</v>
      </c>
    </row>
    <row r="1282" spans="1:4" s="1198" customFormat="1" ht="11.25" customHeight="1" x14ac:dyDescent="0.2">
      <c r="A1282" s="1560" t="s">
        <v>3794</v>
      </c>
      <c r="B1282" s="1186">
        <v>24</v>
      </c>
      <c r="C1282" s="1186">
        <v>24</v>
      </c>
      <c r="D1282" s="1179" t="s">
        <v>699</v>
      </c>
    </row>
    <row r="1283" spans="1:4" s="1198" customFormat="1" ht="11.25" customHeight="1" x14ac:dyDescent="0.2">
      <c r="A1283" s="1560"/>
      <c r="B1283" s="1186">
        <v>24</v>
      </c>
      <c r="C1283" s="1186">
        <v>24</v>
      </c>
      <c r="D1283" s="1179" t="s">
        <v>11</v>
      </c>
    </row>
    <row r="1284" spans="1:4" s="1198" customFormat="1" ht="11.25" customHeight="1" x14ac:dyDescent="0.2">
      <c r="A1284" s="1561" t="s">
        <v>1943</v>
      </c>
      <c r="B1284" s="1185">
        <v>1922.47</v>
      </c>
      <c r="C1284" s="1185">
        <v>1922.4659999999999</v>
      </c>
      <c r="D1284" s="1177" t="s">
        <v>1826</v>
      </c>
    </row>
    <row r="1285" spans="1:4" s="1198" customFormat="1" ht="11.25" customHeight="1" x14ac:dyDescent="0.2">
      <c r="A1285" s="1562"/>
      <c r="B1285" s="1187">
        <v>1922.47</v>
      </c>
      <c r="C1285" s="1187">
        <v>1922.4659999999999</v>
      </c>
      <c r="D1285" s="1181" t="s">
        <v>11</v>
      </c>
    </row>
    <row r="1286" spans="1:4" s="1198" customFormat="1" ht="11.25" customHeight="1" x14ac:dyDescent="0.2">
      <c r="A1286" s="1560" t="s">
        <v>1944</v>
      </c>
      <c r="B1286" s="1186">
        <v>2241.02</v>
      </c>
      <c r="C1286" s="1186">
        <v>2241.0159999999996</v>
      </c>
      <c r="D1286" s="1179" t="s">
        <v>1826</v>
      </c>
    </row>
    <row r="1287" spans="1:4" s="1198" customFormat="1" ht="11.25" customHeight="1" x14ac:dyDescent="0.2">
      <c r="A1287" s="1560"/>
      <c r="B1287" s="1186">
        <v>2241.02</v>
      </c>
      <c r="C1287" s="1186">
        <v>2241.0159999999996</v>
      </c>
      <c r="D1287" s="1179" t="s">
        <v>11</v>
      </c>
    </row>
    <row r="1288" spans="1:4" s="1198" customFormat="1" ht="11.25" customHeight="1" x14ac:dyDescent="0.2">
      <c r="A1288" s="1561" t="s">
        <v>1945</v>
      </c>
      <c r="B1288" s="1185">
        <v>3844.83</v>
      </c>
      <c r="C1288" s="1185">
        <v>3844.8270000000002</v>
      </c>
      <c r="D1288" s="1177" t="s">
        <v>1826</v>
      </c>
    </row>
    <row r="1289" spans="1:4" s="1198" customFormat="1" ht="11.25" customHeight="1" x14ac:dyDescent="0.2">
      <c r="A1289" s="1562"/>
      <c r="B1289" s="1187">
        <v>3844.83</v>
      </c>
      <c r="C1289" s="1187">
        <v>3844.8270000000002</v>
      </c>
      <c r="D1289" s="1181" t="s">
        <v>11</v>
      </c>
    </row>
    <row r="1290" spans="1:4" s="1198" customFormat="1" ht="11.25" customHeight="1" x14ac:dyDescent="0.2">
      <c r="A1290" s="1560" t="s">
        <v>1946</v>
      </c>
      <c r="B1290" s="1186">
        <v>2282.5</v>
      </c>
      <c r="C1290" s="1186">
        <v>2282.5039999999999</v>
      </c>
      <c r="D1290" s="1179" t="s">
        <v>1826</v>
      </c>
    </row>
    <row r="1291" spans="1:4" s="1198" customFormat="1" ht="11.25" customHeight="1" x14ac:dyDescent="0.2">
      <c r="A1291" s="1560"/>
      <c r="B1291" s="1186">
        <v>2282.5</v>
      </c>
      <c r="C1291" s="1186">
        <v>2282.5039999999999</v>
      </c>
      <c r="D1291" s="1179" t="s">
        <v>11</v>
      </c>
    </row>
    <row r="1292" spans="1:4" s="1198" customFormat="1" ht="11.25" customHeight="1" x14ac:dyDescent="0.2">
      <c r="A1292" s="1561" t="s">
        <v>1947</v>
      </c>
      <c r="B1292" s="1185">
        <v>8997.9500000000007</v>
      </c>
      <c r="C1292" s="1185">
        <v>8997.9330000000009</v>
      </c>
      <c r="D1292" s="1177" t="s">
        <v>1826</v>
      </c>
    </row>
    <row r="1293" spans="1:4" s="1198" customFormat="1" ht="11.25" customHeight="1" x14ac:dyDescent="0.2">
      <c r="A1293" s="1560"/>
      <c r="B1293" s="1186">
        <v>38.799999999999997</v>
      </c>
      <c r="C1293" s="1186">
        <v>38.799999999999997</v>
      </c>
      <c r="D1293" s="1179" t="s">
        <v>4673</v>
      </c>
    </row>
    <row r="1294" spans="1:4" s="1198" customFormat="1" ht="11.25" customHeight="1" x14ac:dyDescent="0.2">
      <c r="A1294" s="1562"/>
      <c r="B1294" s="1187">
        <v>9036.75</v>
      </c>
      <c r="C1294" s="1187">
        <v>9036.7330000000002</v>
      </c>
      <c r="D1294" s="1181" t="s">
        <v>11</v>
      </c>
    </row>
    <row r="1295" spans="1:4" s="1198" customFormat="1" ht="11.25" customHeight="1" x14ac:dyDescent="0.2">
      <c r="A1295" s="1561" t="s">
        <v>4843</v>
      </c>
      <c r="B1295" s="1185">
        <v>244.56</v>
      </c>
      <c r="C1295" s="1185">
        <v>244.554</v>
      </c>
      <c r="D1295" s="1177" t="s">
        <v>1826</v>
      </c>
    </row>
    <row r="1296" spans="1:4" s="1198" customFormat="1" ht="11.25" customHeight="1" x14ac:dyDescent="0.2">
      <c r="A1296" s="1562"/>
      <c r="B1296" s="1187">
        <v>244.56</v>
      </c>
      <c r="C1296" s="1187">
        <v>244.554</v>
      </c>
      <c r="D1296" s="1181" t="s">
        <v>11</v>
      </c>
    </row>
    <row r="1297" spans="1:4" s="1198" customFormat="1" ht="11.25" customHeight="1" x14ac:dyDescent="0.2">
      <c r="A1297" s="1561" t="s">
        <v>1948</v>
      </c>
      <c r="B1297" s="1185">
        <v>2356.71</v>
      </c>
      <c r="C1297" s="1185">
        <v>2356.7080000000001</v>
      </c>
      <c r="D1297" s="1177" t="s">
        <v>1826</v>
      </c>
    </row>
    <row r="1298" spans="1:4" s="1198" customFormat="1" ht="11.25" customHeight="1" x14ac:dyDescent="0.2">
      <c r="A1298" s="1562"/>
      <c r="B1298" s="1187">
        <v>2356.71</v>
      </c>
      <c r="C1298" s="1187">
        <v>2356.7080000000001</v>
      </c>
      <c r="D1298" s="1181" t="s">
        <v>11</v>
      </c>
    </row>
    <row r="1299" spans="1:4" s="1198" customFormat="1" ht="11.25" customHeight="1" x14ac:dyDescent="0.2">
      <c r="A1299" s="1560" t="s">
        <v>1949</v>
      </c>
      <c r="B1299" s="1186">
        <v>2192.1299999999997</v>
      </c>
      <c r="C1299" s="1186">
        <v>2192.13</v>
      </c>
      <c r="D1299" s="1179" t="s">
        <v>1826</v>
      </c>
    </row>
    <row r="1300" spans="1:4" s="1198" customFormat="1" ht="11.25" customHeight="1" x14ac:dyDescent="0.2">
      <c r="A1300" s="1560"/>
      <c r="B1300" s="1186">
        <v>2192.1299999999997</v>
      </c>
      <c r="C1300" s="1186">
        <v>2192.13</v>
      </c>
      <c r="D1300" s="1179" t="s">
        <v>11</v>
      </c>
    </row>
    <row r="1301" spans="1:4" s="1198" customFormat="1" ht="11.25" customHeight="1" x14ac:dyDescent="0.2">
      <c r="A1301" s="1561" t="s">
        <v>1950</v>
      </c>
      <c r="B1301" s="1185">
        <v>5977.17</v>
      </c>
      <c r="C1301" s="1185">
        <v>5977.17</v>
      </c>
      <c r="D1301" s="1177" t="s">
        <v>1826</v>
      </c>
    </row>
    <row r="1302" spans="1:4" s="1198" customFormat="1" ht="11.25" customHeight="1" x14ac:dyDescent="0.2">
      <c r="A1302" s="1562"/>
      <c r="B1302" s="1187">
        <v>5977.17</v>
      </c>
      <c r="C1302" s="1187">
        <v>5977.17</v>
      </c>
      <c r="D1302" s="1181" t="s">
        <v>11</v>
      </c>
    </row>
    <row r="1303" spans="1:4" s="1198" customFormat="1" ht="11.25" customHeight="1" x14ac:dyDescent="0.2">
      <c r="A1303" s="1560" t="s">
        <v>3137</v>
      </c>
      <c r="B1303" s="1186">
        <v>3240.51</v>
      </c>
      <c r="C1303" s="1186">
        <v>3240.5060000000003</v>
      </c>
      <c r="D1303" s="1179" t="s">
        <v>1826</v>
      </c>
    </row>
    <row r="1304" spans="1:4" s="1198" customFormat="1" ht="11.25" customHeight="1" x14ac:dyDescent="0.2">
      <c r="A1304" s="1560"/>
      <c r="B1304" s="1186">
        <v>3240.51</v>
      </c>
      <c r="C1304" s="1186">
        <v>3240.5060000000003</v>
      </c>
      <c r="D1304" s="1179" t="s">
        <v>11</v>
      </c>
    </row>
    <row r="1305" spans="1:4" s="1198" customFormat="1" ht="11.25" customHeight="1" x14ac:dyDescent="0.2">
      <c r="A1305" s="1561" t="s">
        <v>1951</v>
      </c>
      <c r="B1305" s="1185">
        <v>978.22</v>
      </c>
      <c r="C1305" s="1185">
        <v>978.21600000000001</v>
      </c>
      <c r="D1305" s="1177" t="s">
        <v>1826</v>
      </c>
    </row>
    <row r="1306" spans="1:4" s="1198" customFormat="1" ht="11.25" customHeight="1" x14ac:dyDescent="0.2">
      <c r="A1306" s="1562"/>
      <c r="B1306" s="1187">
        <v>978.22</v>
      </c>
      <c r="C1306" s="1187">
        <v>978.21600000000001</v>
      </c>
      <c r="D1306" s="1181" t="s">
        <v>11</v>
      </c>
    </row>
    <row r="1307" spans="1:4" s="1198" customFormat="1" ht="11.25" customHeight="1" x14ac:dyDescent="0.2">
      <c r="A1307" s="1560" t="s">
        <v>1952</v>
      </c>
      <c r="B1307" s="1186">
        <v>3776.37</v>
      </c>
      <c r="C1307" s="1186">
        <v>3776.3720000000003</v>
      </c>
      <c r="D1307" s="1179" t="s">
        <v>1826</v>
      </c>
    </row>
    <row r="1308" spans="1:4" s="1198" customFormat="1" ht="11.25" customHeight="1" x14ac:dyDescent="0.2">
      <c r="A1308" s="1560"/>
      <c r="B1308" s="1186">
        <v>3776.37</v>
      </c>
      <c r="C1308" s="1186">
        <v>3776.3720000000003</v>
      </c>
      <c r="D1308" s="1179" t="s">
        <v>11</v>
      </c>
    </row>
    <row r="1309" spans="1:4" s="1198" customFormat="1" ht="11.25" customHeight="1" x14ac:dyDescent="0.2">
      <c r="A1309" s="1561" t="s">
        <v>3795</v>
      </c>
      <c r="B1309" s="1185">
        <v>1195.5999999999999</v>
      </c>
      <c r="C1309" s="1185">
        <v>1195.597</v>
      </c>
      <c r="D1309" s="1177" t="s">
        <v>1826</v>
      </c>
    </row>
    <row r="1310" spans="1:4" s="1198" customFormat="1" ht="11.25" customHeight="1" x14ac:dyDescent="0.2">
      <c r="A1310" s="1562"/>
      <c r="B1310" s="1187">
        <v>1195.5999999999999</v>
      </c>
      <c r="C1310" s="1187">
        <v>1195.597</v>
      </c>
      <c r="D1310" s="1181" t="s">
        <v>11</v>
      </c>
    </row>
    <row r="1311" spans="1:4" s="1198" customFormat="1" ht="11.25" customHeight="1" x14ac:dyDescent="0.2">
      <c r="A1311" s="1560" t="s">
        <v>1953</v>
      </c>
      <c r="B1311" s="1186">
        <v>6690.6</v>
      </c>
      <c r="C1311" s="1186">
        <v>6690.6</v>
      </c>
      <c r="D1311" s="1179" t="s">
        <v>1826</v>
      </c>
    </row>
    <row r="1312" spans="1:4" s="1198" customFormat="1" ht="11.25" customHeight="1" x14ac:dyDescent="0.2">
      <c r="A1312" s="1560"/>
      <c r="B1312" s="1186">
        <v>6690.6</v>
      </c>
      <c r="C1312" s="1186">
        <v>6690.6</v>
      </c>
      <c r="D1312" s="1179" t="s">
        <v>11</v>
      </c>
    </row>
    <row r="1313" spans="1:4" s="1198" customFormat="1" ht="11.25" customHeight="1" x14ac:dyDescent="0.2">
      <c r="A1313" s="1561" t="s">
        <v>1954</v>
      </c>
      <c r="B1313" s="1185">
        <v>5161.93</v>
      </c>
      <c r="C1313" s="1185">
        <v>5161.9340000000002</v>
      </c>
      <c r="D1313" s="1177" t="s">
        <v>1826</v>
      </c>
    </row>
    <row r="1314" spans="1:4" s="1198" customFormat="1" ht="11.25" customHeight="1" x14ac:dyDescent="0.2">
      <c r="A1314" s="1562"/>
      <c r="B1314" s="1187">
        <v>5161.93</v>
      </c>
      <c r="C1314" s="1187">
        <v>5161.9340000000002</v>
      </c>
      <c r="D1314" s="1181" t="s">
        <v>11</v>
      </c>
    </row>
    <row r="1315" spans="1:4" s="1198" customFormat="1" ht="11.25" customHeight="1" x14ac:dyDescent="0.2">
      <c r="A1315" s="1560" t="s">
        <v>1955</v>
      </c>
      <c r="B1315" s="1186">
        <v>6942.0199999999995</v>
      </c>
      <c r="C1315" s="1186">
        <v>6942.0159999999996</v>
      </c>
      <c r="D1315" s="1179" t="s">
        <v>1826</v>
      </c>
    </row>
    <row r="1316" spans="1:4" s="1198" customFormat="1" ht="11.25" customHeight="1" x14ac:dyDescent="0.2">
      <c r="A1316" s="1560"/>
      <c r="B1316" s="1186">
        <v>6942.0199999999995</v>
      </c>
      <c r="C1316" s="1186">
        <v>6942.0159999999996</v>
      </c>
      <c r="D1316" s="1179" t="s">
        <v>11</v>
      </c>
    </row>
    <row r="1317" spans="1:4" s="1198" customFormat="1" ht="11.25" customHeight="1" x14ac:dyDescent="0.2">
      <c r="A1317" s="1561" t="s">
        <v>1956</v>
      </c>
      <c r="B1317" s="1185">
        <v>2219.33</v>
      </c>
      <c r="C1317" s="1185">
        <v>2219.3309999999997</v>
      </c>
      <c r="D1317" s="1177" t="s">
        <v>1826</v>
      </c>
    </row>
    <row r="1318" spans="1:4" s="1198" customFormat="1" ht="11.25" customHeight="1" x14ac:dyDescent="0.2">
      <c r="A1318" s="1562"/>
      <c r="B1318" s="1187">
        <v>2219.33</v>
      </c>
      <c r="C1318" s="1187">
        <v>2219.3309999999997</v>
      </c>
      <c r="D1318" s="1181" t="s">
        <v>11</v>
      </c>
    </row>
    <row r="1319" spans="1:4" s="1198" customFormat="1" ht="11.25" customHeight="1" x14ac:dyDescent="0.2">
      <c r="A1319" s="1560" t="s">
        <v>1957</v>
      </c>
      <c r="B1319" s="1186">
        <v>10.25</v>
      </c>
      <c r="C1319" s="1186">
        <v>10.241700000000002</v>
      </c>
      <c r="D1319" s="1179" t="s">
        <v>2988</v>
      </c>
    </row>
    <row r="1320" spans="1:4" s="1198" customFormat="1" ht="11.25" customHeight="1" x14ac:dyDescent="0.2">
      <c r="A1320" s="1560"/>
      <c r="B1320" s="1186">
        <v>10.25</v>
      </c>
      <c r="C1320" s="1186">
        <v>10.241700000000002</v>
      </c>
      <c r="D1320" s="1179" t="s">
        <v>11</v>
      </c>
    </row>
    <row r="1321" spans="1:4" s="1198" customFormat="1" ht="11.25" customHeight="1" x14ac:dyDescent="0.2">
      <c r="A1321" s="1561" t="s">
        <v>380</v>
      </c>
      <c r="B1321" s="1185">
        <v>800</v>
      </c>
      <c r="C1321" s="1185">
        <v>800</v>
      </c>
      <c r="D1321" s="1177" t="s">
        <v>375</v>
      </c>
    </row>
    <row r="1322" spans="1:4" s="1198" customFormat="1" ht="11.25" customHeight="1" x14ac:dyDescent="0.2">
      <c r="A1322" s="1562"/>
      <c r="B1322" s="1187">
        <v>800</v>
      </c>
      <c r="C1322" s="1187">
        <v>800</v>
      </c>
      <c r="D1322" s="1181" t="s">
        <v>11</v>
      </c>
    </row>
    <row r="1323" spans="1:4" s="1198" customFormat="1" ht="11.25" customHeight="1" x14ac:dyDescent="0.2">
      <c r="A1323" s="1560" t="s">
        <v>4094</v>
      </c>
      <c r="B1323" s="1186">
        <v>45</v>
      </c>
      <c r="C1323" s="1186">
        <v>45</v>
      </c>
      <c r="D1323" s="1179" t="s">
        <v>399</v>
      </c>
    </row>
    <row r="1324" spans="1:4" s="1198" customFormat="1" ht="11.25" customHeight="1" x14ac:dyDescent="0.2">
      <c r="A1324" s="1560"/>
      <c r="B1324" s="1186">
        <v>45</v>
      </c>
      <c r="C1324" s="1186">
        <v>45</v>
      </c>
      <c r="D1324" s="1179" t="s">
        <v>11</v>
      </c>
    </row>
    <row r="1325" spans="1:4" s="1198" customFormat="1" ht="11.25" customHeight="1" x14ac:dyDescent="0.2">
      <c r="A1325" s="1561" t="s">
        <v>2966</v>
      </c>
      <c r="B1325" s="1185">
        <v>500</v>
      </c>
      <c r="C1325" s="1185">
        <v>500</v>
      </c>
      <c r="D1325" s="1177" t="s">
        <v>4844</v>
      </c>
    </row>
    <row r="1326" spans="1:4" s="1198" customFormat="1" ht="11.25" customHeight="1" x14ac:dyDescent="0.2">
      <c r="A1326" s="1562"/>
      <c r="B1326" s="1187">
        <v>500</v>
      </c>
      <c r="C1326" s="1187">
        <v>500</v>
      </c>
      <c r="D1326" s="1181" t="s">
        <v>11</v>
      </c>
    </row>
    <row r="1327" spans="1:4" s="1198" customFormat="1" ht="11.25" customHeight="1" x14ac:dyDescent="0.2">
      <c r="A1327" s="1560" t="s">
        <v>3425</v>
      </c>
      <c r="B1327" s="1186">
        <v>100</v>
      </c>
      <c r="C1327" s="1186">
        <v>100</v>
      </c>
      <c r="D1327" s="1179" t="s">
        <v>472</v>
      </c>
    </row>
    <row r="1328" spans="1:4" s="1198" customFormat="1" ht="11.25" customHeight="1" x14ac:dyDescent="0.2">
      <c r="A1328" s="1560"/>
      <c r="B1328" s="1186">
        <v>100</v>
      </c>
      <c r="C1328" s="1186">
        <v>100</v>
      </c>
      <c r="D1328" s="1179" t="s">
        <v>11</v>
      </c>
    </row>
    <row r="1329" spans="1:4" s="1198" customFormat="1" ht="11.25" customHeight="1" x14ac:dyDescent="0.2">
      <c r="A1329" s="1561" t="s">
        <v>1958</v>
      </c>
      <c r="B1329" s="1185">
        <v>917.79</v>
      </c>
      <c r="C1329" s="1185">
        <v>914.36</v>
      </c>
      <c r="D1329" s="1177" t="s">
        <v>649</v>
      </c>
    </row>
    <row r="1330" spans="1:4" s="1198" customFormat="1" ht="11.25" customHeight="1" x14ac:dyDescent="0.2">
      <c r="A1330" s="1562"/>
      <c r="B1330" s="1187">
        <v>917.79</v>
      </c>
      <c r="C1330" s="1187">
        <v>914.36</v>
      </c>
      <c r="D1330" s="1181" t="s">
        <v>11</v>
      </c>
    </row>
    <row r="1331" spans="1:4" s="1198" customFormat="1" ht="11.25" customHeight="1" x14ac:dyDescent="0.2">
      <c r="A1331" s="1560" t="s">
        <v>3796</v>
      </c>
      <c r="B1331" s="1186">
        <v>98.4</v>
      </c>
      <c r="C1331" s="1186">
        <v>98.4</v>
      </c>
      <c r="D1331" s="1179" t="s">
        <v>701</v>
      </c>
    </row>
    <row r="1332" spans="1:4" s="1198" customFormat="1" ht="11.25" customHeight="1" x14ac:dyDescent="0.2">
      <c r="A1332" s="1560"/>
      <c r="B1332" s="1186">
        <v>98.4</v>
      </c>
      <c r="C1332" s="1186">
        <v>98.4</v>
      </c>
      <c r="D1332" s="1179" t="s">
        <v>11</v>
      </c>
    </row>
    <row r="1333" spans="1:4" s="1198" customFormat="1" ht="11.25" customHeight="1" x14ac:dyDescent="0.2">
      <c r="A1333" s="1561" t="s">
        <v>1959</v>
      </c>
      <c r="B1333" s="1185">
        <v>99.95</v>
      </c>
      <c r="C1333" s="1185">
        <v>56.902999999999999</v>
      </c>
      <c r="D1333" s="1177" t="s">
        <v>701</v>
      </c>
    </row>
    <row r="1334" spans="1:4" s="1198" customFormat="1" ht="11.25" customHeight="1" x14ac:dyDescent="0.2">
      <c r="A1334" s="1562"/>
      <c r="B1334" s="1187">
        <v>99.95</v>
      </c>
      <c r="C1334" s="1187">
        <v>56.902999999999999</v>
      </c>
      <c r="D1334" s="1181" t="s">
        <v>11</v>
      </c>
    </row>
    <row r="1335" spans="1:4" s="1198" customFormat="1" ht="21" x14ac:dyDescent="0.2">
      <c r="A1335" s="1560" t="s">
        <v>1960</v>
      </c>
      <c r="B1335" s="1186">
        <v>3750</v>
      </c>
      <c r="C1335" s="1186">
        <v>3750</v>
      </c>
      <c r="D1335" s="1179" t="s">
        <v>725</v>
      </c>
    </row>
    <row r="1336" spans="1:4" s="1198" customFormat="1" ht="11.25" customHeight="1" x14ac:dyDescent="0.2">
      <c r="A1336" s="1560"/>
      <c r="B1336" s="1186">
        <v>11885</v>
      </c>
      <c r="C1336" s="1186">
        <v>11885</v>
      </c>
      <c r="D1336" s="1179" t="s">
        <v>726</v>
      </c>
    </row>
    <row r="1337" spans="1:4" s="1198" customFormat="1" ht="11.25" customHeight="1" x14ac:dyDescent="0.2">
      <c r="A1337" s="1560"/>
      <c r="B1337" s="1186">
        <v>508.2</v>
      </c>
      <c r="C1337" s="1186">
        <v>508.2</v>
      </c>
      <c r="D1337" s="1179" t="s">
        <v>723</v>
      </c>
    </row>
    <row r="1338" spans="1:4" s="1198" customFormat="1" ht="11.25" customHeight="1" x14ac:dyDescent="0.2">
      <c r="A1338" s="1560"/>
      <c r="B1338" s="1186">
        <v>16143.2</v>
      </c>
      <c r="C1338" s="1186">
        <v>16143.2</v>
      </c>
      <c r="D1338" s="1179" t="s">
        <v>11</v>
      </c>
    </row>
    <row r="1339" spans="1:4" s="1198" customFormat="1" ht="11.25" customHeight="1" x14ac:dyDescent="0.2">
      <c r="A1339" s="1561" t="s">
        <v>1961</v>
      </c>
      <c r="B1339" s="1185">
        <v>299</v>
      </c>
      <c r="C1339" s="1185">
        <v>299</v>
      </c>
      <c r="D1339" s="1177" t="s">
        <v>768</v>
      </c>
    </row>
    <row r="1340" spans="1:4" s="1198" customFormat="1" ht="11.25" customHeight="1" x14ac:dyDescent="0.2">
      <c r="A1340" s="1560"/>
      <c r="B1340" s="1186">
        <v>342</v>
      </c>
      <c r="C1340" s="1186">
        <v>342</v>
      </c>
      <c r="D1340" s="1179" t="s">
        <v>726</v>
      </c>
    </row>
    <row r="1341" spans="1:4" s="1198" customFormat="1" ht="11.25" customHeight="1" x14ac:dyDescent="0.2">
      <c r="A1341" s="1562"/>
      <c r="B1341" s="1187">
        <v>641</v>
      </c>
      <c r="C1341" s="1187">
        <v>641</v>
      </c>
      <c r="D1341" s="1181" t="s">
        <v>11</v>
      </c>
    </row>
    <row r="1342" spans="1:4" s="1198" customFormat="1" ht="21" x14ac:dyDescent="0.2">
      <c r="A1342" s="1560" t="s">
        <v>450</v>
      </c>
      <c r="B1342" s="1186">
        <v>300</v>
      </c>
      <c r="C1342" s="1186">
        <v>295.53433000000001</v>
      </c>
      <c r="D1342" s="1179" t="s">
        <v>722</v>
      </c>
    </row>
    <row r="1343" spans="1:4" s="1198" customFormat="1" ht="11.25" customHeight="1" x14ac:dyDescent="0.2">
      <c r="A1343" s="1560"/>
      <c r="B1343" s="1186">
        <v>116</v>
      </c>
      <c r="C1343" s="1186">
        <v>116</v>
      </c>
      <c r="D1343" s="1179" t="s">
        <v>447</v>
      </c>
    </row>
    <row r="1344" spans="1:4" s="1198" customFormat="1" ht="11.25" customHeight="1" x14ac:dyDescent="0.2">
      <c r="A1344" s="1560"/>
      <c r="B1344" s="1186">
        <v>416</v>
      </c>
      <c r="C1344" s="1186">
        <v>411.53433000000001</v>
      </c>
      <c r="D1344" s="1179" t="s">
        <v>11</v>
      </c>
    </row>
    <row r="1345" spans="1:4" s="1198" customFormat="1" ht="11.25" customHeight="1" x14ac:dyDescent="0.2">
      <c r="A1345" s="1561" t="s">
        <v>3375</v>
      </c>
      <c r="B1345" s="1185">
        <v>1000</v>
      </c>
      <c r="C1345" s="1185">
        <v>1000</v>
      </c>
      <c r="D1345" s="1177" t="s">
        <v>375</v>
      </c>
    </row>
    <row r="1346" spans="1:4" s="1198" customFormat="1" ht="11.25" customHeight="1" x14ac:dyDescent="0.2">
      <c r="A1346" s="1562"/>
      <c r="B1346" s="1187">
        <v>1000</v>
      </c>
      <c r="C1346" s="1187">
        <v>1000</v>
      </c>
      <c r="D1346" s="1181" t="s">
        <v>11</v>
      </c>
    </row>
    <row r="1347" spans="1:4" s="1198" customFormat="1" ht="11.25" customHeight="1" x14ac:dyDescent="0.2">
      <c r="A1347" s="1560" t="s">
        <v>4845</v>
      </c>
      <c r="B1347" s="1186">
        <v>500</v>
      </c>
      <c r="C1347" s="1186">
        <v>500</v>
      </c>
      <c r="D1347" s="1179" t="s">
        <v>4844</v>
      </c>
    </row>
    <row r="1348" spans="1:4" s="1198" customFormat="1" ht="21" x14ac:dyDescent="0.2">
      <c r="A1348" s="1560"/>
      <c r="B1348" s="1186">
        <v>414</v>
      </c>
      <c r="C1348" s="1186">
        <v>414</v>
      </c>
      <c r="D1348" s="1179" t="s">
        <v>725</v>
      </c>
    </row>
    <row r="1349" spans="1:4" s="1198" customFormat="1" ht="11.25" customHeight="1" x14ac:dyDescent="0.2">
      <c r="A1349" s="1560"/>
      <c r="B1349" s="1186">
        <v>4648</v>
      </c>
      <c r="C1349" s="1186">
        <v>4648</v>
      </c>
      <c r="D1349" s="1179" t="s">
        <v>726</v>
      </c>
    </row>
    <row r="1350" spans="1:4" s="1198" customFormat="1" ht="11.25" customHeight="1" x14ac:dyDescent="0.2">
      <c r="A1350" s="1560"/>
      <c r="B1350" s="1186">
        <v>100</v>
      </c>
      <c r="C1350" s="1186">
        <v>100</v>
      </c>
      <c r="D1350" s="1179" t="s">
        <v>721</v>
      </c>
    </row>
    <row r="1351" spans="1:4" s="1198" customFormat="1" ht="11.25" customHeight="1" x14ac:dyDescent="0.2">
      <c r="A1351" s="1560"/>
      <c r="B1351" s="1186">
        <v>300</v>
      </c>
      <c r="C1351" s="1186">
        <v>300</v>
      </c>
      <c r="D1351" s="1179" t="s">
        <v>723</v>
      </c>
    </row>
    <row r="1352" spans="1:4" s="1198" customFormat="1" ht="21" x14ac:dyDescent="0.2">
      <c r="A1352" s="1560"/>
      <c r="B1352" s="1186">
        <v>368</v>
      </c>
      <c r="C1352" s="1186">
        <v>368</v>
      </c>
      <c r="D1352" s="1179" t="s">
        <v>722</v>
      </c>
    </row>
    <row r="1353" spans="1:4" s="1198" customFormat="1" ht="11.25" customHeight="1" x14ac:dyDescent="0.2">
      <c r="A1353" s="1560"/>
      <c r="B1353" s="1186">
        <v>12484.02</v>
      </c>
      <c r="C1353" s="1186">
        <v>12484</v>
      </c>
      <c r="D1353" s="1179" t="s">
        <v>3481</v>
      </c>
    </row>
    <row r="1354" spans="1:4" s="1198" customFormat="1" ht="11.25" customHeight="1" x14ac:dyDescent="0.2">
      <c r="A1354" s="1560"/>
      <c r="B1354" s="1186">
        <v>18814.02</v>
      </c>
      <c r="C1354" s="1186">
        <v>18814</v>
      </c>
      <c r="D1354" s="1179" t="s">
        <v>11</v>
      </c>
    </row>
    <row r="1355" spans="1:4" s="1198" customFormat="1" ht="11.25" customHeight="1" x14ac:dyDescent="0.2">
      <c r="A1355" s="1561" t="s">
        <v>4188</v>
      </c>
      <c r="B1355" s="1185">
        <v>2000</v>
      </c>
      <c r="C1355" s="1185">
        <v>1350</v>
      </c>
      <c r="D1355" s="1177" t="s">
        <v>2987</v>
      </c>
    </row>
    <row r="1356" spans="1:4" s="1198" customFormat="1" ht="11.25" customHeight="1" x14ac:dyDescent="0.2">
      <c r="A1356" s="1560"/>
      <c r="B1356" s="1186">
        <v>55</v>
      </c>
      <c r="C1356" s="1186">
        <v>55</v>
      </c>
      <c r="D1356" s="1179" t="s">
        <v>500</v>
      </c>
    </row>
    <row r="1357" spans="1:4" s="1198" customFormat="1" ht="11.25" customHeight="1" x14ac:dyDescent="0.2">
      <c r="A1357" s="1562"/>
      <c r="B1357" s="1187">
        <v>2055</v>
      </c>
      <c r="C1357" s="1187">
        <v>1405</v>
      </c>
      <c r="D1357" s="1181" t="s">
        <v>11</v>
      </c>
    </row>
    <row r="1358" spans="1:4" s="1198" customFormat="1" ht="11.25" customHeight="1" x14ac:dyDescent="0.2">
      <c r="A1358" s="1560" t="s">
        <v>4162</v>
      </c>
      <c r="B1358" s="1186">
        <v>2200</v>
      </c>
      <c r="C1358" s="1186">
        <v>2200</v>
      </c>
      <c r="D1358" s="1179" t="s">
        <v>472</v>
      </c>
    </row>
    <row r="1359" spans="1:4" s="1198" customFormat="1" ht="11.25" customHeight="1" x14ac:dyDescent="0.2">
      <c r="A1359" s="1560"/>
      <c r="B1359" s="1186">
        <v>2200</v>
      </c>
      <c r="C1359" s="1186">
        <v>2200</v>
      </c>
      <c r="D1359" s="1179" t="s">
        <v>11</v>
      </c>
    </row>
    <row r="1360" spans="1:4" s="1198" customFormat="1" ht="11.25" customHeight="1" x14ac:dyDescent="0.2">
      <c r="A1360" s="1561" t="s">
        <v>4163</v>
      </c>
      <c r="B1360" s="1185">
        <v>100</v>
      </c>
      <c r="C1360" s="1185">
        <v>94.670699999999997</v>
      </c>
      <c r="D1360" s="1177" t="s">
        <v>472</v>
      </c>
    </row>
    <row r="1361" spans="1:4" s="1198" customFormat="1" ht="11.25" customHeight="1" x14ac:dyDescent="0.2">
      <c r="A1361" s="1562"/>
      <c r="B1361" s="1187">
        <v>100</v>
      </c>
      <c r="C1361" s="1187">
        <v>94.670699999999997</v>
      </c>
      <c r="D1361" s="1181" t="s">
        <v>11</v>
      </c>
    </row>
    <row r="1362" spans="1:4" s="1198" customFormat="1" ht="11.25" customHeight="1" x14ac:dyDescent="0.2">
      <c r="A1362" s="1560" t="s">
        <v>3138</v>
      </c>
      <c r="B1362" s="1186">
        <v>1000</v>
      </c>
      <c r="C1362" s="1186">
        <v>1000</v>
      </c>
      <c r="D1362" s="1179" t="s">
        <v>739</v>
      </c>
    </row>
    <row r="1363" spans="1:4" s="1198" customFormat="1" ht="11.25" customHeight="1" x14ac:dyDescent="0.2">
      <c r="A1363" s="1560"/>
      <c r="B1363" s="1186">
        <v>1000</v>
      </c>
      <c r="C1363" s="1186">
        <v>1000</v>
      </c>
      <c r="D1363" s="1179" t="s">
        <v>11</v>
      </c>
    </row>
    <row r="1364" spans="1:4" s="1198" customFormat="1" ht="11.25" customHeight="1" x14ac:dyDescent="0.2">
      <c r="A1364" s="1561" t="s">
        <v>2844</v>
      </c>
      <c r="B1364" s="1185">
        <v>160</v>
      </c>
      <c r="C1364" s="1185">
        <v>160</v>
      </c>
      <c r="D1364" s="1177" t="s">
        <v>678</v>
      </c>
    </row>
    <row r="1365" spans="1:4" s="1198" customFormat="1" ht="11.25" customHeight="1" x14ac:dyDescent="0.2">
      <c r="A1365" s="1562"/>
      <c r="B1365" s="1187">
        <v>160</v>
      </c>
      <c r="C1365" s="1187">
        <v>160</v>
      </c>
      <c r="D1365" s="1181" t="s">
        <v>11</v>
      </c>
    </row>
    <row r="1366" spans="1:4" s="1198" customFormat="1" ht="11.25" customHeight="1" x14ac:dyDescent="0.2">
      <c r="A1366" s="1560" t="s">
        <v>4164</v>
      </c>
      <c r="B1366" s="1186">
        <v>50</v>
      </c>
      <c r="C1366" s="1186">
        <v>50</v>
      </c>
      <c r="D1366" s="1179" t="s">
        <v>472</v>
      </c>
    </row>
    <row r="1367" spans="1:4" s="1198" customFormat="1" ht="11.25" customHeight="1" x14ac:dyDescent="0.2">
      <c r="A1367" s="1560"/>
      <c r="B1367" s="1186">
        <v>50</v>
      </c>
      <c r="C1367" s="1186">
        <v>50</v>
      </c>
      <c r="D1367" s="1179" t="s">
        <v>11</v>
      </c>
    </row>
    <row r="1368" spans="1:4" s="1198" customFormat="1" ht="11.25" customHeight="1" x14ac:dyDescent="0.2">
      <c r="A1368" s="1561" t="s">
        <v>4095</v>
      </c>
      <c r="B1368" s="1185">
        <v>200</v>
      </c>
      <c r="C1368" s="1185">
        <v>200</v>
      </c>
      <c r="D1368" s="1177" t="s">
        <v>399</v>
      </c>
    </row>
    <row r="1369" spans="1:4" s="1198" customFormat="1" ht="11.25" customHeight="1" x14ac:dyDescent="0.2">
      <c r="A1369" s="1562"/>
      <c r="B1369" s="1187">
        <v>200</v>
      </c>
      <c r="C1369" s="1187">
        <v>200</v>
      </c>
      <c r="D1369" s="1181" t="s">
        <v>11</v>
      </c>
    </row>
    <row r="1370" spans="1:4" s="1198" customFormat="1" ht="11.25" customHeight="1" x14ac:dyDescent="0.2">
      <c r="A1370" s="1560" t="s">
        <v>3139</v>
      </c>
      <c r="B1370" s="1186">
        <v>130</v>
      </c>
      <c r="C1370" s="1186">
        <v>130</v>
      </c>
      <c r="D1370" s="1179" t="s">
        <v>3526</v>
      </c>
    </row>
    <row r="1371" spans="1:4" s="1198" customFormat="1" ht="11.25" customHeight="1" x14ac:dyDescent="0.2">
      <c r="A1371" s="1560"/>
      <c r="B1371" s="1186">
        <v>130</v>
      </c>
      <c r="C1371" s="1186">
        <v>130</v>
      </c>
      <c r="D1371" s="1179" t="s">
        <v>11</v>
      </c>
    </row>
    <row r="1372" spans="1:4" s="1198" customFormat="1" ht="11.25" customHeight="1" x14ac:dyDescent="0.2">
      <c r="A1372" s="1561" t="s">
        <v>3140</v>
      </c>
      <c r="B1372" s="1185">
        <v>200</v>
      </c>
      <c r="C1372" s="1185">
        <v>200</v>
      </c>
      <c r="D1372" s="1177" t="s">
        <v>739</v>
      </c>
    </row>
    <row r="1373" spans="1:4" s="1198" customFormat="1" ht="11.25" customHeight="1" x14ac:dyDescent="0.2">
      <c r="A1373" s="1562"/>
      <c r="B1373" s="1187">
        <v>200</v>
      </c>
      <c r="C1373" s="1187">
        <v>200</v>
      </c>
      <c r="D1373" s="1181" t="s">
        <v>11</v>
      </c>
    </row>
    <row r="1374" spans="1:4" s="1198" customFormat="1" ht="11.25" customHeight="1" x14ac:dyDescent="0.2">
      <c r="A1374" s="1560" t="s">
        <v>3797</v>
      </c>
      <c r="B1374" s="1186">
        <v>99</v>
      </c>
      <c r="C1374" s="1186">
        <v>99</v>
      </c>
      <c r="D1374" s="1179" t="s">
        <v>3717</v>
      </c>
    </row>
    <row r="1375" spans="1:4" s="1198" customFormat="1" ht="11.25" customHeight="1" x14ac:dyDescent="0.2">
      <c r="A1375" s="1560"/>
      <c r="B1375" s="1186">
        <v>99</v>
      </c>
      <c r="C1375" s="1186">
        <v>99</v>
      </c>
      <c r="D1375" s="1179" t="s">
        <v>11</v>
      </c>
    </row>
    <row r="1376" spans="1:4" s="1198" customFormat="1" ht="21" x14ac:dyDescent="0.2">
      <c r="A1376" s="1561" t="s">
        <v>1962</v>
      </c>
      <c r="B1376" s="1185">
        <v>246</v>
      </c>
      <c r="C1376" s="1185">
        <v>246</v>
      </c>
      <c r="D1376" s="1177" t="s">
        <v>725</v>
      </c>
    </row>
    <row r="1377" spans="1:4" s="1198" customFormat="1" ht="11.25" customHeight="1" x14ac:dyDescent="0.2">
      <c r="A1377" s="1560"/>
      <c r="B1377" s="1186">
        <v>4635</v>
      </c>
      <c r="C1377" s="1186">
        <v>4635</v>
      </c>
      <c r="D1377" s="1179" t="s">
        <v>726</v>
      </c>
    </row>
    <row r="1378" spans="1:4" s="1198" customFormat="1" ht="11.25" customHeight="1" x14ac:dyDescent="0.2">
      <c r="A1378" s="1560"/>
      <c r="B1378" s="1186">
        <v>314</v>
      </c>
      <c r="C1378" s="1186">
        <v>314</v>
      </c>
      <c r="D1378" s="1179" t="s">
        <v>723</v>
      </c>
    </row>
    <row r="1379" spans="1:4" s="1198" customFormat="1" ht="11.25" customHeight="1" x14ac:dyDescent="0.2">
      <c r="A1379" s="1560"/>
      <c r="B1379" s="1186">
        <v>1415.01</v>
      </c>
      <c r="C1379" s="1186">
        <v>1415</v>
      </c>
      <c r="D1379" s="1179" t="s">
        <v>3481</v>
      </c>
    </row>
    <row r="1380" spans="1:4" s="1198" customFormat="1" ht="11.25" customHeight="1" x14ac:dyDescent="0.2">
      <c r="A1380" s="1562"/>
      <c r="B1380" s="1187">
        <v>6610.01</v>
      </c>
      <c r="C1380" s="1187">
        <v>6610</v>
      </c>
      <c r="D1380" s="1181" t="s">
        <v>11</v>
      </c>
    </row>
    <row r="1381" spans="1:4" s="1198" customFormat="1" ht="11.25" customHeight="1" x14ac:dyDescent="0.2">
      <c r="A1381" s="1560" t="s">
        <v>4049</v>
      </c>
      <c r="B1381" s="1186">
        <v>100</v>
      </c>
      <c r="C1381" s="1186">
        <v>100</v>
      </c>
      <c r="D1381" s="1179" t="s">
        <v>4846</v>
      </c>
    </row>
    <row r="1382" spans="1:4" s="1198" customFormat="1" ht="11.25" customHeight="1" x14ac:dyDescent="0.2">
      <c r="A1382" s="1560"/>
      <c r="B1382" s="1186">
        <v>100</v>
      </c>
      <c r="C1382" s="1186">
        <v>100</v>
      </c>
      <c r="D1382" s="1179" t="s">
        <v>11</v>
      </c>
    </row>
    <row r="1383" spans="1:4" s="1198" customFormat="1" ht="11.25" customHeight="1" x14ac:dyDescent="0.2">
      <c r="A1383" s="1561" t="s">
        <v>4847</v>
      </c>
      <c r="B1383" s="1185">
        <v>108.6</v>
      </c>
      <c r="C1383" s="1185">
        <v>108.6</v>
      </c>
      <c r="D1383" s="1177" t="s">
        <v>2757</v>
      </c>
    </row>
    <row r="1384" spans="1:4" s="1198" customFormat="1" ht="11.25" customHeight="1" x14ac:dyDescent="0.2">
      <c r="A1384" s="1562"/>
      <c r="B1384" s="1187">
        <v>108.6</v>
      </c>
      <c r="C1384" s="1187">
        <v>108.6</v>
      </c>
      <c r="D1384" s="1181" t="s">
        <v>11</v>
      </c>
    </row>
    <row r="1385" spans="1:4" s="1198" customFormat="1" ht="11.25" customHeight="1" x14ac:dyDescent="0.2">
      <c r="A1385" s="1560" t="s">
        <v>2845</v>
      </c>
      <c r="B1385" s="1186">
        <v>67.990000000000009</v>
      </c>
      <c r="C1385" s="1186">
        <v>67.98787999999999</v>
      </c>
      <c r="D1385" s="1179" t="s">
        <v>2987</v>
      </c>
    </row>
    <row r="1386" spans="1:4" s="1198" customFormat="1" ht="11.25" customHeight="1" x14ac:dyDescent="0.2">
      <c r="A1386" s="1560"/>
      <c r="B1386" s="1186">
        <v>67.990000000000009</v>
      </c>
      <c r="C1386" s="1186">
        <v>67.98787999999999</v>
      </c>
      <c r="D1386" s="1179" t="s">
        <v>11</v>
      </c>
    </row>
    <row r="1387" spans="1:4" s="1198" customFormat="1" ht="11.25" customHeight="1" x14ac:dyDescent="0.2">
      <c r="A1387" s="1561" t="s">
        <v>4096</v>
      </c>
      <c r="B1387" s="1185">
        <v>197</v>
      </c>
      <c r="C1387" s="1185">
        <v>197</v>
      </c>
      <c r="D1387" s="1177" t="s">
        <v>399</v>
      </c>
    </row>
    <row r="1388" spans="1:4" s="1198" customFormat="1" ht="11.25" customHeight="1" x14ac:dyDescent="0.2">
      <c r="A1388" s="1562"/>
      <c r="B1388" s="1187">
        <v>197</v>
      </c>
      <c r="C1388" s="1187">
        <v>197</v>
      </c>
      <c r="D1388" s="1181" t="s">
        <v>11</v>
      </c>
    </row>
    <row r="1389" spans="1:4" s="1198" customFormat="1" ht="11.25" customHeight="1" x14ac:dyDescent="0.2">
      <c r="A1389" s="1560" t="s">
        <v>3376</v>
      </c>
      <c r="B1389" s="1186">
        <v>151</v>
      </c>
      <c r="C1389" s="1186">
        <v>151</v>
      </c>
      <c r="D1389" s="1179" t="s">
        <v>4848</v>
      </c>
    </row>
    <row r="1390" spans="1:4" s="1198" customFormat="1" ht="11.25" customHeight="1" x14ac:dyDescent="0.2">
      <c r="A1390" s="1560"/>
      <c r="B1390" s="1186">
        <v>151</v>
      </c>
      <c r="C1390" s="1186">
        <v>151</v>
      </c>
      <c r="D1390" s="1179" t="s">
        <v>11</v>
      </c>
    </row>
    <row r="1391" spans="1:4" s="1198" customFormat="1" ht="11.25" customHeight="1" x14ac:dyDescent="0.2">
      <c r="A1391" s="1561" t="s">
        <v>3395</v>
      </c>
      <c r="B1391" s="1185">
        <v>150</v>
      </c>
      <c r="C1391" s="1185">
        <v>150</v>
      </c>
      <c r="D1391" s="1177" t="s">
        <v>420</v>
      </c>
    </row>
    <row r="1392" spans="1:4" s="1198" customFormat="1" ht="11.25" customHeight="1" x14ac:dyDescent="0.2">
      <c r="A1392" s="1562"/>
      <c r="B1392" s="1187">
        <v>150</v>
      </c>
      <c r="C1392" s="1187">
        <v>150</v>
      </c>
      <c r="D1392" s="1181" t="s">
        <v>11</v>
      </c>
    </row>
    <row r="1393" spans="1:4" s="1198" customFormat="1" ht="11.25" customHeight="1" x14ac:dyDescent="0.2">
      <c r="A1393" s="1560" t="s">
        <v>4849</v>
      </c>
      <c r="B1393" s="1186">
        <v>80</v>
      </c>
      <c r="C1393" s="1186">
        <v>80</v>
      </c>
      <c r="D1393" s="1179" t="s">
        <v>676</v>
      </c>
    </row>
    <row r="1394" spans="1:4" s="1198" customFormat="1" ht="11.25" customHeight="1" x14ac:dyDescent="0.2">
      <c r="A1394" s="1560"/>
      <c r="B1394" s="1186">
        <v>80</v>
      </c>
      <c r="C1394" s="1186">
        <v>80</v>
      </c>
      <c r="D1394" s="1179" t="s">
        <v>11</v>
      </c>
    </row>
    <row r="1395" spans="1:4" s="1198" customFormat="1" ht="11.25" customHeight="1" x14ac:dyDescent="0.2">
      <c r="A1395" s="1561" t="s">
        <v>3366</v>
      </c>
      <c r="B1395" s="1185">
        <v>100</v>
      </c>
      <c r="C1395" s="1185">
        <v>100</v>
      </c>
      <c r="D1395" s="1177" t="s">
        <v>397</v>
      </c>
    </row>
    <row r="1396" spans="1:4" s="1198" customFormat="1" ht="11.25" customHeight="1" x14ac:dyDescent="0.2">
      <c r="A1396" s="1562"/>
      <c r="B1396" s="1187">
        <v>100</v>
      </c>
      <c r="C1396" s="1187">
        <v>100</v>
      </c>
      <c r="D1396" s="1181" t="s">
        <v>11</v>
      </c>
    </row>
    <row r="1397" spans="1:4" s="1198" customFormat="1" ht="11.25" customHeight="1" x14ac:dyDescent="0.2">
      <c r="A1397" s="1560" t="s">
        <v>2919</v>
      </c>
      <c r="B1397" s="1186">
        <v>500</v>
      </c>
      <c r="C1397" s="1186">
        <v>500</v>
      </c>
      <c r="D1397" s="1179" t="s">
        <v>375</v>
      </c>
    </row>
    <row r="1398" spans="1:4" s="1198" customFormat="1" ht="11.25" customHeight="1" x14ac:dyDescent="0.2">
      <c r="A1398" s="1560"/>
      <c r="B1398" s="1186">
        <v>500</v>
      </c>
      <c r="C1398" s="1186">
        <v>500</v>
      </c>
      <c r="D1398" s="1179" t="s">
        <v>11</v>
      </c>
    </row>
    <row r="1399" spans="1:4" s="1198" customFormat="1" ht="11.25" customHeight="1" x14ac:dyDescent="0.2">
      <c r="A1399" s="1561" t="s">
        <v>2928</v>
      </c>
      <c r="B1399" s="1185">
        <v>300</v>
      </c>
      <c r="C1399" s="1185">
        <v>300</v>
      </c>
      <c r="D1399" s="1177" t="s">
        <v>678</v>
      </c>
    </row>
    <row r="1400" spans="1:4" s="1198" customFormat="1" ht="11.25" customHeight="1" x14ac:dyDescent="0.2">
      <c r="A1400" s="1562"/>
      <c r="B1400" s="1187">
        <v>300</v>
      </c>
      <c r="C1400" s="1187">
        <v>300</v>
      </c>
      <c r="D1400" s="1181" t="s">
        <v>11</v>
      </c>
    </row>
    <row r="1401" spans="1:4" s="1198" customFormat="1" ht="11.25" customHeight="1" x14ac:dyDescent="0.2">
      <c r="A1401" s="1560" t="s">
        <v>4127</v>
      </c>
      <c r="B1401" s="1186">
        <v>199</v>
      </c>
      <c r="C1401" s="1186">
        <v>190.26281</v>
      </c>
      <c r="D1401" s="1179" t="s">
        <v>430</v>
      </c>
    </row>
    <row r="1402" spans="1:4" s="1198" customFormat="1" ht="11.25" customHeight="1" x14ac:dyDescent="0.2">
      <c r="A1402" s="1560"/>
      <c r="B1402" s="1186">
        <v>199</v>
      </c>
      <c r="C1402" s="1186">
        <v>190.26281</v>
      </c>
      <c r="D1402" s="1179" t="s">
        <v>11</v>
      </c>
    </row>
    <row r="1403" spans="1:4" s="1198" customFormat="1" ht="11.25" customHeight="1" x14ac:dyDescent="0.2">
      <c r="A1403" s="1561" t="s">
        <v>2944</v>
      </c>
      <c r="B1403" s="1185">
        <v>900</v>
      </c>
      <c r="C1403" s="1185">
        <v>900</v>
      </c>
      <c r="D1403" s="1177" t="s">
        <v>768</v>
      </c>
    </row>
    <row r="1404" spans="1:4" s="1198" customFormat="1" ht="21" x14ac:dyDescent="0.2">
      <c r="A1404" s="1560"/>
      <c r="B1404" s="1186">
        <v>140</v>
      </c>
      <c r="C1404" s="1186">
        <v>140</v>
      </c>
      <c r="D1404" s="1179" t="s">
        <v>725</v>
      </c>
    </row>
    <row r="1405" spans="1:4" s="1198" customFormat="1" ht="11.25" customHeight="1" x14ac:dyDescent="0.2">
      <c r="A1405" s="1560"/>
      <c r="B1405" s="1186">
        <v>3177</v>
      </c>
      <c r="C1405" s="1186">
        <v>3177</v>
      </c>
      <c r="D1405" s="1179" t="s">
        <v>726</v>
      </c>
    </row>
    <row r="1406" spans="1:4" s="1198" customFormat="1" ht="11.25" customHeight="1" x14ac:dyDescent="0.2">
      <c r="A1406" s="1562"/>
      <c r="B1406" s="1187">
        <v>4217</v>
      </c>
      <c r="C1406" s="1187">
        <v>4217</v>
      </c>
      <c r="D1406" s="1181" t="s">
        <v>11</v>
      </c>
    </row>
    <row r="1407" spans="1:4" s="1198" customFormat="1" ht="11.25" customHeight="1" x14ac:dyDescent="0.2">
      <c r="A1407" s="1560" t="s">
        <v>4192</v>
      </c>
      <c r="B1407" s="1186">
        <v>41.47</v>
      </c>
      <c r="C1407" s="1186">
        <v>41.463200000000001</v>
      </c>
      <c r="D1407" s="1179" t="s">
        <v>2963</v>
      </c>
    </row>
    <row r="1408" spans="1:4" s="1198" customFormat="1" ht="11.25" customHeight="1" x14ac:dyDescent="0.2">
      <c r="A1408" s="1560"/>
      <c r="B1408" s="1186">
        <v>41.47</v>
      </c>
      <c r="C1408" s="1186">
        <v>41.463200000000001</v>
      </c>
      <c r="D1408" s="1179" t="s">
        <v>11</v>
      </c>
    </row>
    <row r="1409" spans="1:4" s="1198" customFormat="1" ht="11.25" customHeight="1" x14ac:dyDescent="0.2">
      <c r="A1409" s="1561" t="s">
        <v>4193</v>
      </c>
      <c r="B1409" s="1185">
        <v>10</v>
      </c>
      <c r="C1409" s="1185">
        <v>0</v>
      </c>
      <c r="D1409" s="1177" t="s">
        <v>2963</v>
      </c>
    </row>
    <row r="1410" spans="1:4" s="1198" customFormat="1" ht="11.25" customHeight="1" x14ac:dyDescent="0.2">
      <c r="A1410" s="1562"/>
      <c r="B1410" s="1187">
        <v>10</v>
      </c>
      <c r="C1410" s="1187">
        <v>0</v>
      </c>
      <c r="D1410" s="1181" t="s">
        <v>11</v>
      </c>
    </row>
    <row r="1411" spans="1:4" s="1198" customFormat="1" ht="21" x14ac:dyDescent="0.2">
      <c r="A1411" s="1560" t="s">
        <v>1963</v>
      </c>
      <c r="B1411" s="1186">
        <v>774</v>
      </c>
      <c r="C1411" s="1186">
        <v>774</v>
      </c>
      <c r="D1411" s="1179" t="s">
        <v>725</v>
      </c>
    </row>
    <row r="1412" spans="1:4" s="1198" customFormat="1" ht="11.25" customHeight="1" x14ac:dyDescent="0.2">
      <c r="A1412" s="1560"/>
      <c r="B1412" s="1186">
        <v>10017</v>
      </c>
      <c r="C1412" s="1186">
        <v>10017</v>
      </c>
      <c r="D1412" s="1179" t="s">
        <v>726</v>
      </c>
    </row>
    <row r="1413" spans="1:4" s="1198" customFormat="1" ht="11.25" customHeight="1" x14ac:dyDescent="0.2">
      <c r="A1413" s="1560"/>
      <c r="B1413" s="1186">
        <v>10791</v>
      </c>
      <c r="C1413" s="1186">
        <v>10791</v>
      </c>
      <c r="D1413" s="1179" t="s">
        <v>11</v>
      </c>
    </row>
    <row r="1414" spans="1:4" s="1198" customFormat="1" ht="11.25" customHeight="1" x14ac:dyDescent="0.2">
      <c r="A1414" s="1561" t="s">
        <v>4850</v>
      </c>
      <c r="B1414" s="1185">
        <v>400</v>
      </c>
      <c r="C1414" s="1185">
        <v>0</v>
      </c>
      <c r="D1414" s="1177" t="s">
        <v>2755</v>
      </c>
    </row>
    <row r="1415" spans="1:4" s="1198" customFormat="1" ht="11.25" customHeight="1" x14ac:dyDescent="0.2">
      <c r="A1415" s="1562"/>
      <c r="B1415" s="1187">
        <v>400</v>
      </c>
      <c r="C1415" s="1187">
        <v>0</v>
      </c>
      <c r="D1415" s="1181" t="s">
        <v>11</v>
      </c>
    </row>
    <row r="1416" spans="1:4" s="1198" customFormat="1" ht="11.25" customHeight="1" x14ac:dyDescent="0.2">
      <c r="A1416" s="1560" t="s">
        <v>3377</v>
      </c>
      <c r="B1416" s="1186">
        <v>101.8</v>
      </c>
      <c r="C1416" s="1186">
        <v>101.8</v>
      </c>
      <c r="D1416" s="1179" t="s">
        <v>793</v>
      </c>
    </row>
    <row r="1417" spans="1:4" s="1198" customFormat="1" ht="11.25" customHeight="1" x14ac:dyDescent="0.2">
      <c r="A1417" s="1560"/>
      <c r="B1417" s="1186">
        <v>190</v>
      </c>
      <c r="C1417" s="1186">
        <v>190</v>
      </c>
      <c r="D1417" s="1179" t="s">
        <v>4851</v>
      </c>
    </row>
    <row r="1418" spans="1:4" s="1198" customFormat="1" ht="11.25" customHeight="1" x14ac:dyDescent="0.2">
      <c r="A1418" s="1560"/>
      <c r="B1418" s="1186">
        <v>291.8</v>
      </c>
      <c r="C1418" s="1186">
        <v>291.8</v>
      </c>
      <c r="D1418" s="1179" t="s">
        <v>11</v>
      </c>
    </row>
    <row r="1419" spans="1:4" s="1198" customFormat="1" ht="11.25" customHeight="1" x14ac:dyDescent="0.2">
      <c r="A1419" s="1561" t="s">
        <v>3141</v>
      </c>
      <c r="B1419" s="1185">
        <v>260</v>
      </c>
      <c r="C1419" s="1185">
        <v>130</v>
      </c>
      <c r="D1419" s="1177" t="s">
        <v>3526</v>
      </c>
    </row>
    <row r="1420" spans="1:4" s="1198" customFormat="1" ht="11.25" customHeight="1" x14ac:dyDescent="0.2">
      <c r="A1420" s="1562"/>
      <c r="B1420" s="1187">
        <v>260</v>
      </c>
      <c r="C1420" s="1187">
        <v>130</v>
      </c>
      <c r="D1420" s="1181" t="s">
        <v>11</v>
      </c>
    </row>
    <row r="1421" spans="1:4" s="1198" customFormat="1" ht="11.25" customHeight="1" x14ac:dyDescent="0.2">
      <c r="A1421" s="1560" t="s">
        <v>4852</v>
      </c>
      <c r="B1421" s="1186">
        <v>250</v>
      </c>
      <c r="C1421" s="1186">
        <v>250</v>
      </c>
      <c r="D1421" s="1179" t="s">
        <v>4676</v>
      </c>
    </row>
    <row r="1422" spans="1:4" s="1198" customFormat="1" ht="11.25" customHeight="1" x14ac:dyDescent="0.2">
      <c r="A1422" s="1560"/>
      <c r="B1422" s="1186">
        <v>250</v>
      </c>
      <c r="C1422" s="1186">
        <v>250</v>
      </c>
      <c r="D1422" s="1179" t="s">
        <v>11</v>
      </c>
    </row>
    <row r="1423" spans="1:4" s="1198" customFormat="1" ht="11.25" customHeight="1" x14ac:dyDescent="0.2">
      <c r="A1423" s="1561" t="s">
        <v>3798</v>
      </c>
      <c r="B1423" s="1185">
        <v>517.13</v>
      </c>
      <c r="C1423" s="1185">
        <v>257.13200000000001</v>
      </c>
      <c r="D1423" s="1177" t="s">
        <v>3526</v>
      </c>
    </row>
    <row r="1424" spans="1:4" s="1198" customFormat="1" ht="11.25" customHeight="1" x14ac:dyDescent="0.2">
      <c r="A1424" s="1562"/>
      <c r="B1424" s="1187">
        <v>517.13</v>
      </c>
      <c r="C1424" s="1187">
        <v>257.13200000000001</v>
      </c>
      <c r="D1424" s="1181" t="s">
        <v>11</v>
      </c>
    </row>
    <row r="1425" spans="1:4" s="1198" customFormat="1" ht="11.25" customHeight="1" x14ac:dyDescent="0.2">
      <c r="A1425" s="1560" t="s">
        <v>1964</v>
      </c>
      <c r="B1425" s="1186">
        <v>5789.62</v>
      </c>
      <c r="C1425" s="1186">
        <v>5789.6180000000004</v>
      </c>
      <c r="D1425" s="1179" t="s">
        <v>1826</v>
      </c>
    </row>
    <row r="1426" spans="1:4" s="1198" customFormat="1" ht="11.25" customHeight="1" x14ac:dyDescent="0.2">
      <c r="A1426" s="1560"/>
      <c r="B1426" s="1186">
        <v>5789.62</v>
      </c>
      <c r="C1426" s="1186">
        <v>5789.6180000000004</v>
      </c>
      <c r="D1426" s="1179" t="s">
        <v>11</v>
      </c>
    </row>
    <row r="1427" spans="1:4" s="1198" customFormat="1" ht="11.25" customHeight="1" x14ac:dyDescent="0.2">
      <c r="A1427" s="1561" t="s">
        <v>3799</v>
      </c>
      <c r="B1427" s="1185">
        <v>50</v>
      </c>
      <c r="C1427" s="1185">
        <v>50</v>
      </c>
      <c r="D1427" s="1177" t="s">
        <v>3682</v>
      </c>
    </row>
    <row r="1428" spans="1:4" s="1198" customFormat="1" ht="11.25" customHeight="1" x14ac:dyDescent="0.2">
      <c r="A1428" s="1562"/>
      <c r="B1428" s="1187">
        <v>50</v>
      </c>
      <c r="C1428" s="1187">
        <v>50</v>
      </c>
      <c r="D1428" s="1181" t="s">
        <v>11</v>
      </c>
    </row>
    <row r="1429" spans="1:4" s="1198" customFormat="1" ht="11.25" customHeight="1" x14ac:dyDescent="0.2">
      <c r="A1429" s="1560" t="s">
        <v>4165</v>
      </c>
      <c r="B1429" s="1186">
        <v>130</v>
      </c>
      <c r="C1429" s="1186">
        <v>130</v>
      </c>
      <c r="D1429" s="1179" t="s">
        <v>472</v>
      </c>
    </row>
    <row r="1430" spans="1:4" s="1198" customFormat="1" ht="11.25" customHeight="1" x14ac:dyDescent="0.2">
      <c r="A1430" s="1560"/>
      <c r="B1430" s="1186">
        <v>130</v>
      </c>
      <c r="C1430" s="1186">
        <v>130</v>
      </c>
      <c r="D1430" s="1179" t="s">
        <v>11</v>
      </c>
    </row>
    <row r="1431" spans="1:4" s="1198" customFormat="1" ht="11.25" customHeight="1" x14ac:dyDescent="0.2">
      <c r="A1431" s="1561" t="s">
        <v>469</v>
      </c>
      <c r="B1431" s="1185">
        <v>198</v>
      </c>
      <c r="C1431" s="1185">
        <v>198</v>
      </c>
      <c r="D1431" s="1177" t="s">
        <v>472</v>
      </c>
    </row>
    <row r="1432" spans="1:4" s="1198" customFormat="1" ht="11.25" customHeight="1" x14ac:dyDescent="0.2">
      <c r="A1432" s="1560"/>
      <c r="B1432" s="1186">
        <v>35452.400000000001</v>
      </c>
      <c r="C1432" s="1186">
        <v>35452.400000000001</v>
      </c>
      <c r="D1432" s="1179" t="s">
        <v>499</v>
      </c>
    </row>
    <row r="1433" spans="1:4" s="1198" customFormat="1" ht="11.25" customHeight="1" x14ac:dyDescent="0.2">
      <c r="A1433" s="1562"/>
      <c r="B1433" s="1187">
        <v>35650.400000000001</v>
      </c>
      <c r="C1433" s="1187">
        <v>35650.400000000001</v>
      </c>
      <c r="D1433" s="1181" t="s">
        <v>11</v>
      </c>
    </row>
    <row r="1434" spans="1:4" s="1198" customFormat="1" ht="11.25" customHeight="1" x14ac:dyDescent="0.2">
      <c r="A1434" s="1560" t="s">
        <v>421</v>
      </c>
      <c r="B1434" s="1186">
        <v>295</v>
      </c>
      <c r="C1434" s="1186">
        <v>100</v>
      </c>
      <c r="D1434" s="1179" t="s">
        <v>420</v>
      </c>
    </row>
    <row r="1435" spans="1:4" s="1198" customFormat="1" ht="11.25" customHeight="1" x14ac:dyDescent="0.2">
      <c r="A1435" s="1560"/>
      <c r="B1435" s="1186">
        <v>295</v>
      </c>
      <c r="C1435" s="1186">
        <v>100</v>
      </c>
      <c r="D1435" s="1179" t="s">
        <v>11</v>
      </c>
    </row>
    <row r="1436" spans="1:4" s="1198" customFormat="1" ht="11.25" customHeight="1" x14ac:dyDescent="0.2">
      <c r="A1436" s="1561" t="s">
        <v>1965</v>
      </c>
      <c r="B1436" s="1185">
        <v>7511.65</v>
      </c>
      <c r="C1436" s="1185">
        <v>7511.6480000000001</v>
      </c>
      <c r="D1436" s="1177" t="s">
        <v>1826</v>
      </c>
    </row>
    <row r="1437" spans="1:4" s="1198" customFormat="1" ht="11.25" customHeight="1" x14ac:dyDescent="0.2">
      <c r="A1437" s="1562"/>
      <c r="B1437" s="1187">
        <v>7511.65</v>
      </c>
      <c r="C1437" s="1187">
        <v>7511.6480000000001</v>
      </c>
      <c r="D1437" s="1181" t="s">
        <v>11</v>
      </c>
    </row>
    <row r="1438" spans="1:4" s="1198" customFormat="1" ht="11.25" customHeight="1" x14ac:dyDescent="0.2">
      <c r="A1438" s="1560" t="s">
        <v>4211</v>
      </c>
      <c r="B1438" s="1186">
        <v>25</v>
      </c>
      <c r="C1438" s="1186">
        <v>25</v>
      </c>
      <c r="D1438" s="1179" t="s">
        <v>529</v>
      </c>
    </row>
    <row r="1439" spans="1:4" s="1198" customFormat="1" ht="11.25" customHeight="1" x14ac:dyDescent="0.2">
      <c r="A1439" s="1560"/>
      <c r="B1439" s="1186">
        <v>25</v>
      </c>
      <c r="C1439" s="1186">
        <v>25</v>
      </c>
      <c r="D1439" s="1179" t="s">
        <v>11</v>
      </c>
    </row>
    <row r="1440" spans="1:4" s="1198" customFormat="1" ht="11.25" customHeight="1" x14ac:dyDescent="0.2">
      <c r="A1440" s="1561" t="s">
        <v>4853</v>
      </c>
      <c r="B1440" s="1185">
        <v>15500</v>
      </c>
      <c r="C1440" s="1185">
        <v>15500</v>
      </c>
      <c r="D1440" s="1177" t="s">
        <v>3497</v>
      </c>
    </row>
    <row r="1441" spans="1:4" s="1198" customFormat="1" ht="11.25" customHeight="1" x14ac:dyDescent="0.2">
      <c r="A1441" s="1562"/>
      <c r="B1441" s="1187">
        <v>15500</v>
      </c>
      <c r="C1441" s="1187">
        <v>15500</v>
      </c>
      <c r="D1441" s="1181" t="s">
        <v>11</v>
      </c>
    </row>
    <row r="1442" spans="1:4" s="1198" customFormat="1" ht="11.25" customHeight="1" x14ac:dyDescent="0.2">
      <c r="A1442" s="1560" t="s">
        <v>427</v>
      </c>
      <c r="B1442" s="1186">
        <v>1032.77</v>
      </c>
      <c r="C1442" s="1186">
        <v>1032.7658699999999</v>
      </c>
      <c r="D1442" s="1179" t="s">
        <v>3501</v>
      </c>
    </row>
    <row r="1443" spans="1:4" s="1198" customFormat="1" ht="11.25" customHeight="1" x14ac:dyDescent="0.2">
      <c r="A1443" s="1560"/>
      <c r="B1443" s="1186">
        <v>12000</v>
      </c>
      <c r="C1443" s="1186">
        <v>12000</v>
      </c>
      <c r="D1443" s="1179" t="s">
        <v>426</v>
      </c>
    </row>
    <row r="1444" spans="1:4" s="1198" customFormat="1" ht="11.25" customHeight="1" x14ac:dyDescent="0.2">
      <c r="A1444" s="1560"/>
      <c r="B1444" s="1186">
        <v>13032.77</v>
      </c>
      <c r="C1444" s="1186">
        <v>13032.765869999999</v>
      </c>
      <c r="D1444" s="1179" t="s">
        <v>11</v>
      </c>
    </row>
    <row r="1445" spans="1:4" s="1198" customFormat="1" ht="11.25" customHeight="1" x14ac:dyDescent="0.2">
      <c r="A1445" s="1561" t="s">
        <v>4854</v>
      </c>
      <c r="B1445" s="1185">
        <v>4592.5600000000004</v>
      </c>
      <c r="C1445" s="1185">
        <v>4592.55465</v>
      </c>
      <c r="D1445" s="1177" t="s">
        <v>3501</v>
      </c>
    </row>
    <row r="1446" spans="1:4" s="1198" customFormat="1" ht="11.25" customHeight="1" x14ac:dyDescent="0.2">
      <c r="A1446" s="1560"/>
      <c r="B1446" s="1186">
        <v>500</v>
      </c>
      <c r="C1446" s="1186">
        <v>500</v>
      </c>
      <c r="D1446" s="1179" t="s">
        <v>3800</v>
      </c>
    </row>
    <row r="1447" spans="1:4" s="1198" customFormat="1" ht="11.25" customHeight="1" x14ac:dyDescent="0.2">
      <c r="A1447" s="1560"/>
      <c r="B1447" s="1186">
        <v>2452.6999999999998</v>
      </c>
      <c r="C1447" s="1186">
        <v>1942.64</v>
      </c>
      <c r="D1447" s="1179" t="s">
        <v>3390</v>
      </c>
    </row>
    <row r="1448" spans="1:4" s="1198" customFormat="1" ht="11.25" customHeight="1" x14ac:dyDescent="0.2">
      <c r="A1448" s="1562"/>
      <c r="B1448" s="1187">
        <v>7545.26</v>
      </c>
      <c r="C1448" s="1187">
        <v>7035.1946500000004</v>
      </c>
      <c r="D1448" s="1181" t="s">
        <v>11</v>
      </c>
    </row>
    <row r="1449" spans="1:4" s="1198" customFormat="1" ht="11.25" customHeight="1" x14ac:dyDescent="0.2">
      <c r="A1449" s="1560" t="s">
        <v>4855</v>
      </c>
      <c r="B1449" s="1186">
        <v>60</v>
      </c>
      <c r="C1449" s="1186">
        <v>60</v>
      </c>
      <c r="D1449" s="1179" t="s">
        <v>3682</v>
      </c>
    </row>
    <row r="1450" spans="1:4" s="1198" customFormat="1" ht="11.25" customHeight="1" x14ac:dyDescent="0.2">
      <c r="A1450" s="1560"/>
      <c r="B1450" s="1186">
        <v>60</v>
      </c>
      <c r="C1450" s="1186">
        <v>60</v>
      </c>
      <c r="D1450" s="1179" t="s">
        <v>11</v>
      </c>
    </row>
    <row r="1451" spans="1:4" s="1198" customFormat="1" ht="11.25" customHeight="1" x14ac:dyDescent="0.2">
      <c r="A1451" s="1561" t="s">
        <v>1966</v>
      </c>
      <c r="B1451" s="1185">
        <v>1373.59</v>
      </c>
      <c r="C1451" s="1185">
        <v>1373.5858000000001</v>
      </c>
      <c r="D1451" s="1177" t="s">
        <v>2987</v>
      </c>
    </row>
    <row r="1452" spans="1:4" s="1198" customFormat="1" ht="11.25" customHeight="1" x14ac:dyDescent="0.2">
      <c r="A1452" s="1562"/>
      <c r="B1452" s="1187">
        <v>1373.59</v>
      </c>
      <c r="C1452" s="1187">
        <v>1373.5858000000001</v>
      </c>
      <c r="D1452" s="1181" t="s">
        <v>11</v>
      </c>
    </row>
    <row r="1453" spans="1:4" s="1198" customFormat="1" ht="11.25" customHeight="1" x14ac:dyDescent="0.2">
      <c r="A1453" s="1560" t="s">
        <v>485</v>
      </c>
      <c r="B1453" s="1186">
        <v>535</v>
      </c>
      <c r="C1453" s="1186">
        <v>488.32182999999998</v>
      </c>
      <c r="D1453" s="1179" t="s">
        <v>472</v>
      </c>
    </row>
    <row r="1454" spans="1:4" s="1198" customFormat="1" ht="11.25" customHeight="1" x14ac:dyDescent="0.2">
      <c r="A1454" s="1560"/>
      <c r="B1454" s="1186">
        <v>535</v>
      </c>
      <c r="C1454" s="1186">
        <v>488.32182999999998</v>
      </c>
      <c r="D1454" s="1179" t="s">
        <v>11</v>
      </c>
    </row>
    <row r="1455" spans="1:4" s="1198" customFormat="1" ht="11.25" customHeight="1" x14ac:dyDescent="0.2">
      <c r="A1455" s="1561" t="s">
        <v>2783</v>
      </c>
      <c r="B1455" s="1185">
        <v>10300</v>
      </c>
      <c r="C1455" s="1185">
        <v>10300</v>
      </c>
      <c r="D1455" s="1177" t="s">
        <v>2987</v>
      </c>
    </row>
    <row r="1456" spans="1:4" s="1198" customFormat="1" ht="11.25" customHeight="1" x14ac:dyDescent="0.2">
      <c r="A1456" s="1562"/>
      <c r="B1456" s="1187">
        <v>10300</v>
      </c>
      <c r="C1456" s="1187">
        <v>10300</v>
      </c>
      <c r="D1456" s="1181" t="s">
        <v>11</v>
      </c>
    </row>
    <row r="1457" spans="1:4" s="1198" customFormat="1" ht="11.25" customHeight="1" x14ac:dyDescent="0.2">
      <c r="A1457" s="1560" t="s">
        <v>4047</v>
      </c>
      <c r="B1457" s="1186">
        <v>5000</v>
      </c>
      <c r="C1457" s="1186">
        <v>3596.3301200000001</v>
      </c>
      <c r="D1457" s="1179" t="s">
        <v>4046</v>
      </c>
    </row>
    <row r="1458" spans="1:4" s="1198" customFormat="1" ht="11.25" customHeight="1" x14ac:dyDescent="0.2">
      <c r="A1458" s="1560"/>
      <c r="B1458" s="1186">
        <v>5000</v>
      </c>
      <c r="C1458" s="1186">
        <v>3596.3301200000001</v>
      </c>
      <c r="D1458" s="1179" t="s">
        <v>11</v>
      </c>
    </row>
    <row r="1459" spans="1:4" s="1198" customFormat="1" ht="11.25" customHeight="1" x14ac:dyDescent="0.2">
      <c r="A1459" s="1561" t="s">
        <v>2974</v>
      </c>
      <c r="B1459" s="1185">
        <v>100</v>
      </c>
      <c r="C1459" s="1185">
        <v>100</v>
      </c>
      <c r="D1459" s="1177" t="s">
        <v>529</v>
      </c>
    </row>
    <row r="1460" spans="1:4" s="1198" customFormat="1" ht="11.25" customHeight="1" x14ac:dyDescent="0.2">
      <c r="A1460" s="1562"/>
      <c r="B1460" s="1187">
        <v>100</v>
      </c>
      <c r="C1460" s="1187">
        <v>100</v>
      </c>
      <c r="D1460" s="1181" t="s">
        <v>11</v>
      </c>
    </row>
    <row r="1461" spans="1:4" s="1198" customFormat="1" ht="11.25" customHeight="1" x14ac:dyDescent="0.2">
      <c r="A1461" s="1560" t="s">
        <v>2846</v>
      </c>
      <c r="B1461" s="1186">
        <v>90</v>
      </c>
      <c r="C1461" s="1186">
        <v>90</v>
      </c>
      <c r="D1461" s="1179" t="s">
        <v>699</v>
      </c>
    </row>
    <row r="1462" spans="1:4" s="1198" customFormat="1" ht="11.25" customHeight="1" x14ac:dyDescent="0.2">
      <c r="A1462" s="1560"/>
      <c r="B1462" s="1186">
        <v>90</v>
      </c>
      <c r="C1462" s="1186">
        <v>90</v>
      </c>
      <c r="D1462" s="1179" t="s">
        <v>11</v>
      </c>
    </row>
    <row r="1463" spans="1:4" s="1198" customFormat="1" ht="11.25" customHeight="1" x14ac:dyDescent="0.2">
      <c r="A1463" s="1561" t="s">
        <v>4041</v>
      </c>
      <c r="B1463" s="1185">
        <v>170</v>
      </c>
      <c r="C1463" s="1185">
        <v>170</v>
      </c>
      <c r="D1463" s="1177" t="s">
        <v>4856</v>
      </c>
    </row>
    <row r="1464" spans="1:4" s="1198" customFormat="1" ht="11.25" customHeight="1" x14ac:dyDescent="0.2">
      <c r="A1464" s="1562"/>
      <c r="B1464" s="1187">
        <v>170</v>
      </c>
      <c r="C1464" s="1187">
        <v>170</v>
      </c>
      <c r="D1464" s="1181" t="s">
        <v>11</v>
      </c>
    </row>
    <row r="1465" spans="1:4" s="1198" customFormat="1" ht="11.25" customHeight="1" x14ac:dyDescent="0.2">
      <c r="A1465" s="1560" t="s">
        <v>3801</v>
      </c>
      <c r="B1465" s="1186">
        <v>195</v>
      </c>
      <c r="C1465" s="1186">
        <v>195</v>
      </c>
      <c r="D1465" s="1179" t="s">
        <v>399</v>
      </c>
    </row>
    <row r="1466" spans="1:4" s="1198" customFormat="1" ht="11.25" customHeight="1" x14ac:dyDescent="0.2">
      <c r="A1466" s="1560"/>
      <c r="B1466" s="1186">
        <v>195</v>
      </c>
      <c r="C1466" s="1186">
        <v>195</v>
      </c>
      <c r="D1466" s="1179" t="s">
        <v>11</v>
      </c>
    </row>
    <row r="1467" spans="1:4" s="1198" customFormat="1" ht="11.25" customHeight="1" x14ac:dyDescent="0.2">
      <c r="A1467" s="1561" t="s">
        <v>1967</v>
      </c>
      <c r="B1467" s="1185">
        <v>2993.46</v>
      </c>
      <c r="C1467" s="1185">
        <v>2993.4569999999999</v>
      </c>
      <c r="D1467" s="1177" t="s">
        <v>1826</v>
      </c>
    </row>
    <row r="1468" spans="1:4" s="1198" customFormat="1" ht="11.25" customHeight="1" x14ac:dyDescent="0.2">
      <c r="A1468" s="1562"/>
      <c r="B1468" s="1187">
        <v>2993.46</v>
      </c>
      <c r="C1468" s="1187">
        <v>2993.4569999999999</v>
      </c>
      <c r="D1468" s="1181" t="s">
        <v>11</v>
      </c>
    </row>
    <row r="1469" spans="1:4" s="1198" customFormat="1" ht="11.25" customHeight="1" x14ac:dyDescent="0.2">
      <c r="A1469" s="1560" t="s">
        <v>4857</v>
      </c>
      <c r="B1469" s="1186">
        <v>200</v>
      </c>
      <c r="C1469" s="1186">
        <v>200</v>
      </c>
      <c r="D1469" s="1179" t="s">
        <v>4742</v>
      </c>
    </row>
    <row r="1470" spans="1:4" s="1198" customFormat="1" ht="11.25" customHeight="1" x14ac:dyDescent="0.2">
      <c r="A1470" s="1560"/>
      <c r="B1470" s="1186">
        <v>200</v>
      </c>
      <c r="C1470" s="1186">
        <v>200</v>
      </c>
      <c r="D1470" s="1179" t="s">
        <v>11</v>
      </c>
    </row>
    <row r="1471" spans="1:4" s="1198" customFormat="1" ht="11.25" customHeight="1" x14ac:dyDescent="0.2">
      <c r="A1471" s="1561" t="s">
        <v>404</v>
      </c>
      <c r="B1471" s="1185">
        <v>500</v>
      </c>
      <c r="C1471" s="1185">
        <v>500</v>
      </c>
      <c r="D1471" s="1177" t="s">
        <v>399</v>
      </c>
    </row>
    <row r="1472" spans="1:4" s="1198" customFormat="1" ht="11.25" customHeight="1" x14ac:dyDescent="0.2">
      <c r="A1472" s="1560"/>
      <c r="B1472" s="1186">
        <v>60</v>
      </c>
      <c r="C1472" s="1186">
        <v>60</v>
      </c>
      <c r="D1472" s="1179" t="s">
        <v>2963</v>
      </c>
    </row>
    <row r="1473" spans="1:4" s="1198" customFormat="1" ht="11.25" customHeight="1" x14ac:dyDescent="0.2">
      <c r="A1473" s="1562"/>
      <c r="B1473" s="1187">
        <v>560</v>
      </c>
      <c r="C1473" s="1187">
        <v>560</v>
      </c>
      <c r="D1473" s="1181" t="s">
        <v>11</v>
      </c>
    </row>
    <row r="1474" spans="1:4" s="1198" customFormat="1" ht="11.25" customHeight="1" x14ac:dyDescent="0.2">
      <c r="A1474" s="1561" t="s">
        <v>4212</v>
      </c>
      <c r="B1474" s="1185">
        <v>100</v>
      </c>
      <c r="C1474" s="1185">
        <v>100</v>
      </c>
      <c r="D1474" s="1177" t="s">
        <v>529</v>
      </c>
    </row>
    <row r="1475" spans="1:4" s="1198" customFormat="1" ht="11.25" customHeight="1" x14ac:dyDescent="0.2">
      <c r="A1475" s="1562"/>
      <c r="B1475" s="1187">
        <v>100</v>
      </c>
      <c r="C1475" s="1187">
        <v>100</v>
      </c>
      <c r="D1475" s="1181" t="s">
        <v>11</v>
      </c>
    </row>
    <row r="1476" spans="1:4" s="1198" customFormat="1" ht="11.25" customHeight="1" x14ac:dyDescent="0.2">
      <c r="A1476" s="1561" t="s">
        <v>4213</v>
      </c>
      <c r="B1476" s="1185">
        <v>200</v>
      </c>
      <c r="C1476" s="1185">
        <v>200</v>
      </c>
      <c r="D1476" s="1177" t="s">
        <v>529</v>
      </c>
    </row>
    <row r="1477" spans="1:4" s="1198" customFormat="1" ht="11.25" customHeight="1" x14ac:dyDescent="0.2">
      <c r="A1477" s="1562"/>
      <c r="B1477" s="1187">
        <v>200</v>
      </c>
      <c r="C1477" s="1187">
        <v>200</v>
      </c>
      <c r="D1477" s="1181" t="s">
        <v>11</v>
      </c>
    </row>
    <row r="1478" spans="1:4" s="1198" customFormat="1" ht="11.25" customHeight="1" x14ac:dyDescent="0.2">
      <c r="A1478" s="1560" t="s">
        <v>1968</v>
      </c>
      <c r="B1478" s="1186">
        <v>3257</v>
      </c>
      <c r="C1478" s="1186">
        <v>3257</v>
      </c>
      <c r="D1478" s="1179" t="s">
        <v>726</v>
      </c>
    </row>
    <row r="1479" spans="1:4" s="1198" customFormat="1" ht="11.25" customHeight="1" x14ac:dyDescent="0.2">
      <c r="A1479" s="1560"/>
      <c r="B1479" s="1186">
        <v>3257</v>
      </c>
      <c r="C1479" s="1186">
        <v>3257</v>
      </c>
      <c r="D1479" s="1179" t="s">
        <v>11</v>
      </c>
    </row>
    <row r="1480" spans="1:4" s="1198" customFormat="1" ht="11.25" customHeight="1" x14ac:dyDescent="0.2">
      <c r="A1480" s="1561" t="s">
        <v>4097</v>
      </c>
      <c r="B1480" s="1185">
        <v>100</v>
      </c>
      <c r="C1480" s="1185">
        <v>100</v>
      </c>
      <c r="D1480" s="1177" t="s">
        <v>399</v>
      </c>
    </row>
    <row r="1481" spans="1:4" s="1198" customFormat="1" ht="11.25" customHeight="1" x14ac:dyDescent="0.2">
      <c r="A1481" s="1562"/>
      <c r="B1481" s="1187">
        <v>100</v>
      </c>
      <c r="C1481" s="1187">
        <v>100</v>
      </c>
      <c r="D1481" s="1181" t="s">
        <v>11</v>
      </c>
    </row>
    <row r="1482" spans="1:4" s="1198" customFormat="1" ht="11.25" customHeight="1" x14ac:dyDescent="0.2">
      <c r="A1482" s="1560" t="s">
        <v>532</v>
      </c>
      <c r="B1482" s="1186">
        <v>200</v>
      </c>
      <c r="C1482" s="1186">
        <v>200</v>
      </c>
      <c r="D1482" s="1179" t="s">
        <v>529</v>
      </c>
    </row>
    <row r="1483" spans="1:4" s="1198" customFormat="1" ht="11.25" customHeight="1" x14ac:dyDescent="0.2">
      <c r="A1483" s="1560"/>
      <c r="B1483" s="1186">
        <v>200</v>
      </c>
      <c r="C1483" s="1186">
        <v>200</v>
      </c>
      <c r="D1483" s="1179" t="s">
        <v>11</v>
      </c>
    </row>
    <row r="1484" spans="1:4" s="1198" customFormat="1" ht="11.25" customHeight="1" x14ac:dyDescent="0.2">
      <c r="A1484" s="1561" t="s">
        <v>486</v>
      </c>
      <c r="B1484" s="1185">
        <v>300</v>
      </c>
      <c r="C1484" s="1185">
        <v>300</v>
      </c>
      <c r="D1484" s="1177" t="s">
        <v>472</v>
      </c>
    </row>
    <row r="1485" spans="1:4" s="1198" customFormat="1" ht="11.25" customHeight="1" x14ac:dyDescent="0.2">
      <c r="A1485" s="1562"/>
      <c r="B1485" s="1187">
        <v>300</v>
      </c>
      <c r="C1485" s="1187">
        <v>300</v>
      </c>
      <c r="D1485" s="1181" t="s">
        <v>11</v>
      </c>
    </row>
    <row r="1486" spans="1:4" s="1198" customFormat="1" ht="11.25" customHeight="1" x14ac:dyDescent="0.2">
      <c r="A1486" s="1560" t="s">
        <v>2962</v>
      </c>
      <c r="B1486" s="1186">
        <v>10</v>
      </c>
      <c r="C1486" s="1186">
        <v>10</v>
      </c>
      <c r="D1486" s="1179" t="s">
        <v>500</v>
      </c>
    </row>
    <row r="1487" spans="1:4" s="1198" customFormat="1" ht="11.25" customHeight="1" x14ac:dyDescent="0.2">
      <c r="A1487" s="1560"/>
      <c r="B1487" s="1186">
        <v>10</v>
      </c>
      <c r="C1487" s="1186">
        <v>10</v>
      </c>
      <c r="D1487" s="1179" t="s">
        <v>11</v>
      </c>
    </row>
    <row r="1488" spans="1:4" s="1198" customFormat="1" ht="11.25" customHeight="1" x14ac:dyDescent="0.2">
      <c r="A1488" s="1561" t="s">
        <v>2955</v>
      </c>
      <c r="B1488" s="1185">
        <v>60</v>
      </c>
      <c r="C1488" s="1185">
        <v>60</v>
      </c>
      <c r="D1488" s="1177" t="s">
        <v>472</v>
      </c>
    </row>
    <row r="1489" spans="1:4" s="1198" customFormat="1" ht="11.25" customHeight="1" x14ac:dyDescent="0.2">
      <c r="A1489" s="1562"/>
      <c r="B1489" s="1187">
        <v>60</v>
      </c>
      <c r="C1489" s="1187">
        <v>60</v>
      </c>
      <c r="D1489" s="1181" t="s">
        <v>11</v>
      </c>
    </row>
    <row r="1490" spans="1:4" s="1198" customFormat="1" ht="11.25" customHeight="1" x14ac:dyDescent="0.2">
      <c r="A1490" s="1560" t="s">
        <v>512</v>
      </c>
      <c r="B1490" s="1186">
        <v>150</v>
      </c>
      <c r="C1490" s="1186">
        <v>150</v>
      </c>
      <c r="D1490" s="1179" t="s">
        <v>4858</v>
      </c>
    </row>
    <row r="1491" spans="1:4" s="1198" customFormat="1" ht="11.25" customHeight="1" x14ac:dyDescent="0.2">
      <c r="A1491" s="1560"/>
      <c r="B1491" s="1186">
        <v>392</v>
      </c>
      <c r="C1491" s="1186">
        <v>0</v>
      </c>
      <c r="D1491" s="1179" t="s">
        <v>4859</v>
      </c>
    </row>
    <row r="1492" spans="1:4" s="1198" customFormat="1" ht="11.25" customHeight="1" x14ac:dyDescent="0.2">
      <c r="A1492" s="1560"/>
      <c r="B1492" s="1186">
        <v>100</v>
      </c>
      <c r="C1492" s="1186">
        <v>100</v>
      </c>
      <c r="D1492" s="1179" t="s">
        <v>460</v>
      </c>
    </row>
    <row r="1493" spans="1:4" s="1198" customFormat="1" ht="11.25" customHeight="1" x14ac:dyDescent="0.2">
      <c r="A1493" s="1560"/>
      <c r="B1493" s="1186">
        <v>642</v>
      </c>
      <c r="C1493" s="1186">
        <v>250</v>
      </c>
      <c r="D1493" s="1179" t="s">
        <v>11</v>
      </c>
    </row>
    <row r="1494" spans="1:4" s="1198" customFormat="1" ht="11.25" customHeight="1" x14ac:dyDescent="0.2">
      <c r="A1494" s="1561" t="s">
        <v>487</v>
      </c>
      <c r="B1494" s="1185">
        <v>3000</v>
      </c>
      <c r="C1494" s="1185">
        <v>3000</v>
      </c>
      <c r="D1494" s="1177" t="s">
        <v>472</v>
      </c>
    </row>
    <row r="1495" spans="1:4" s="1198" customFormat="1" ht="11.25" customHeight="1" x14ac:dyDescent="0.2">
      <c r="A1495" s="1562"/>
      <c r="B1495" s="1187">
        <v>3000</v>
      </c>
      <c r="C1495" s="1187">
        <v>3000</v>
      </c>
      <c r="D1495" s="1181" t="s">
        <v>11</v>
      </c>
    </row>
    <row r="1496" spans="1:4" s="1198" customFormat="1" ht="11.25" customHeight="1" x14ac:dyDescent="0.2">
      <c r="A1496" s="1560" t="s">
        <v>398</v>
      </c>
      <c r="B1496" s="1186">
        <v>1500</v>
      </c>
      <c r="C1496" s="1186">
        <v>1500</v>
      </c>
      <c r="D1496" s="1179" t="s">
        <v>397</v>
      </c>
    </row>
    <row r="1497" spans="1:4" s="1198" customFormat="1" ht="11.25" customHeight="1" x14ac:dyDescent="0.2">
      <c r="A1497" s="1560"/>
      <c r="B1497" s="1186">
        <v>1500</v>
      </c>
      <c r="C1497" s="1186">
        <v>1500</v>
      </c>
      <c r="D1497" s="1179" t="s">
        <v>11</v>
      </c>
    </row>
    <row r="1498" spans="1:4" s="1198" customFormat="1" ht="11.25" customHeight="1" x14ac:dyDescent="0.2">
      <c r="A1498" s="1561" t="s">
        <v>4133</v>
      </c>
      <c r="B1498" s="1185">
        <v>100</v>
      </c>
      <c r="C1498" s="1185">
        <v>100</v>
      </c>
      <c r="D1498" s="1177" t="s">
        <v>458</v>
      </c>
    </row>
    <row r="1499" spans="1:4" s="1198" customFormat="1" ht="11.25" customHeight="1" x14ac:dyDescent="0.2">
      <c r="A1499" s="1562"/>
      <c r="B1499" s="1187">
        <v>100</v>
      </c>
      <c r="C1499" s="1187">
        <v>100</v>
      </c>
      <c r="D1499" s="1181" t="s">
        <v>11</v>
      </c>
    </row>
    <row r="1500" spans="1:4" s="1198" customFormat="1" ht="11.25" customHeight="1" x14ac:dyDescent="0.2">
      <c r="A1500" s="1560" t="s">
        <v>3802</v>
      </c>
      <c r="B1500" s="1186">
        <v>500</v>
      </c>
      <c r="C1500" s="1186">
        <v>500</v>
      </c>
      <c r="D1500" s="1179" t="s">
        <v>677</v>
      </c>
    </row>
    <row r="1501" spans="1:4" s="1198" customFormat="1" ht="11.25" customHeight="1" x14ac:dyDescent="0.2">
      <c r="A1501" s="1560"/>
      <c r="B1501" s="1186">
        <v>500</v>
      </c>
      <c r="C1501" s="1186">
        <v>500</v>
      </c>
      <c r="D1501" s="1179" t="s">
        <v>11</v>
      </c>
    </row>
    <row r="1502" spans="1:4" s="1198" customFormat="1" ht="11.25" customHeight="1" x14ac:dyDescent="0.2">
      <c r="A1502" s="1561" t="s">
        <v>513</v>
      </c>
      <c r="B1502" s="1185">
        <v>40</v>
      </c>
      <c r="C1502" s="1185">
        <v>40</v>
      </c>
      <c r="D1502" s="1177" t="s">
        <v>510</v>
      </c>
    </row>
    <row r="1503" spans="1:4" s="1198" customFormat="1" ht="11.25" customHeight="1" x14ac:dyDescent="0.2">
      <c r="A1503" s="1562"/>
      <c r="B1503" s="1187">
        <v>40</v>
      </c>
      <c r="C1503" s="1187">
        <v>40</v>
      </c>
      <c r="D1503" s="1181" t="s">
        <v>11</v>
      </c>
    </row>
    <row r="1504" spans="1:4" s="1198" customFormat="1" ht="11.25" customHeight="1" x14ac:dyDescent="0.2">
      <c r="A1504" s="1560" t="s">
        <v>3142</v>
      </c>
      <c r="B1504" s="1186">
        <v>44.9</v>
      </c>
      <c r="C1504" s="1186">
        <v>0</v>
      </c>
      <c r="D1504" s="1179" t="s">
        <v>3526</v>
      </c>
    </row>
    <row r="1505" spans="1:4" s="1198" customFormat="1" ht="11.25" customHeight="1" x14ac:dyDescent="0.2">
      <c r="A1505" s="1560"/>
      <c r="B1505" s="1186">
        <v>44.9</v>
      </c>
      <c r="C1505" s="1186">
        <v>0</v>
      </c>
      <c r="D1505" s="1179" t="s">
        <v>11</v>
      </c>
    </row>
    <row r="1506" spans="1:4" s="1198" customFormat="1" ht="11.25" customHeight="1" x14ac:dyDescent="0.2">
      <c r="A1506" s="1561" t="s">
        <v>4098</v>
      </c>
      <c r="B1506" s="1185">
        <v>200</v>
      </c>
      <c r="C1506" s="1185">
        <v>200</v>
      </c>
      <c r="D1506" s="1177" t="s">
        <v>399</v>
      </c>
    </row>
    <row r="1507" spans="1:4" s="1198" customFormat="1" ht="11.25" customHeight="1" x14ac:dyDescent="0.2">
      <c r="A1507" s="1562"/>
      <c r="B1507" s="1187">
        <v>200</v>
      </c>
      <c r="C1507" s="1187">
        <v>200</v>
      </c>
      <c r="D1507" s="1181" t="s">
        <v>11</v>
      </c>
    </row>
    <row r="1508" spans="1:4" s="1198" customFormat="1" ht="11.25" customHeight="1" x14ac:dyDescent="0.2">
      <c r="A1508" s="1560" t="s">
        <v>1969</v>
      </c>
      <c r="B1508" s="1186">
        <v>129.80000000000001</v>
      </c>
      <c r="C1508" s="1186">
        <v>129.80000000000001</v>
      </c>
      <c r="D1508" s="1179" t="s">
        <v>793</v>
      </c>
    </row>
    <row r="1509" spans="1:4" s="1198" customFormat="1" ht="11.25" customHeight="1" x14ac:dyDescent="0.2">
      <c r="A1509" s="1560"/>
      <c r="B1509" s="1186">
        <v>129.80000000000001</v>
      </c>
      <c r="C1509" s="1186">
        <v>129.80000000000001</v>
      </c>
      <c r="D1509" s="1179" t="s">
        <v>11</v>
      </c>
    </row>
    <row r="1510" spans="1:4" s="1198" customFormat="1" ht="11.25" customHeight="1" x14ac:dyDescent="0.2">
      <c r="A1510" s="1561" t="s">
        <v>1970</v>
      </c>
      <c r="B1510" s="1185">
        <v>200</v>
      </c>
      <c r="C1510" s="1185">
        <v>0</v>
      </c>
      <c r="D1510" s="1177" t="s">
        <v>420</v>
      </c>
    </row>
    <row r="1511" spans="1:4" s="1198" customFormat="1" ht="11.25" customHeight="1" x14ac:dyDescent="0.2">
      <c r="A1511" s="1562"/>
      <c r="B1511" s="1187">
        <v>200</v>
      </c>
      <c r="C1511" s="1187">
        <v>0</v>
      </c>
      <c r="D1511" s="1181" t="s">
        <v>11</v>
      </c>
    </row>
    <row r="1512" spans="1:4" s="1198" customFormat="1" ht="11.25" customHeight="1" x14ac:dyDescent="0.2">
      <c r="A1512" s="1560" t="s">
        <v>4214</v>
      </c>
      <c r="B1512" s="1186">
        <v>197</v>
      </c>
      <c r="C1512" s="1186">
        <v>196.12</v>
      </c>
      <c r="D1512" s="1179" t="s">
        <v>529</v>
      </c>
    </row>
    <row r="1513" spans="1:4" s="1198" customFormat="1" ht="11.25" customHeight="1" x14ac:dyDescent="0.2">
      <c r="A1513" s="1560"/>
      <c r="B1513" s="1186">
        <v>197</v>
      </c>
      <c r="C1513" s="1186">
        <v>196.12</v>
      </c>
      <c r="D1513" s="1179" t="s">
        <v>11</v>
      </c>
    </row>
    <row r="1514" spans="1:4" s="1198" customFormat="1" ht="11.25" customHeight="1" x14ac:dyDescent="0.2">
      <c r="A1514" s="1561" t="s">
        <v>3403</v>
      </c>
      <c r="B1514" s="1185">
        <v>60</v>
      </c>
      <c r="C1514" s="1185">
        <v>60</v>
      </c>
      <c r="D1514" s="1177" t="s">
        <v>430</v>
      </c>
    </row>
    <row r="1515" spans="1:4" s="1198" customFormat="1" ht="11.25" customHeight="1" x14ac:dyDescent="0.2">
      <c r="A1515" s="1562"/>
      <c r="B1515" s="1187">
        <v>60</v>
      </c>
      <c r="C1515" s="1187">
        <v>60</v>
      </c>
      <c r="D1515" s="1181" t="s">
        <v>11</v>
      </c>
    </row>
    <row r="1516" spans="1:4" s="1198" customFormat="1" ht="11.25" customHeight="1" x14ac:dyDescent="0.2">
      <c r="A1516" s="1560" t="s">
        <v>3379</v>
      </c>
      <c r="B1516" s="1186">
        <v>195</v>
      </c>
      <c r="C1516" s="1186">
        <v>195</v>
      </c>
      <c r="D1516" s="1179" t="s">
        <v>399</v>
      </c>
    </row>
    <row r="1517" spans="1:4" s="1198" customFormat="1" ht="11.25" customHeight="1" x14ac:dyDescent="0.2">
      <c r="A1517" s="1560"/>
      <c r="B1517" s="1186">
        <v>195</v>
      </c>
      <c r="C1517" s="1186">
        <v>195</v>
      </c>
      <c r="D1517" s="1179" t="s">
        <v>11</v>
      </c>
    </row>
    <row r="1518" spans="1:4" s="1198" customFormat="1" ht="11.25" customHeight="1" x14ac:dyDescent="0.2">
      <c r="A1518" s="1561" t="s">
        <v>3143</v>
      </c>
      <c r="B1518" s="1185">
        <v>2319</v>
      </c>
      <c r="C1518" s="1185">
        <v>2319</v>
      </c>
      <c r="D1518" s="1177" t="s">
        <v>726</v>
      </c>
    </row>
    <row r="1519" spans="1:4" s="1198" customFormat="1" ht="11.25" customHeight="1" x14ac:dyDescent="0.2">
      <c r="A1519" s="1562"/>
      <c r="B1519" s="1187">
        <v>2319</v>
      </c>
      <c r="C1519" s="1187">
        <v>2319</v>
      </c>
      <c r="D1519" s="1181" t="s">
        <v>11</v>
      </c>
    </row>
    <row r="1520" spans="1:4" s="1198" customFormat="1" ht="11.25" customHeight="1" x14ac:dyDescent="0.2">
      <c r="A1520" s="1561" t="s">
        <v>3803</v>
      </c>
      <c r="B1520" s="1185">
        <v>1733</v>
      </c>
      <c r="C1520" s="1185">
        <v>1733</v>
      </c>
      <c r="D1520" s="1177" t="s">
        <v>726</v>
      </c>
    </row>
    <row r="1521" spans="1:4" s="1198" customFormat="1" ht="11.25" customHeight="1" x14ac:dyDescent="0.2">
      <c r="A1521" s="1560"/>
      <c r="B1521" s="1186">
        <v>236.4</v>
      </c>
      <c r="C1521" s="1186">
        <v>197.98400000000001</v>
      </c>
      <c r="D1521" s="1179" t="s">
        <v>723</v>
      </c>
    </row>
    <row r="1522" spans="1:4" s="1198" customFormat="1" ht="11.25" customHeight="1" x14ac:dyDescent="0.2">
      <c r="A1522" s="1562"/>
      <c r="B1522" s="1187">
        <v>1969.4</v>
      </c>
      <c r="C1522" s="1187">
        <v>1930.9840000000002</v>
      </c>
      <c r="D1522" s="1181" t="s">
        <v>11</v>
      </c>
    </row>
    <row r="1523" spans="1:4" s="1198" customFormat="1" ht="11.25" customHeight="1" x14ac:dyDescent="0.2">
      <c r="A1523" s="1561" t="s">
        <v>1971</v>
      </c>
      <c r="B1523" s="1185">
        <v>1687</v>
      </c>
      <c r="C1523" s="1185">
        <v>1687</v>
      </c>
      <c r="D1523" s="1177" t="s">
        <v>726</v>
      </c>
    </row>
    <row r="1524" spans="1:4" s="1198" customFormat="1" ht="11.25" customHeight="1" x14ac:dyDescent="0.2">
      <c r="A1524" s="1562"/>
      <c r="B1524" s="1187">
        <v>1687</v>
      </c>
      <c r="C1524" s="1187">
        <v>1687</v>
      </c>
      <c r="D1524" s="1181" t="s">
        <v>11</v>
      </c>
    </row>
    <row r="1525" spans="1:4" s="1198" customFormat="1" ht="11.25" customHeight="1" x14ac:dyDescent="0.2">
      <c r="A1525" s="1560" t="s">
        <v>381</v>
      </c>
      <c r="B1525" s="1186">
        <v>1350</v>
      </c>
      <c r="C1525" s="1186">
        <v>1350</v>
      </c>
      <c r="D1525" s="1179" t="s">
        <v>375</v>
      </c>
    </row>
    <row r="1526" spans="1:4" s="1198" customFormat="1" ht="11.25" customHeight="1" x14ac:dyDescent="0.2">
      <c r="A1526" s="1560"/>
      <c r="B1526" s="1186">
        <v>1350</v>
      </c>
      <c r="C1526" s="1186">
        <v>1350</v>
      </c>
      <c r="D1526" s="1179" t="s">
        <v>11</v>
      </c>
    </row>
    <row r="1527" spans="1:4" s="1198" customFormat="1" ht="11.25" customHeight="1" x14ac:dyDescent="0.2">
      <c r="A1527" s="1561" t="s">
        <v>3804</v>
      </c>
      <c r="B1527" s="1185">
        <v>122</v>
      </c>
      <c r="C1527" s="1185">
        <v>85.731999999999999</v>
      </c>
      <c r="D1527" s="1177" t="s">
        <v>699</v>
      </c>
    </row>
    <row r="1528" spans="1:4" s="1198" customFormat="1" ht="11.25" customHeight="1" x14ac:dyDescent="0.2">
      <c r="A1528" s="1562"/>
      <c r="B1528" s="1187">
        <v>122</v>
      </c>
      <c r="C1528" s="1187">
        <v>85.731999999999999</v>
      </c>
      <c r="D1528" s="1181" t="s">
        <v>11</v>
      </c>
    </row>
    <row r="1529" spans="1:4" s="1198" customFormat="1" ht="21" x14ac:dyDescent="0.2">
      <c r="A1529" s="1560" t="s">
        <v>3413</v>
      </c>
      <c r="B1529" s="1186">
        <v>100</v>
      </c>
      <c r="C1529" s="1186">
        <v>100</v>
      </c>
      <c r="D1529" s="1179" t="s">
        <v>4860</v>
      </c>
    </row>
    <row r="1530" spans="1:4" s="1198" customFormat="1" ht="11.25" customHeight="1" x14ac:dyDescent="0.2">
      <c r="A1530" s="1560"/>
      <c r="B1530" s="1186">
        <v>100</v>
      </c>
      <c r="C1530" s="1186">
        <v>100</v>
      </c>
      <c r="D1530" s="1179" t="s">
        <v>11</v>
      </c>
    </row>
    <row r="1531" spans="1:4" s="1198" customFormat="1" ht="11.25" customHeight="1" x14ac:dyDescent="0.2">
      <c r="A1531" s="1561" t="s">
        <v>1972</v>
      </c>
      <c r="B1531" s="1185">
        <v>96.6</v>
      </c>
      <c r="C1531" s="1185">
        <v>96.6</v>
      </c>
      <c r="D1531" s="1177" t="s">
        <v>701</v>
      </c>
    </row>
    <row r="1532" spans="1:4" s="1198" customFormat="1" ht="11.25" customHeight="1" x14ac:dyDescent="0.2">
      <c r="A1532" s="1562"/>
      <c r="B1532" s="1187">
        <v>96.6</v>
      </c>
      <c r="C1532" s="1187">
        <v>96.6</v>
      </c>
      <c r="D1532" s="1181" t="s">
        <v>11</v>
      </c>
    </row>
    <row r="1533" spans="1:4" s="1198" customFormat="1" ht="11.25" customHeight="1" x14ac:dyDescent="0.2">
      <c r="A1533" s="1560" t="s">
        <v>2847</v>
      </c>
      <c r="B1533" s="1186">
        <v>122</v>
      </c>
      <c r="C1533" s="1186">
        <v>122</v>
      </c>
      <c r="D1533" s="1179" t="s">
        <v>726</v>
      </c>
    </row>
    <row r="1534" spans="1:4" s="1198" customFormat="1" ht="11.25" customHeight="1" x14ac:dyDescent="0.2">
      <c r="A1534" s="1560"/>
      <c r="B1534" s="1186">
        <v>3020.01</v>
      </c>
      <c r="C1534" s="1186">
        <v>3020</v>
      </c>
      <c r="D1534" s="1179" t="s">
        <v>3481</v>
      </c>
    </row>
    <row r="1535" spans="1:4" s="1198" customFormat="1" ht="11.25" customHeight="1" x14ac:dyDescent="0.2">
      <c r="A1535" s="1560"/>
      <c r="B1535" s="1186">
        <v>3142.01</v>
      </c>
      <c r="C1535" s="1186">
        <v>3142</v>
      </c>
      <c r="D1535" s="1179" t="s">
        <v>11</v>
      </c>
    </row>
    <row r="1536" spans="1:4" s="1198" customFormat="1" ht="11.25" customHeight="1" x14ac:dyDescent="0.2">
      <c r="A1536" s="1561" t="s">
        <v>1973</v>
      </c>
      <c r="B1536" s="1185">
        <v>250</v>
      </c>
      <c r="C1536" s="1185">
        <v>250</v>
      </c>
      <c r="D1536" s="1177" t="s">
        <v>4676</v>
      </c>
    </row>
    <row r="1537" spans="1:4" s="1198" customFormat="1" ht="11.25" customHeight="1" x14ac:dyDescent="0.2">
      <c r="A1537" s="1562"/>
      <c r="B1537" s="1187">
        <v>250</v>
      </c>
      <c r="C1537" s="1187">
        <v>250</v>
      </c>
      <c r="D1537" s="1181" t="s">
        <v>11</v>
      </c>
    </row>
    <row r="1538" spans="1:4" s="1198" customFormat="1" ht="11.25" customHeight="1" x14ac:dyDescent="0.2">
      <c r="A1538" s="1560" t="s">
        <v>4080</v>
      </c>
      <c r="B1538" s="1186">
        <v>200</v>
      </c>
      <c r="C1538" s="1186">
        <v>200</v>
      </c>
      <c r="D1538" s="1179" t="s">
        <v>395</v>
      </c>
    </row>
    <row r="1539" spans="1:4" s="1198" customFormat="1" ht="11.25" customHeight="1" x14ac:dyDescent="0.2">
      <c r="A1539" s="1560"/>
      <c r="B1539" s="1186">
        <v>200</v>
      </c>
      <c r="C1539" s="1186">
        <v>200</v>
      </c>
      <c r="D1539" s="1179" t="s">
        <v>11</v>
      </c>
    </row>
    <row r="1540" spans="1:4" s="1198" customFormat="1" ht="11.25" customHeight="1" x14ac:dyDescent="0.2">
      <c r="A1540" s="1561" t="s">
        <v>3144</v>
      </c>
      <c r="B1540" s="1185">
        <v>10317</v>
      </c>
      <c r="C1540" s="1185">
        <v>10317</v>
      </c>
      <c r="D1540" s="1177" t="s">
        <v>726</v>
      </c>
    </row>
    <row r="1541" spans="1:4" s="1198" customFormat="1" ht="11.25" customHeight="1" x14ac:dyDescent="0.2">
      <c r="A1541" s="1562"/>
      <c r="B1541" s="1187">
        <v>10317</v>
      </c>
      <c r="C1541" s="1187">
        <v>10317</v>
      </c>
      <c r="D1541" s="1181" t="s">
        <v>11</v>
      </c>
    </row>
    <row r="1542" spans="1:4" s="1198" customFormat="1" ht="21" x14ac:dyDescent="0.2">
      <c r="A1542" s="1560" t="s">
        <v>1974</v>
      </c>
      <c r="B1542" s="1186">
        <v>930</v>
      </c>
      <c r="C1542" s="1186">
        <v>930</v>
      </c>
      <c r="D1542" s="1179" t="s">
        <v>725</v>
      </c>
    </row>
    <row r="1543" spans="1:4" s="1198" customFormat="1" ht="11.25" customHeight="1" x14ac:dyDescent="0.2">
      <c r="A1543" s="1560"/>
      <c r="B1543" s="1186">
        <v>3595</v>
      </c>
      <c r="C1543" s="1186">
        <v>3595</v>
      </c>
      <c r="D1543" s="1179" t="s">
        <v>726</v>
      </c>
    </row>
    <row r="1544" spans="1:4" s="1198" customFormat="1" ht="11.25" customHeight="1" x14ac:dyDescent="0.2">
      <c r="A1544" s="1560"/>
      <c r="B1544" s="1186">
        <v>4525</v>
      </c>
      <c r="C1544" s="1186">
        <v>4525</v>
      </c>
      <c r="D1544" s="1179" t="s">
        <v>11</v>
      </c>
    </row>
    <row r="1545" spans="1:4" s="1198" customFormat="1" ht="11.25" customHeight="1" x14ac:dyDescent="0.2">
      <c r="A1545" s="1561" t="s">
        <v>1975</v>
      </c>
      <c r="B1545" s="1185">
        <v>16417.25</v>
      </c>
      <c r="C1545" s="1185">
        <v>16417.25</v>
      </c>
      <c r="D1545" s="1177" t="s">
        <v>1826</v>
      </c>
    </row>
    <row r="1546" spans="1:4" s="1198" customFormat="1" ht="11.25" customHeight="1" x14ac:dyDescent="0.2">
      <c r="A1546" s="1562"/>
      <c r="B1546" s="1187">
        <v>16417.25</v>
      </c>
      <c r="C1546" s="1187">
        <v>16417.25</v>
      </c>
      <c r="D1546" s="1181" t="s">
        <v>11</v>
      </c>
    </row>
    <row r="1547" spans="1:4" s="1198" customFormat="1" ht="11.25" customHeight="1" x14ac:dyDescent="0.2">
      <c r="A1547" s="1560" t="s">
        <v>3350</v>
      </c>
      <c r="B1547" s="1186">
        <v>165</v>
      </c>
      <c r="C1547" s="1186">
        <v>165</v>
      </c>
      <c r="D1547" s="1179" t="s">
        <v>317</v>
      </c>
    </row>
    <row r="1548" spans="1:4" s="1198" customFormat="1" ht="11.25" customHeight="1" x14ac:dyDescent="0.2">
      <c r="A1548" s="1560"/>
      <c r="B1548" s="1186">
        <v>165</v>
      </c>
      <c r="C1548" s="1186">
        <v>165</v>
      </c>
      <c r="D1548" s="1179" t="s">
        <v>11</v>
      </c>
    </row>
    <row r="1549" spans="1:4" s="1198" customFormat="1" ht="11.25" customHeight="1" x14ac:dyDescent="0.2">
      <c r="A1549" s="1561" t="s">
        <v>1976</v>
      </c>
      <c r="B1549" s="1185">
        <v>5145</v>
      </c>
      <c r="C1549" s="1185">
        <v>5145</v>
      </c>
      <c r="D1549" s="1177" t="s">
        <v>726</v>
      </c>
    </row>
    <row r="1550" spans="1:4" s="1198" customFormat="1" ht="11.25" customHeight="1" x14ac:dyDescent="0.2">
      <c r="A1550" s="1560"/>
      <c r="B1550" s="1186">
        <v>165</v>
      </c>
      <c r="C1550" s="1186">
        <v>165</v>
      </c>
      <c r="D1550" s="1179" t="s">
        <v>317</v>
      </c>
    </row>
    <row r="1551" spans="1:4" s="1198" customFormat="1" ht="11.25" customHeight="1" x14ac:dyDescent="0.2">
      <c r="A1551" s="1562"/>
      <c r="B1551" s="1187">
        <v>5310</v>
      </c>
      <c r="C1551" s="1187">
        <v>5310</v>
      </c>
      <c r="D1551" s="1181" t="s">
        <v>11</v>
      </c>
    </row>
    <row r="1552" spans="1:4" s="1198" customFormat="1" ht="11.25" customHeight="1" x14ac:dyDescent="0.2">
      <c r="A1552" s="1560" t="s">
        <v>3351</v>
      </c>
      <c r="B1552" s="1186">
        <v>50</v>
      </c>
      <c r="C1552" s="1186">
        <v>50</v>
      </c>
      <c r="D1552" s="1179" t="s">
        <v>4861</v>
      </c>
    </row>
    <row r="1553" spans="1:4" s="1198" customFormat="1" ht="11.25" customHeight="1" x14ac:dyDescent="0.2">
      <c r="A1553" s="1560"/>
      <c r="B1553" s="1186">
        <v>165</v>
      </c>
      <c r="C1553" s="1186">
        <v>165</v>
      </c>
      <c r="D1553" s="1179" t="s">
        <v>317</v>
      </c>
    </row>
    <row r="1554" spans="1:4" s="1198" customFormat="1" ht="11.25" customHeight="1" x14ac:dyDescent="0.2">
      <c r="A1554" s="1560"/>
      <c r="B1554" s="1186">
        <v>215</v>
      </c>
      <c r="C1554" s="1186">
        <v>215</v>
      </c>
      <c r="D1554" s="1179" t="s">
        <v>11</v>
      </c>
    </row>
    <row r="1555" spans="1:4" s="1198" customFormat="1" ht="21" x14ac:dyDescent="0.2">
      <c r="A1555" s="1561" t="s">
        <v>3352</v>
      </c>
      <c r="B1555" s="1185">
        <v>249</v>
      </c>
      <c r="C1555" s="1185">
        <v>249</v>
      </c>
      <c r="D1555" s="1177" t="s">
        <v>4862</v>
      </c>
    </row>
    <row r="1556" spans="1:4" s="1198" customFormat="1" ht="11.25" customHeight="1" x14ac:dyDescent="0.2">
      <c r="A1556" s="1560"/>
      <c r="B1556" s="1186">
        <v>3022</v>
      </c>
      <c r="C1556" s="1186">
        <v>3022</v>
      </c>
      <c r="D1556" s="1179" t="s">
        <v>317</v>
      </c>
    </row>
    <row r="1557" spans="1:4" s="1198" customFormat="1" ht="11.25" customHeight="1" x14ac:dyDescent="0.2">
      <c r="A1557" s="1560"/>
      <c r="B1557" s="1186">
        <v>1755</v>
      </c>
      <c r="C1557" s="1186">
        <v>1335.9612</v>
      </c>
      <c r="D1557" s="1179" t="s">
        <v>3353</v>
      </c>
    </row>
    <row r="1558" spans="1:4" s="1198" customFormat="1" ht="11.25" customHeight="1" x14ac:dyDescent="0.2">
      <c r="A1558" s="1562"/>
      <c r="B1558" s="1187">
        <v>5026</v>
      </c>
      <c r="C1558" s="1187">
        <v>4606.9611999999997</v>
      </c>
      <c r="D1558" s="1181" t="s">
        <v>11</v>
      </c>
    </row>
    <row r="1559" spans="1:4" s="1198" customFormat="1" ht="11.25" customHeight="1" x14ac:dyDescent="0.2">
      <c r="A1559" s="1560" t="s">
        <v>1977</v>
      </c>
      <c r="B1559" s="1186">
        <v>72.23</v>
      </c>
      <c r="C1559" s="1186">
        <v>40.453000000000003</v>
      </c>
      <c r="D1559" s="1179" t="s">
        <v>430</v>
      </c>
    </row>
    <row r="1560" spans="1:4" s="1198" customFormat="1" ht="11.25" customHeight="1" x14ac:dyDescent="0.2">
      <c r="A1560" s="1560"/>
      <c r="B1560" s="1186">
        <v>72.23</v>
      </c>
      <c r="C1560" s="1186">
        <v>40.453000000000003</v>
      </c>
      <c r="D1560" s="1179" t="s">
        <v>11</v>
      </c>
    </row>
    <row r="1561" spans="1:4" s="1198" customFormat="1" ht="11.25" customHeight="1" x14ac:dyDescent="0.2">
      <c r="A1561" s="1561" t="s">
        <v>3380</v>
      </c>
      <c r="B1561" s="1185">
        <v>196</v>
      </c>
      <c r="C1561" s="1185">
        <v>196</v>
      </c>
      <c r="D1561" s="1177" t="s">
        <v>399</v>
      </c>
    </row>
    <row r="1562" spans="1:4" s="1198" customFormat="1" ht="11.25" customHeight="1" x14ac:dyDescent="0.2">
      <c r="A1562" s="1562"/>
      <c r="B1562" s="1187">
        <v>196</v>
      </c>
      <c r="C1562" s="1187">
        <v>196</v>
      </c>
      <c r="D1562" s="1181" t="s">
        <v>11</v>
      </c>
    </row>
    <row r="1563" spans="1:4" s="1198" customFormat="1" ht="11.25" customHeight="1" x14ac:dyDescent="0.2">
      <c r="A1563" s="1561" t="s">
        <v>3381</v>
      </c>
      <c r="B1563" s="1185">
        <v>300</v>
      </c>
      <c r="C1563" s="1185">
        <v>300</v>
      </c>
      <c r="D1563" s="1177" t="s">
        <v>678</v>
      </c>
    </row>
    <row r="1564" spans="1:4" s="1198" customFormat="1" ht="11.25" customHeight="1" x14ac:dyDescent="0.2">
      <c r="A1564" s="1560"/>
      <c r="B1564" s="1186">
        <v>195</v>
      </c>
      <c r="C1564" s="1186">
        <v>195</v>
      </c>
      <c r="D1564" s="1179" t="s">
        <v>399</v>
      </c>
    </row>
    <row r="1565" spans="1:4" s="1198" customFormat="1" ht="11.25" customHeight="1" x14ac:dyDescent="0.2">
      <c r="A1565" s="1562"/>
      <c r="B1565" s="1187">
        <v>495</v>
      </c>
      <c r="C1565" s="1187">
        <v>495</v>
      </c>
      <c r="D1565" s="1181" t="s">
        <v>11</v>
      </c>
    </row>
    <row r="1566" spans="1:4" s="1198" customFormat="1" ht="11.25" customHeight="1" x14ac:dyDescent="0.2">
      <c r="A1566" s="1561" t="s">
        <v>4050</v>
      </c>
      <c r="B1566" s="1185">
        <v>126</v>
      </c>
      <c r="C1566" s="1185">
        <v>0</v>
      </c>
      <c r="D1566" s="1177" t="s">
        <v>4863</v>
      </c>
    </row>
    <row r="1567" spans="1:4" s="1198" customFormat="1" ht="11.25" customHeight="1" x14ac:dyDescent="0.2">
      <c r="A1567" s="1562"/>
      <c r="B1567" s="1187">
        <v>126</v>
      </c>
      <c r="C1567" s="1187">
        <v>0</v>
      </c>
      <c r="D1567" s="1181" t="s">
        <v>11</v>
      </c>
    </row>
    <row r="1568" spans="1:4" s="1198" customFormat="1" ht="11.25" customHeight="1" x14ac:dyDescent="0.2">
      <c r="A1568" s="1560" t="s">
        <v>3416</v>
      </c>
      <c r="B1568" s="1186">
        <v>100</v>
      </c>
      <c r="C1568" s="1186">
        <v>100</v>
      </c>
      <c r="D1568" s="1179" t="s">
        <v>470</v>
      </c>
    </row>
    <row r="1569" spans="1:4" s="1198" customFormat="1" ht="11.25" customHeight="1" x14ac:dyDescent="0.2">
      <c r="A1569" s="1560"/>
      <c r="B1569" s="1186">
        <v>100</v>
      </c>
      <c r="C1569" s="1186">
        <v>100</v>
      </c>
      <c r="D1569" s="1179" t="s">
        <v>11</v>
      </c>
    </row>
    <row r="1570" spans="1:4" s="1198" customFormat="1" ht="11.25" customHeight="1" x14ac:dyDescent="0.2">
      <c r="A1570" s="1561" t="s">
        <v>3805</v>
      </c>
      <c r="B1570" s="1185">
        <v>49.9</v>
      </c>
      <c r="C1570" s="1185">
        <v>49.9</v>
      </c>
      <c r="D1570" s="1177" t="s">
        <v>791</v>
      </c>
    </row>
    <row r="1571" spans="1:4" s="1198" customFormat="1" ht="11.25" customHeight="1" x14ac:dyDescent="0.2">
      <c r="A1571" s="1562"/>
      <c r="B1571" s="1187">
        <v>49.9</v>
      </c>
      <c r="C1571" s="1187">
        <v>49.9</v>
      </c>
      <c r="D1571" s="1181" t="s">
        <v>11</v>
      </c>
    </row>
    <row r="1572" spans="1:4" s="1198" customFormat="1" ht="11.25" customHeight="1" x14ac:dyDescent="0.2">
      <c r="A1572" s="1560" t="s">
        <v>4864</v>
      </c>
      <c r="B1572" s="1186">
        <v>400</v>
      </c>
      <c r="C1572" s="1186">
        <v>0</v>
      </c>
      <c r="D1572" s="1179" t="s">
        <v>2755</v>
      </c>
    </row>
    <row r="1573" spans="1:4" s="1198" customFormat="1" ht="11.25" customHeight="1" x14ac:dyDescent="0.2">
      <c r="A1573" s="1560"/>
      <c r="B1573" s="1186">
        <v>400</v>
      </c>
      <c r="C1573" s="1186">
        <v>0</v>
      </c>
      <c r="D1573" s="1179" t="s">
        <v>11</v>
      </c>
    </row>
    <row r="1574" spans="1:4" s="1198" customFormat="1" ht="11.25" customHeight="1" x14ac:dyDescent="0.2">
      <c r="A1574" s="1561" t="s">
        <v>3806</v>
      </c>
      <c r="B1574" s="1185">
        <v>90</v>
      </c>
      <c r="C1574" s="1185">
        <v>90</v>
      </c>
      <c r="D1574" s="1177" t="s">
        <v>699</v>
      </c>
    </row>
    <row r="1575" spans="1:4" s="1198" customFormat="1" ht="11.25" customHeight="1" x14ac:dyDescent="0.2">
      <c r="A1575" s="1562"/>
      <c r="B1575" s="1187">
        <v>90</v>
      </c>
      <c r="C1575" s="1187">
        <v>90</v>
      </c>
      <c r="D1575" s="1181" t="s">
        <v>11</v>
      </c>
    </row>
    <row r="1576" spans="1:4" s="1198" customFormat="1" ht="21" x14ac:dyDescent="0.2">
      <c r="A1576" s="1560" t="s">
        <v>1978</v>
      </c>
      <c r="B1576" s="1186">
        <v>52</v>
      </c>
      <c r="C1576" s="1186">
        <v>52</v>
      </c>
      <c r="D1576" s="1179" t="s">
        <v>725</v>
      </c>
    </row>
    <row r="1577" spans="1:4" s="1198" customFormat="1" ht="11.25" customHeight="1" x14ac:dyDescent="0.2">
      <c r="A1577" s="1560"/>
      <c r="B1577" s="1186">
        <v>1019</v>
      </c>
      <c r="C1577" s="1186">
        <v>1019</v>
      </c>
      <c r="D1577" s="1179" t="s">
        <v>726</v>
      </c>
    </row>
    <row r="1578" spans="1:4" s="1198" customFormat="1" ht="11.25" customHeight="1" x14ac:dyDescent="0.2">
      <c r="A1578" s="1560"/>
      <c r="B1578" s="1186">
        <v>1071</v>
      </c>
      <c r="C1578" s="1186">
        <v>1071</v>
      </c>
      <c r="D1578" s="1179" t="s">
        <v>11</v>
      </c>
    </row>
    <row r="1579" spans="1:4" s="1198" customFormat="1" ht="21" x14ac:dyDescent="0.2">
      <c r="A1579" s="1561" t="s">
        <v>1979</v>
      </c>
      <c r="B1579" s="1185">
        <v>435</v>
      </c>
      <c r="C1579" s="1185">
        <v>435</v>
      </c>
      <c r="D1579" s="1177" t="s">
        <v>725</v>
      </c>
    </row>
    <row r="1580" spans="1:4" s="1198" customFormat="1" ht="11.25" customHeight="1" x14ac:dyDescent="0.2">
      <c r="A1580" s="1560"/>
      <c r="B1580" s="1186">
        <v>3961</v>
      </c>
      <c r="C1580" s="1186">
        <v>3961</v>
      </c>
      <c r="D1580" s="1179" t="s">
        <v>726</v>
      </c>
    </row>
    <row r="1581" spans="1:4" s="1198" customFormat="1" ht="11.25" customHeight="1" x14ac:dyDescent="0.2">
      <c r="A1581" s="1560"/>
      <c r="B1581" s="1186">
        <v>100</v>
      </c>
      <c r="C1581" s="1186">
        <v>99.8</v>
      </c>
      <c r="D1581" s="1179" t="s">
        <v>723</v>
      </c>
    </row>
    <row r="1582" spans="1:4" s="1198" customFormat="1" ht="11.25" customHeight="1" x14ac:dyDescent="0.2">
      <c r="A1582" s="1562"/>
      <c r="B1582" s="1187">
        <v>4496</v>
      </c>
      <c r="C1582" s="1187">
        <v>4495.8</v>
      </c>
      <c r="D1582" s="1181" t="s">
        <v>11</v>
      </c>
    </row>
    <row r="1583" spans="1:4" s="1198" customFormat="1" ht="11.25" customHeight="1" x14ac:dyDescent="0.2">
      <c r="A1583" s="1560" t="s">
        <v>3359</v>
      </c>
      <c r="B1583" s="1186">
        <v>150</v>
      </c>
      <c r="C1583" s="1186">
        <v>150</v>
      </c>
      <c r="D1583" s="1179" t="s">
        <v>678</v>
      </c>
    </row>
    <row r="1584" spans="1:4" s="1198" customFormat="1" ht="11.25" customHeight="1" x14ac:dyDescent="0.2">
      <c r="A1584" s="1560"/>
      <c r="B1584" s="1186">
        <v>150</v>
      </c>
      <c r="C1584" s="1186">
        <v>150</v>
      </c>
      <c r="D1584" s="1179" t="s">
        <v>11</v>
      </c>
    </row>
    <row r="1585" spans="1:4" s="1198" customFormat="1" ht="11.25" customHeight="1" x14ac:dyDescent="0.2">
      <c r="A1585" s="1561" t="s">
        <v>4199</v>
      </c>
      <c r="B1585" s="1185">
        <v>81.2</v>
      </c>
      <c r="C1585" s="1185">
        <v>53.951000000000008</v>
      </c>
      <c r="D1585" s="1177" t="s">
        <v>4865</v>
      </c>
    </row>
    <row r="1586" spans="1:4" s="1198" customFormat="1" ht="11.25" customHeight="1" x14ac:dyDescent="0.2">
      <c r="A1586" s="1562"/>
      <c r="B1586" s="1187">
        <v>81.2</v>
      </c>
      <c r="C1586" s="1187">
        <v>53.951000000000008</v>
      </c>
      <c r="D1586" s="1181" t="s">
        <v>11</v>
      </c>
    </row>
    <row r="1587" spans="1:4" s="1198" customFormat="1" ht="11.25" customHeight="1" x14ac:dyDescent="0.2">
      <c r="A1587" s="1560" t="s">
        <v>4866</v>
      </c>
      <c r="B1587" s="1186">
        <v>200</v>
      </c>
      <c r="C1587" s="1186">
        <v>200</v>
      </c>
      <c r="D1587" s="1179" t="s">
        <v>4742</v>
      </c>
    </row>
    <row r="1588" spans="1:4" s="1198" customFormat="1" ht="11.25" customHeight="1" x14ac:dyDescent="0.2">
      <c r="A1588" s="1560"/>
      <c r="B1588" s="1186">
        <v>200</v>
      </c>
      <c r="C1588" s="1186">
        <v>200</v>
      </c>
      <c r="D1588" s="1179" t="s">
        <v>11</v>
      </c>
    </row>
    <row r="1589" spans="1:4" s="1198" customFormat="1" ht="11.25" customHeight="1" x14ac:dyDescent="0.2">
      <c r="A1589" s="1561" t="s">
        <v>3426</v>
      </c>
      <c r="B1589" s="1185">
        <v>200</v>
      </c>
      <c r="C1589" s="1185">
        <v>200</v>
      </c>
      <c r="D1589" s="1177" t="s">
        <v>472</v>
      </c>
    </row>
    <row r="1590" spans="1:4" s="1198" customFormat="1" ht="11.25" customHeight="1" x14ac:dyDescent="0.2">
      <c r="A1590" s="1562"/>
      <c r="B1590" s="1187">
        <v>200</v>
      </c>
      <c r="C1590" s="1187">
        <v>200</v>
      </c>
      <c r="D1590" s="1181" t="s">
        <v>11</v>
      </c>
    </row>
    <row r="1591" spans="1:4" s="1198" customFormat="1" ht="11.25" customHeight="1" x14ac:dyDescent="0.2">
      <c r="A1591" s="1560" t="s">
        <v>1980</v>
      </c>
      <c r="B1591" s="1186">
        <v>150</v>
      </c>
      <c r="C1591" s="1186">
        <v>150</v>
      </c>
      <c r="D1591" s="1179" t="s">
        <v>3682</v>
      </c>
    </row>
    <row r="1592" spans="1:4" s="1198" customFormat="1" ht="11.25" customHeight="1" x14ac:dyDescent="0.2">
      <c r="A1592" s="1560"/>
      <c r="B1592" s="1186">
        <v>200</v>
      </c>
      <c r="C1592" s="1186">
        <v>200</v>
      </c>
      <c r="D1592" s="1179" t="s">
        <v>472</v>
      </c>
    </row>
    <row r="1593" spans="1:4" s="1198" customFormat="1" ht="11.25" customHeight="1" x14ac:dyDescent="0.2">
      <c r="A1593" s="1560"/>
      <c r="B1593" s="1186">
        <v>350</v>
      </c>
      <c r="C1593" s="1186">
        <v>350</v>
      </c>
      <c r="D1593" s="1179" t="s">
        <v>11</v>
      </c>
    </row>
    <row r="1594" spans="1:4" s="1198" customFormat="1" ht="11.25" customHeight="1" x14ac:dyDescent="0.2">
      <c r="A1594" s="1561" t="s">
        <v>4099</v>
      </c>
      <c r="B1594" s="1185">
        <v>190</v>
      </c>
      <c r="C1594" s="1185">
        <v>190</v>
      </c>
      <c r="D1594" s="1177" t="s">
        <v>399</v>
      </c>
    </row>
    <row r="1595" spans="1:4" s="1198" customFormat="1" ht="11.25" customHeight="1" x14ac:dyDescent="0.2">
      <c r="A1595" s="1562"/>
      <c r="B1595" s="1187">
        <v>190</v>
      </c>
      <c r="C1595" s="1187">
        <v>190</v>
      </c>
      <c r="D1595" s="1181" t="s">
        <v>11</v>
      </c>
    </row>
    <row r="1596" spans="1:4" s="1198" customFormat="1" ht="11.25" customHeight="1" x14ac:dyDescent="0.2">
      <c r="A1596" s="1560" t="s">
        <v>4200</v>
      </c>
      <c r="B1596" s="1186">
        <v>150</v>
      </c>
      <c r="C1596" s="1186">
        <v>147.858</v>
      </c>
      <c r="D1596" s="1179" t="s">
        <v>4867</v>
      </c>
    </row>
    <row r="1597" spans="1:4" s="1198" customFormat="1" ht="11.25" customHeight="1" x14ac:dyDescent="0.2">
      <c r="A1597" s="1560"/>
      <c r="B1597" s="1186">
        <v>150</v>
      </c>
      <c r="C1597" s="1186">
        <v>147.858</v>
      </c>
      <c r="D1597" s="1179" t="s">
        <v>11</v>
      </c>
    </row>
    <row r="1598" spans="1:4" s="1198" customFormat="1" ht="11.25" customHeight="1" x14ac:dyDescent="0.2">
      <c r="A1598" s="1561" t="s">
        <v>3404</v>
      </c>
      <c r="B1598" s="1185">
        <v>3991.6</v>
      </c>
      <c r="C1598" s="1185">
        <v>3991.596</v>
      </c>
      <c r="D1598" s="1177" t="s">
        <v>430</v>
      </c>
    </row>
    <row r="1599" spans="1:4" s="1198" customFormat="1" ht="11.25" customHeight="1" x14ac:dyDescent="0.2">
      <c r="A1599" s="1562"/>
      <c r="B1599" s="1187">
        <v>3991.6</v>
      </c>
      <c r="C1599" s="1187">
        <v>3991.596</v>
      </c>
      <c r="D1599" s="1181" t="s">
        <v>11</v>
      </c>
    </row>
    <row r="1600" spans="1:4" s="1198" customFormat="1" ht="11.25" customHeight="1" x14ac:dyDescent="0.2">
      <c r="A1600" s="1560" t="s">
        <v>3807</v>
      </c>
      <c r="B1600" s="1186">
        <v>70</v>
      </c>
      <c r="C1600" s="1186">
        <v>70</v>
      </c>
      <c r="D1600" s="1179" t="s">
        <v>3682</v>
      </c>
    </row>
    <row r="1601" spans="1:4" s="1198" customFormat="1" ht="11.25" customHeight="1" x14ac:dyDescent="0.2">
      <c r="A1601" s="1560"/>
      <c r="B1601" s="1186">
        <v>70</v>
      </c>
      <c r="C1601" s="1186">
        <v>70</v>
      </c>
      <c r="D1601" s="1179" t="s">
        <v>11</v>
      </c>
    </row>
    <row r="1602" spans="1:4" s="1198" customFormat="1" ht="11.25" customHeight="1" x14ac:dyDescent="0.2">
      <c r="A1602" s="1561" t="s">
        <v>4868</v>
      </c>
      <c r="B1602" s="1185">
        <v>70</v>
      </c>
      <c r="C1602" s="1185">
        <v>70</v>
      </c>
      <c r="D1602" s="1177" t="s">
        <v>3682</v>
      </c>
    </row>
    <row r="1603" spans="1:4" s="1198" customFormat="1" ht="11.25" customHeight="1" x14ac:dyDescent="0.2">
      <c r="A1603" s="1562"/>
      <c r="B1603" s="1187">
        <v>70</v>
      </c>
      <c r="C1603" s="1187">
        <v>70</v>
      </c>
      <c r="D1603" s="1181" t="s">
        <v>11</v>
      </c>
    </row>
    <row r="1604" spans="1:4" s="1198" customFormat="1" ht="11.25" customHeight="1" x14ac:dyDescent="0.2">
      <c r="A1604" s="1560" t="s">
        <v>3808</v>
      </c>
      <c r="B1604" s="1186">
        <v>200</v>
      </c>
      <c r="C1604" s="1186">
        <v>200</v>
      </c>
      <c r="D1604" s="1179" t="s">
        <v>739</v>
      </c>
    </row>
    <row r="1605" spans="1:4" s="1198" customFormat="1" ht="11.25" customHeight="1" x14ac:dyDescent="0.2">
      <c r="A1605" s="1560"/>
      <c r="B1605" s="1186">
        <v>200</v>
      </c>
      <c r="C1605" s="1186">
        <v>200</v>
      </c>
      <c r="D1605" s="1179" t="s">
        <v>11</v>
      </c>
    </row>
    <row r="1606" spans="1:4" s="1198" customFormat="1" ht="11.25" customHeight="1" x14ac:dyDescent="0.2">
      <c r="A1606" s="1561" t="s">
        <v>4130</v>
      </c>
      <c r="B1606" s="1185">
        <v>100</v>
      </c>
      <c r="C1606" s="1185">
        <v>100</v>
      </c>
      <c r="D1606" s="1177" t="s">
        <v>430</v>
      </c>
    </row>
    <row r="1607" spans="1:4" s="1198" customFormat="1" ht="11.25" customHeight="1" x14ac:dyDescent="0.2">
      <c r="A1607" s="1562"/>
      <c r="B1607" s="1187">
        <v>100</v>
      </c>
      <c r="C1607" s="1187">
        <v>100</v>
      </c>
      <c r="D1607" s="1181" t="s">
        <v>11</v>
      </c>
    </row>
    <row r="1608" spans="1:4" s="1198" customFormat="1" ht="11.25" customHeight="1" x14ac:dyDescent="0.2">
      <c r="A1608" s="1560" t="s">
        <v>311</v>
      </c>
      <c r="B1608" s="1186">
        <v>4050</v>
      </c>
      <c r="C1608" s="1186">
        <v>3067.5</v>
      </c>
      <c r="D1608" s="1179" t="s">
        <v>698</v>
      </c>
    </row>
    <row r="1609" spans="1:4" s="1198" customFormat="1" ht="11.25" customHeight="1" x14ac:dyDescent="0.2">
      <c r="A1609" s="1560"/>
      <c r="B1609" s="1186">
        <v>240</v>
      </c>
      <c r="C1609" s="1186">
        <v>233.93521999999999</v>
      </c>
      <c r="D1609" s="1179" t="s">
        <v>678</v>
      </c>
    </row>
    <row r="1610" spans="1:4" s="1198" customFormat="1" ht="11.25" customHeight="1" x14ac:dyDescent="0.2">
      <c r="A1610" s="1560"/>
      <c r="B1610" s="1186">
        <v>98</v>
      </c>
      <c r="C1610" s="1186">
        <v>48</v>
      </c>
      <c r="D1610" s="1179" t="s">
        <v>510</v>
      </c>
    </row>
    <row r="1611" spans="1:4" s="1198" customFormat="1" ht="11.25" customHeight="1" x14ac:dyDescent="0.2">
      <c r="A1611" s="1560"/>
      <c r="B1611" s="1186">
        <v>1700</v>
      </c>
      <c r="C1611" s="1186">
        <v>1700</v>
      </c>
      <c r="D1611" s="1179" t="s">
        <v>2987</v>
      </c>
    </row>
    <row r="1612" spans="1:4" s="1198" customFormat="1" ht="11.25" customHeight="1" x14ac:dyDescent="0.2">
      <c r="A1612" s="1560"/>
      <c r="B1612" s="1186">
        <v>585</v>
      </c>
      <c r="C1612" s="1186">
        <v>585</v>
      </c>
      <c r="D1612" s="1179" t="s">
        <v>4074</v>
      </c>
    </row>
    <row r="1613" spans="1:4" s="1198" customFormat="1" ht="11.25" customHeight="1" x14ac:dyDescent="0.2">
      <c r="A1613" s="1560"/>
      <c r="B1613" s="1186">
        <v>10595</v>
      </c>
      <c r="C1613" s="1186">
        <v>10595</v>
      </c>
      <c r="D1613" s="1179" t="s">
        <v>418</v>
      </c>
    </row>
    <row r="1614" spans="1:4" s="1198" customFormat="1" ht="11.25" customHeight="1" x14ac:dyDescent="0.2">
      <c r="A1614" s="1560"/>
      <c r="B1614" s="1186">
        <v>175</v>
      </c>
      <c r="C1614" s="1186">
        <v>175</v>
      </c>
      <c r="D1614" s="1179" t="s">
        <v>2967</v>
      </c>
    </row>
    <row r="1615" spans="1:4" s="1198" customFormat="1" ht="11.25" customHeight="1" x14ac:dyDescent="0.2">
      <c r="A1615" s="1560"/>
      <c r="B1615" s="1186">
        <v>200</v>
      </c>
      <c r="C1615" s="1186">
        <v>200</v>
      </c>
      <c r="D1615" s="1179" t="s">
        <v>2963</v>
      </c>
    </row>
    <row r="1616" spans="1:4" s="1198" customFormat="1" ht="11.25" customHeight="1" x14ac:dyDescent="0.2">
      <c r="A1616" s="1560"/>
      <c r="B1616" s="1186">
        <v>17643</v>
      </c>
      <c r="C1616" s="1186">
        <v>16604.435219999999</v>
      </c>
      <c r="D1616" s="1179" t="s">
        <v>11</v>
      </c>
    </row>
    <row r="1617" spans="1:4" s="1198" customFormat="1" ht="11.25" customHeight="1" x14ac:dyDescent="0.2">
      <c r="A1617" s="1561" t="s">
        <v>407</v>
      </c>
      <c r="B1617" s="1185">
        <v>1500</v>
      </c>
      <c r="C1617" s="1185">
        <v>1500</v>
      </c>
      <c r="D1617" s="1177" t="s">
        <v>375</v>
      </c>
    </row>
    <row r="1618" spans="1:4" s="1198" customFormat="1" ht="11.25" customHeight="1" x14ac:dyDescent="0.2">
      <c r="A1618" s="1562"/>
      <c r="B1618" s="1187">
        <v>1500</v>
      </c>
      <c r="C1618" s="1187">
        <v>1500</v>
      </c>
      <c r="D1618" s="1181" t="s">
        <v>11</v>
      </c>
    </row>
    <row r="1619" spans="1:4" s="1198" customFormat="1" ht="11.25" customHeight="1" x14ac:dyDescent="0.2">
      <c r="A1619" s="1560" t="s">
        <v>1981</v>
      </c>
      <c r="B1619" s="1186">
        <v>150</v>
      </c>
      <c r="C1619" s="1186">
        <v>150</v>
      </c>
      <c r="D1619" s="1179" t="s">
        <v>3682</v>
      </c>
    </row>
    <row r="1620" spans="1:4" s="1198" customFormat="1" ht="11.25" customHeight="1" x14ac:dyDescent="0.2">
      <c r="A1620" s="1560"/>
      <c r="B1620" s="1186">
        <v>150</v>
      </c>
      <c r="C1620" s="1186">
        <v>150</v>
      </c>
      <c r="D1620" s="1179" t="s">
        <v>11</v>
      </c>
    </row>
    <row r="1621" spans="1:4" s="1198" customFormat="1" ht="11.25" customHeight="1" x14ac:dyDescent="0.2">
      <c r="A1621" s="1561" t="s">
        <v>4869</v>
      </c>
      <c r="B1621" s="1185">
        <v>300</v>
      </c>
      <c r="C1621" s="1185">
        <v>300</v>
      </c>
      <c r="D1621" s="1177" t="s">
        <v>678</v>
      </c>
    </row>
    <row r="1622" spans="1:4" s="1198" customFormat="1" ht="11.25" customHeight="1" x14ac:dyDescent="0.2">
      <c r="A1622" s="1562"/>
      <c r="B1622" s="1187">
        <v>300</v>
      </c>
      <c r="C1622" s="1187">
        <v>300</v>
      </c>
      <c r="D1622" s="1181" t="s">
        <v>11</v>
      </c>
    </row>
    <row r="1623" spans="1:4" s="1198" customFormat="1" ht="11.25" customHeight="1" x14ac:dyDescent="0.2">
      <c r="A1623" s="1560" t="s">
        <v>2956</v>
      </c>
      <c r="B1623" s="1186">
        <v>2300</v>
      </c>
      <c r="C1623" s="1186">
        <v>2300</v>
      </c>
      <c r="D1623" s="1179" t="s">
        <v>472</v>
      </c>
    </row>
    <row r="1624" spans="1:4" s="1198" customFormat="1" ht="11.25" customHeight="1" x14ac:dyDescent="0.2">
      <c r="A1624" s="1560"/>
      <c r="B1624" s="1186">
        <v>2300</v>
      </c>
      <c r="C1624" s="1186">
        <v>2300</v>
      </c>
      <c r="D1624" s="1179" t="s">
        <v>11</v>
      </c>
    </row>
    <row r="1625" spans="1:4" s="1198" customFormat="1" ht="11.25" customHeight="1" x14ac:dyDescent="0.2">
      <c r="A1625" s="1561" t="s">
        <v>2788</v>
      </c>
      <c r="B1625" s="1185">
        <v>200</v>
      </c>
      <c r="C1625" s="1185">
        <v>200</v>
      </c>
      <c r="D1625" s="1177" t="s">
        <v>472</v>
      </c>
    </row>
    <row r="1626" spans="1:4" s="1198" customFormat="1" ht="11.25" customHeight="1" x14ac:dyDescent="0.2">
      <c r="A1626" s="1562"/>
      <c r="B1626" s="1187">
        <v>200</v>
      </c>
      <c r="C1626" s="1187">
        <v>200</v>
      </c>
      <c r="D1626" s="1181" t="s">
        <v>11</v>
      </c>
    </row>
    <row r="1627" spans="1:4" s="1198" customFormat="1" ht="11.25" customHeight="1" x14ac:dyDescent="0.2">
      <c r="A1627" s="1560" t="s">
        <v>4166</v>
      </c>
      <c r="B1627" s="1186">
        <v>150</v>
      </c>
      <c r="C1627" s="1186">
        <v>0</v>
      </c>
      <c r="D1627" s="1179" t="s">
        <v>472</v>
      </c>
    </row>
    <row r="1628" spans="1:4" s="1198" customFormat="1" ht="11.25" customHeight="1" x14ac:dyDescent="0.2">
      <c r="A1628" s="1560"/>
      <c r="B1628" s="1186">
        <v>150</v>
      </c>
      <c r="C1628" s="1186">
        <v>0</v>
      </c>
      <c r="D1628" s="1179" t="s">
        <v>11</v>
      </c>
    </row>
    <row r="1629" spans="1:4" s="1198" customFormat="1" ht="11.25" customHeight="1" x14ac:dyDescent="0.2">
      <c r="A1629" s="1561" t="s">
        <v>4167</v>
      </c>
      <c r="B1629" s="1185">
        <v>200</v>
      </c>
      <c r="C1629" s="1185">
        <v>200</v>
      </c>
      <c r="D1629" s="1177" t="s">
        <v>472</v>
      </c>
    </row>
    <row r="1630" spans="1:4" s="1198" customFormat="1" ht="11.25" customHeight="1" x14ac:dyDescent="0.2">
      <c r="A1630" s="1562"/>
      <c r="B1630" s="1187">
        <v>200</v>
      </c>
      <c r="C1630" s="1187">
        <v>200</v>
      </c>
      <c r="D1630" s="1181" t="s">
        <v>11</v>
      </c>
    </row>
    <row r="1631" spans="1:4" s="1198" customFormat="1" ht="11.25" customHeight="1" x14ac:dyDescent="0.2">
      <c r="A1631" s="1560" t="s">
        <v>382</v>
      </c>
      <c r="B1631" s="1186">
        <v>1000</v>
      </c>
      <c r="C1631" s="1186">
        <v>1000</v>
      </c>
      <c r="D1631" s="1179" t="s">
        <v>375</v>
      </c>
    </row>
    <row r="1632" spans="1:4" s="1198" customFormat="1" ht="11.25" customHeight="1" x14ac:dyDescent="0.2">
      <c r="A1632" s="1560"/>
      <c r="B1632" s="1186">
        <v>1000</v>
      </c>
      <c r="C1632" s="1186">
        <v>1000</v>
      </c>
      <c r="D1632" s="1179" t="s">
        <v>11</v>
      </c>
    </row>
    <row r="1633" spans="1:4" s="1198" customFormat="1" ht="11.25" customHeight="1" x14ac:dyDescent="0.2">
      <c r="A1633" s="1561" t="s">
        <v>1982</v>
      </c>
      <c r="B1633" s="1185">
        <v>90</v>
      </c>
      <c r="C1633" s="1185">
        <v>80.995500000000007</v>
      </c>
      <c r="D1633" s="1177" t="s">
        <v>699</v>
      </c>
    </row>
    <row r="1634" spans="1:4" s="1198" customFormat="1" ht="11.25" customHeight="1" x14ac:dyDescent="0.2">
      <c r="A1634" s="1562"/>
      <c r="B1634" s="1187">
        <v>90</v>
      </c>
      <c r="C1634" s="1187">
        <v>80.995500000000007</v>
      </c>
      <c r="D1634" s="1181" t="s">
        <v>11</v>
      </c>
    </row>
    <row r="1635" spans="1:4" s="1198" customFormat="1" ht="11.25" customHeight="1" x14ac:dyDescent="0.2">
      <c r="A1635" s="1560" t="s">
        <v>3145</v>
      </c>
      <c r="B1635" s="1186">
        <v>195.86</v>
      </c>
      <c r="C1635" s="1186">
        <v>65.856999999999999</v>
      </c>
      <c r="D1635" s="1179" t="s">
        <v>3526</v>
      </c>
    </row>
    <row r="1636" spans="1:4" s="1198" customFormat="1" ht="11.25" customHeight="1" x14ac:dyDescent="0.2">
      <c r="A1636" s="1560"/>
      <c r="B1636" s="1186">
        <v>195.86</v>
      </c>
      <c r="C1636" s="1186">
        <v>65.856999999999999</v>
      </c>
      <c r="D1636" s="1179" t="s">
        <v>11</v>
      </c>
    </row>
    <row r="1637" spans="1:4" s="1198" customFormat="1" ht="11.25" customHeight="1" x14ac:dyDescent="0.2">
      <c r="A1637" s="1561" t="s">
        <v>4100</v>
      </c>
      <c r="B1637" s="1185">
        <v>40</v>
      </c>
      <c r="C1637" s="1185">
        <v>40</v>
      </c>
      <c r="D1637" s="1177" t="s">
        <v>399</v>
      </c>
    </row>
    <row r="1638" spans="1:4" s="1198" customFormat="1" ht="11.25" customHeight="1" x14ac:dyDescent="0.2">
      <c r="A1638" s="1562"/>
      <c r="B1638" s="1187">
        <v>40</v>
      </c>
      <c r="C1638" s="1187">
        <v>40</v>
      </c>
      <c r="D1638" s="1181" t="s">
        <v>11</v>
      </c>
    </row>
    <row r="1639" spans="1:4" s="1198" customFormat="1" ht="11.25" customHeight="1" x14ac:dyDescent="0.2">
      <c r="A1639" s="1560" t="s">
        <v>3146</v>
      </c>
      <c r="B1639" s="1186">
        <v>62</v>
      </c>
      <c r="C1639" s="1186">
        <v>0</v>
      </c>
      <c r="D1639" s="1179" t="s">
        <v>3526</v>
      </c>
    </row>
    <row r="1640" spans="1:4" s="1198" customFormat="1" ht="11.25" customHeight="1" x14ac:dyDescent="0.2">
      <c r="A1640" s="1560"/>
      <c r="B1640" s="1186">
        <v>62</v>
      </c>
      <c r="C1640" s="1186">
        <v>0</v>
      </c>
      <c r="D1640" s="1179" t="s">
        <v>11</v>
      </c>
    </row>
    <row r="1641" spans="1:4" s="1198" customFormat="1" ht="11.25" customHeight="1" x14ac:dyDescent="0.2">
      <c r="A1641" s="1561" t="s">
        <v>1983</v>
      </c>
      <c r="B1641" s="1185">
        <v>1142</v>
      </c>
      <c r="C1641" s="1185">
        <v>1142</v>
      </c>
      <c r="D1641" s="1177" t="s">
        <v>726</v>
      </c>
    </row>
    <row r="1642" spans="1:4" s="1198" customFormat="1" ht="11.25" customHeight="1" x14ac:dyDescent="0.2">
      <c r="A1642" s="1562"/>
      <c r="B1642" s="1187">
        <v>1142</v>
      </c>
      <c r="C1642" s="1187">
        <v>1142</v>
      </c>
      <c r="D1642" s="1181" t="s">
        <v>11</v>
      </c>
    </row>
    <row r="1643" spans="1:4" s="1198" customFormat="1" ht="11.25" customHeight="1" x14ac:dyDescent="0.2">
      <c r="A1643" s="1560" t="s">
        <v>1984</v>
      </c>
      <c r="B1643" s="1186">
        <v>5256</v>
      </c>
      <c r="C1643" s="1186">
        <v>5256</v>
      </c>
      <c r="D1643" s="1179" t="s">
        <v>726</v>
      </c>
    </row>
    <row r="1644" spans="1:4" s="1198" customFormat="1" ht="11.25" customHeight="1" x14ac:dyDescent="0.2">
      <c r="A1644" s="1560"/>
      <c r="B1644" s="1186">
        <v>103</v>
      </c>
      <c r="C1644" s="1186">
        <v>103</v>
      </c>
      <c r="D1644" s="1179" t="s">
        <v>723</v>
      </c>
    </row>
    <row r="1645" spans="1:4" s="1198" customFormat="1" ht="11.25" customHeight="1" x14ac:dyDescent="0.2">
      <c r="A1645" s="1560"/>
      <c r="B1645" s="1186">
        <v>5359</v>
      </c>
      <c r="C1645" s="1186">
        <v>5359</v>
      </c>
      <c r="D1645" s="1179" t="s">
        <v>11</v>
      </c>
    </row>
    <row r="1646" spans="1:4" s="1198" customFormat="1" ht="11.25" customHeight="1" x14ac:dyDescent="0.2">
      <c r="A1646" s="1561" t="s">
        <v>1985</v>
      </c>
      <c r="B1646" s="1185">
        <v>840</v>
      </c>
      <c r="C1646" s="1185">
        <v>840</v>
      </c>
      <c r="D1646" s="1177" t="s">
        <v>726</v>
      </c>
    </row>
    <row r="1647" spans="1:4" s="1198" customFormat="1" ht="11.25" customHeight="1" x14ac:dyDescent="0.2">
      <c r="A1647" s="1562"/>
      <c r="B1647" s="1187">
        <v>840</v>
      </c>
      <c r="C1647" s="1187">
        <v>840</v>
      </c>
      <c r="D1647" s="1181" t="s">
        <v>11</v>
      </c>
    </row>
    <row r="1648" spans="1:4" s="1198" customFormat="1" ht="11.25" customHeight="1" x14ac:dyDescent="0.2">
      <c r="A1648" s="1560" t="s">
        <v>1986</v>
      </c>
      <c r="B1648" s="1186">
        <v>68.23</v>
      </c>
      <c r="C1648" s="1186">
        <v>68.230999999999995</v>
      </c>
      <c r="D1648" s="1179" t="s">
        <v>712</v>
      </c>
    </row>
    <row r="1649" spans="1:4" s="1198" customFormat="1" ht="11.25" customHeight="1" x14ac:dyDescent="0.2">
      <c r="A1649" s="1560"/>
      <c r="B1649" s="1186">
        <v>68.23</v>
      </c>
      <c r="C1649" s="1186">
        <v>68.230999999999995</v>
      </c>
      <c r="D1649" s="1179" t="s">
        <v>11</v>
      </c>
    </row>
    <row r="1650" spans="1:4" s="1198" customFormat="1" ht="11.25" customHeight="1" x14ac:dyDescent="0.2">
      <c r="A1650" s="1561" t="s">
        <v>3367</v>
      </c>
      <c r="B1650" s="1185">
        <v>200</v>
      </c>
      <c r="C1650" s="1185">
        <v>0</v>
      </c>
      <c r="D1650" s="1177" t="s">
        <v>399</v>
      </c>
    </row>
    <row r="1651" spans="1:4" s="1198" customFormat="1" ht="11.25" customHeight="1" x14ac:dyDescent="0.2">
      <c r="A1651" s="1562"/>
      <c r="B1651" s="1187">
        <v>200</v>
      </c>
      <c r="C1651" s="1187">
        <v>0</v>
      </c>
      <c r="D1651" s="1181" t="s">
        <v>11</v>
      </c>
    </row>
    <row r="1652" spans="1:4" s="1198" customFormat="1" ht="11.25" customHeight="1" x14ac:dyDescent="0.2">
      <c r="A1652" s="1560" t="s">
        <v>1987</v>
      </c>
      <c r="B1652" s="1186">
        <v>99.9</v>
      </c>
      <c r="C1652" s="1186">
        <v>99.9</v>
      </c>
      <c r="D1652" s="1179" t="s">
        <v>701</v>
      </c>
    </row>
    <row r="1653" spans="1:4" s="1198" customFormat="1" ht="11.25" customHeight="1" x14ac:dyDescent="0.2">
      <c r="A1653" s="1560"/>
      <c r="B1653" s="1186">
        <v>99.9</v>
      </c>
      <c r="C1653" s="1186">
        <v>99.9</v>
      </c>
      <c r="D1653" s="1179" t="s">
        <v>11</v>
      </c>
    </row>
    <row r="1654" spans="1:4" s="1198" customFormat="1" ht="11.25" customHeight="1" x14ac:dyDescent="0.2">
      <c r="A1654" s="1561" t="s">
        <v>3809</v>
      </c>
      <c r="B1654" s="1185">
        <v>118.52</v>
      </c>
      <c r="C1654" s="1185">
        <v>54.521000000000001</v>
      </c>
      <c r="D1654" s="1177" t="s">
        <v>3526</v>
      </c>
    </row>
    <row r="1655" spans="1:4" s="1198" customFormat="1" ht="11.25" customHeight="1" x14ac:dyDescent="0.2">
      <c r="A1655" s="1562"/>
      <c r="B1655" s="1187">
        <v>118.52</v>
      </c>
      <c r="C1655" s="1187">
        <v>54.521000000000001</v>
      </c>
      <c r="D1655" s="1181" t="s">
        <v>11</v>
      </c>
    </row>
    <row r="1656" spans="1:4" s="1198" customFormat="1" ht="11.25" customHeight="1" x14ac:dyDescent="0.2">
      <c r="A1656" s="1561" t="s">
        <v>3810</v>
      </c>
      <c r="B1656" s="1185">
        <v>102</v>
      </c>
      <c r="C1656" s="1185">
        <v>53.628999999999998</v>
      </c>
      <c r="D1656" s="1177" t="s">
        <v>3526</v>
      </c>
    </row>
    <row r="1657" spans="1:4" s="1198" customFormat="1" ht="11.25" customHeight="1" x14ac:dyDescent="0.2">
      <c r="A1657" s="1562"/>
      <c r="B1657" s="1187">
        <v>102</v>
      </c>
      <c r="C1657" s="1187">
        <v>53.628999999999998</v>
      </c>
      <c r="D1657" s="1181" t="s">
        <v>11</v>
      </c>
    </row>
    <row r="1658" spans="1:4" s="1198" customFormat="1" ht="11.25" customHeight="1" x14ac:dyDescent="0.2">
      <c r="A1658" s="1561" t="s">
        <v>2789</v>
      </c>
      <c r="B1658" s="1185">
        <v>150</v>
      </c>
      <c r="C1658" s="1185">
        <v>150</v>
      </c>
      <c r="D1658" s="1177" t="s">
        <v>3682</v>
      </c>
    </row>
    <row r="1659" spans="1:4" s="1198" customFormat="1" ht="11.25" customHeight="1" x14ac:dyDescent="0.2">
      <c r="A1659" s="1562"/>
      <c r="B1659" s="1187">
        <v>150</v>
      </c>
      <c r="C1659" s="1187">
        <v>150</v>
      </c>
      <c r="D1659" s="1181" t="s">
        <v>11</v>
      </c>
    </row>
    <row r="1660" spans="1:4" s="1198" customFormat="1" ht="11.25" customHeight="1" x14ac:dyDescent="0.2">
      <c r="A1660" s="1560" t="s">
        <v>4042</v>
      </c>
      <c r="B1660" s="1186">
        <v>2277.8200000000002</v>
      </c>
      <c r="C1660" s="1186">
        <v>2137.2156600000003</v>
      </c>
      <c r="D1660" s="1179" t="s">
        <v>4870</v>
      </c>
    </row>
    <row r="1661" spans="1:4" s="1198" customFormat="1" ht="11.25" customHeight="1" x14ac:dyDescent="0.2">
      <c r="A1661" s="1560"/>
      <c r="B1661" s="1186">
        <v>2277.8200000000002</v>
      </c>
      <c r="C1661" s="1186">
        <v>2137.2156600000003</v>
      </c>
      <c r="D1661" s="1179" t="s">
        <v>11</v>
      </c>
    </row>
    <row r="1662" spans="1:4" s="1198" customFormat="1" ht="11.25" customHeight="1" x14ac:dyDescent="0.2">
      <c r="A1662" s="1561" t="s">
        <v>3811</v>
      </c>
      <c r="B1662" s="1185">
        <v>122</v>
      </c>
      <c r="C1662" s="1185">
        <v>0</v>
      </c>
      <c r="D1662" s="1177" t="s">
        <v>699</v>
      </c>
    </row>
    <row r="1663" spans="1:4" s="1198" customFormat="1" ht="11.25" customHeight="1" x14ac:dyDescent="0.2">
      <c r="A1663" s="1562"/>
      <c r="B1663" s="1187">
        <v>122</v>
      </c>
      <c r="C1663" s="1187">
        <v>0</v>
      </c>
      <c r="D1663" s="1181" t="s">
        <v>11</v>
      </c>
    </row>
    <row r="1664" spans="1:4" s="1198" customFormat="1" ht="11.25" customHeight="1" x14ac:dyDescent="0.2">
      <c r="A1664" s="1560" t="s">
        <v>1988</v>
      </c>
      <c r="B1664" s="1186">
        <v>11244.6</v>
      </c>
      <c r="C1664" s="1186">
        <v>11244.594999999999</v>
      </c>
      <c r="D1664" s="1179" t="s">
        <v>1826</v>
      </c>
    </row>
    <row r="1665" spans="1:4" s="1198" customFormat="1" ht="11.25" customHeight="1" x14ac:dyDescent="0.2">
      <c r="A1665" s="1560"/>
      <c r="B1665" s="1186">
        <v>11244.6</v>
      </c>
      <c r="C1665" s="1186">
        <v>11244.594999999999</v>
      </c>
      <c r="D1665" s="1179" t="s">
        <v>11</v>
      </c>
    </row>
    <row r="1666" spans="1:4" s="1198" customFormat="1" ht="11.25" customHeight="1" x14ac:dyDescent="0.2">
      <c r="A1666" s="1561" t="s">
        <v>3147</v>
      </c>
      <c r="B1666" s="1185">
        <v>400</v>
      </c>
      <c r="C1666" s="1185">
        <v>400</v>
      </c>
      <c r="D1666" s="1177" t="s">
        <v>739</v>
      </c>
    </row>
    <row r="1667" spans="1:4" s="1198" customFormat="1" ht="11.25" customHeight="1" x14ac:dyDescent="0.2">
      <c r="A1667" s="1560"/>
      <c r="B1667" s="1186">
        <v>70</v>
      </c>
      <c r="C1667" s="1186">
        <v>70</v>
      </c>
      <c r="D1667" s="1179" t="s">
        <v>3682</v>
      </c>
    </row>
    <row r="1668" spans="1:4" s="1198" customFormat="1" ht="11.25" customHeight="1" x14ac:dyDescent="0.2">
      <c r="A1668" s="1562"/>
      <c r="B1668" s="1187">
        <v>470</v>
      </c>
      <c r="C1668" s="1187">
        <v>470</v>
      </c>
      <c r="D1668" s="1181" t="s">
        <v>11</v>
      </c>
    </row>
    <row r="1669" spans="1:4" s="1198" customFormat="1" ht="21" x14ac:dyDescent="0.2">
      <c r="A1669" s="1560" t="s">
        <v>1989</v>
      </c>
      <c r="B1669" s="1186">
        <v>2781</v>
      </c>
      <c r="C1669" s="1186">
        <v>2781</v>
      </c>
      <c r="D1669" s="1179" t="s">
        <v>725</v>
      </c>
    </row>
    <row r="1670" spans="1:4" s="1198" customFormat="1" ht="11.25" customHeight="1" x14ac:dyDescent="0.2">
      <c r="A1670" s="1560"/>
      <c r="B1670" s="1186">
        <v>37819</v>
      </c>
      <c r="C1670" s="1186">
        <v>37819</v>
      </c>
      <c r="D1670" s="1179" t="s">
        <v>726</v>
      </c>
    </row>
    <row r="1671" spans="1:4" s="1198" customFormat="1" ht="11.25" customHeight="1" x14ac:dyDescent="0.2">
      <c r="A1671" s="1560"/>
      <c r="B1671" s="1186">
        <v>40600</v>
      </c>
      <c r="C1671" s="1186">
        <v>40600</v>
      </c>
      <c r="D1671" s="1179" t="s">
        <v>11</v>
      </c>
    </row>
    <row r="1672" spans="1:4" s="1198" customFormat="1" ht="11.25" customHeight="1" x14ac:dyDescent="0.2">
      <c r="A1672" s="1561" t="s">
        <v>1990</v>
      </c>
      <c r="B1672" s="1185">
        <v>150</v>
      </c>
      <c r="C1672" s="1185">
        <v>150</v>
      </c>
      <c r="D1672" s="1177" t="s">
        <v>676</v>
      </c>
    </row>
    <row r="1673" spans="1:4" s="1198" customFormat="1" ht="11.25" customHeight="1" x14ac:dyDescent="0.2">
      <c r="A1673" s="1562"/>
      <c r="B1673" s="1187">
        <v>150</v>
      </c>
      <c r="C1673" s="1187">
        <v>150</v>
      </c>
      <c r="D1673" s="1181" t="s">
        <v>11</v>
      </c>
    </row>
    <row r="1674" spans="1:4" s="1198" customFormat="1" ht="11.25" customHeight="1" x14ac:dyDescent="0.2">
      <c r="A1674" s="1560" t="s">
        <v>3382</v>
      </c>
      <c r="B1674" s="1186">
        <v>50</v>
      </c>
      <c r="C1674" s="1186">
        <v>50</v>
      </c>
      <c r="D1674" s="1179" t="s">
        <v>399</v>
      </c>
    </row>
    <row r="1675" spans="1:4" s="1198" customFormat="1" ht="11.25" customHeight="1" x14ac:dyDescent="0.2">
      <c r="A1675" s="1560"/>
      <c r="B1675" s="1186">
        <v>50</v>
      </c>
      <c r="C1675" s="1186">
        <v>50</v>
      </c>
      <c r="D1675" s="1179" t="s">
        <v>11</v>
      </c>
    </row>
    <row r="1676" spans="1:4" s="1198" customFormat="1" ht="11.25" customHeight="1" x14ac:dyDescent="0.2">
      <c r="A1676" s="1561" t="s">
        <v>3383</v>
      </c>
      <c r="B1676" s="1185">
        <v>198</v>
      </c>
      <c r="C1676" s="1185">
        <v>198</v>
      </c>
      <c r="D1676" s="1177" t="s">
        <v>399</v>
      </c>
    </row>
    <row r="1677" spans="1:4" s="1198" customFormat="1" ht="11.25" customHeight="1" x14ac:dyDescent="0.2">
      <c r="A1677" s="1562"/>
      <c r="B1677" s="1187">
        <v>198</v>
      </c>
      <c r="C1677" s="1187">
        <v>198</v>
      </c>
      <c r="D1677" s="1181" t="s">
        <v>11</v>
      </c>
    </row>
    <row r="1678" spans="1:4" s="1198" customFormat="1" ht="11.25" customHeight="1" x14ac:dyDescent="0.2">
      <c r="A1678" s="1560" t="s">
        <v>1991</v>
      </c>
      <c r="B1678" s="1186">
        <v>3736</v>
      </c>
      <c r="C1678" s="1186">
        <v>3736</v>
      </c>
      <c r="D1678" s="1179" t="s">
        <v>726</v>
      </c>
    </row>
    <row r="1679" spans="1:4" s="1198" customFormat="1" ht="11.25" customHeight="1" x14ac:dyDescent="0.2">
      <c r="A1679" s="1560"/>
      <c r="B1679" s="1186">
        <v>3736</v>
      </c>
      <c r="C1679" s="1186">
        <v>3736</v>
      </c>
      <c r="D1679" s="1179" t="s">
        <v>11</v>
      </c>
    </row>
    <row r="1680" spans="1:4" s="1198" customFormat="1" ht="11.25" customHeight="1" x14ac:dyDescent="0.2">
      <c r="A1680" s="1561" t="s">
        <v>4194</v>
      </c>
      <c r="B1680" s="1185">
        <v>15</v>
      </c>
      <c r="C1680" s="1185">
        <v>0</v>
      </c>
      <c r="D1680" s="1177" t="s">
        <v>2963</v>
      </c>
    </row>
    <row r="1681" spans="1:4" s="1198" customFormat="1" ht="11.25" customHeight="1" x14ac:dyDescent="0.2">
      <c r="A1681" s="1562"/>
      <c r="B1681" s="1187">
        <v>15</v>
      </c>
      <c r="C1681" s="1187">
        <v>0</v>
      </c>
      <c r="D1681" s="1181" t="s">
        <v>11</v>
      </c>
    </row>
    <row r="1682" spans="1:4" s="1198" customFormat="1" ht="11.25" customHeight="1" x14ac:dyDescent="0.2">
      <c r="A1682" s="1560" t="s">
        <v>4116</v>
      </c>
      <c r="B1682" s="1186">
        <v>150</v>
      </c>
      <c r="C1682" s="1186">
        <v>150</v>
      </c>
      <c r="D1682" s="1179" t="s">
        <v>2755</v>
      </c>
    </row>
    <row r="1683" spans="1:4" s="1198" customFormat="1" ht="11.25" customHeight="1" x14ac:dyDescent="0.2">
      <c r="A1683" s="1560"/>
      <c r="B1683" s="1186">
        <v>450</v>
      </c>
      <c r="C1683" s="1186">
        <v>450</v>
      </c>
      <c r="D1683" s="1179" t="s">
        <v>4871</v>
      </c>
    </row>
    <row r="1684" spans="1:4" s="1198" customFormat="1" ht="11.25" customHeight="1" x14ac:dyDescent="0.2">
      <c r="A1684" s="1560"/>
      <c r="B1684" s="1186">
        <v>600</v>
      </c>
      <c r="C1684" s="1186">
        <v>600</v>
      </c>
      <c r="D1684" s="1179" t="s">
        <v>11</v>
      </c>
    </row>
    <row r="1685" spans="1:4" s="1198" customFormat="1" ht="11.25" customHeight="1" x14ac:dyDescent="0.2">
      <c r="A1685" s="1561" t="s">
        <v>3412</v>
      </c>
      <c r="B1685" s="1185">
        <v>270</v>
      </c>
      <c r="C1685" s="1185">
        <v>270</v>
      </c>
      <c r="D1685" s="1177" t="s">
        <v>4139</v>
      </c>
    </row>
    <row r="1686" spans="1:4" s="1198" customFormat="1" ht="11.25" customHeight="1" x14ac:dyDescent="0.2">
      <c r="A1686" s="1562"/>
      <c r="B1686" s="1187">
        <v>270</v>
      </c>
      <c r="C1686" s="1187">
        <v>270</v>
      </c>
      <c r="D1686" s="1181" t="s">
        <v>11</v>
      </c>
    </row>
    <row r="1687" spans="1:4" s="1198" customFormat="1" ht="11.25" customHeight="1" x14ac:dyDescent="0.2">
      <c r="A1687" s="1560" t="s">
        <v>3812</v>
      </c>
      <c r="B1687" s="1186">
        <v>67.2</v>
      </c>
      <c r="C1687" s="1186">
        <v>67.2</v>
      </c>
      <c r="D1687" s="1179" t="s">
        <v>701</v>
      </c>
    </row>
    <row r="1688" spans="1:4" s="1198" customFormat="1" ht="11.25" customHeight="1" x14ac:dyDescent="0.2">
      <c r="A1688" s="1560"/>
      <c r="B1688" s="1186">
        <v>67.2</v>
      </c>
      <c r="C1688" s="1186">
        <v>67.2</v>
      </c>
      <c r="D1688" s="1179" t="s">
        <v>11</v>
      </c>
    </row>
    <row r="1689" spans="1:4" s="1198" customFormat="1" ht="11.25" customHeight="1" x14ac:dyDescent="0.2">
      <c r="A1689" s="1561" t="s">
        <v>4872</v>
      </c>
      <c r="B1689" s="1185">
        <v>14.56</v>
      </c>
      <c r="C1689" s="1185">
        <v>14.555429999999999</v>
      </c>
      <c r="D1689" s="1177" t="s">
        <v>699</v>
      </c>
    </row>
    <row r="1690" spans="1:4" s="1198" customFormat="1" ht="11.25" customHeight="1" x14ac:dyDescent="0.2">
      <c r="A1690" s="1562"/>
      <c r="B1690" s="1187">
        <v>14.56</v>
      </c>
      <c r="C1690" s="1187">
        <v>14.555429999999999</v>
      </c>
      <c r="D1690" s="1181" t="s">
        <v>11</v>
      </c>
    </row>
    <row r="1691" spans="1:4" s="1198" customFormat="1" ht="11.25" customHeight="1" x14ac:dyDescent="0.2">
      <c r="A1691" s="1560" t="s">
        <v>1992</v>
      </c>
      <c r="B1691" s="1186">
        <v>299.10000000000002</v>
      </c>
      <c r="C1691" s="1186">
        <v>299.10000000000002</v>
      </c>
      <c r="D1691" s="1179" t="s">
        <v>2757</v>
      </c>
    </row>
    <row r="1692" spans="1:4" s="1198" customFormat="1" ht="21" x14ac:dyDescent="0.2">
      <c r="A1692" s="1560"/>
      <c r="B1692" s="1186">
        <v>600</v>
      </c>
      <c r="C1692" s="1186">
        <v>600</v>
      </c>
      <c r="D1692" s="1179" t="s">
        <v>722</v>
      </c>
    </row>
    <row r="1693" spans="1:4" s="1198" customFormat="1" ht="11.25" customHeight="1" x14ac:dyDescent="0.2">
      <c r="A1693" s="1560"/>
      <c r="B1693" s="1186">
        <v>899.1</v>
      </c>
      <c r="C1693" s="1186">
        <v>899.1</v>
      </c>
      <c r="D1693" s="1179" t="s">
        <v>11</v>
      </c>
    </row>
    <row r="1694" spans="1:4" s="1198" customFormat="1" ht="11.25" customHeight="1" x14ac:dyDescent="0.2">
      <c r="A1694" s="1561" t="s">
        <v>437</v>
      </c>
      <c r="B1694" s="1185">
        <v>30</v>
      </c>
      <c r="C1694" s="1185">
        <v>30</v>
      </c>
      <c r="D1694" s="1177" t="s">
        <v>430</v>
      </c>
    </row>
    <row r="1695" spans="1:4" s="1198" customFormat="1" ht="11.25" customHeight="1" x14ac:dyDescent="0.2">
      <c r="A1695" s="1562"/>
      <c r="B1695" s="1187">
        <v>30</v>
      </c>
      <c r="C1695" s="1187">
        <v>30</v>
      </c>
      <c r="D1695" s="1181" t="s">
        <v>11</v>
      </c>
    </row>
    <row r="1696" spans="1:4" s="1198" customFormat="1" ht="11.25" customHeight="1" x14ac:dyDescent="0.2">
      <c r="A1696" s="1561" t="s">
        <v>1993</v>
      </c>
      <c r="B1696" s="1185">
        <v>1735</v>
      </c>
      <c r="C1696" s="1185">
        <v>1735</v>
      </c>
      <c r="D1696" s="1177" t="s">
        <v>726</v>
      </c>
    </row>
    <row r="1697" spans="1:4" s="1198" customFormat="1" ht="11.25" customHeight="1" x14ac:dyDescent="0.2">
      <c r="A1697" s="1560"/>
      <c r="B1697" s="1186">
        <v>51.7</v>
      </c>
      <c r="C1697" s="1186">
        <v>51.7</v>
      </c>
      <c r="D1697" s="1179" t="s">
        <v>723</v>
      </c>
    </row>
    <row r="1698" spans="1:4" s="1198" customFormat="1" ht="21" x14ac:dyDescent="0.2">
      <c r="A1698" s="1560"/>
      <c r="B1698" s="1186">
        <v>200</v>
      </c>
      <c r="C1698" s="1186">
        <v>200</v>
      </c>
      <c r="D1698" s="1179" t="s">
        <v>722</v>
      </c>
    </row>
    <row r="1699" spans="1:4" s="1198" customFormat="1" ht="11.25" customHeight="1" x14ac:dyDescent="0.2">
      <c r="A1699" s="1560"/>
      <c r="B1699" s="1186">
        <v>2515.02</v>
      </c>
      <c r="C1699" s="1186">
        <v>2515</v>
      </c>
      <c r="D1699" s="1179" t="s">
        <v>3481</v>
      </c>
    </row>
    <row r="1700" spans="1:4" s="1198" customFormat="1" ht="11.25" customHeight="1" x14ac:dyDescent="0.2">
      <c r="A1700" s="1562"/>
      <c r="B1700" s="1187">
        <v>4501.72</v>
      </c>
      <c r="C1700" s="1187">
        <v>4501.7</v>
      </c>
      <c r="D1700" s="1181" t="s">
        <v>11</v>
      </c>
    </row>
    <row r="1701" spans="1:4" s="1198" customFormat="1" ht="11.25" customHeight="1" x14ac:dyDescent="0.2">
      <c r="A1701" s="1561" t="s">
        <v>4873</v>
      </c>
      <c r="B1701" s="1185">
        <v>53.7</v>
      </c>
      <c r="C1701" s="1185">
        <v>53.7</v>
      </c>
      <c r="D1701" s="1177" t="s">
        <v>721</v>
      </c>
    </row>
    <row r="1702" spans="1:4" s="1198" customFormat="1" ht="11.25" customHeight="1" x14ac:dyDescent="0.2">
      <c r="A1702" s="1562"/>
      <c r="B1702" s="1187">
        <v>53.7</v>
      </c>
      <c r="C1702" s="1187">
        <v>53.7</v>
      </c>
      <c r="D1702" s="1181" t="s">
        <v>11</v>
      </c>
    </row>
    <row r="1703" spans="1:4" s="1198" customFormat="1" ht="11.25" customHeight="1" x14ac:dyDescent="0.2">
      <c r="A1703" s="1560" t="s">
        <v>1994</v>
      </c>
      <c r="B1703" s="1186">
        <v>11814.1</v>
      </c>
      <c r="C1703" s="1186">
        <v>11814.094999999999</v>
      </c>
      <c r="D1703" s="1179" t="s">
        <v>1826</v>
      </c>
    </row>
    <row r="1704" spans="1:4" s="1198" customFormat="1" ht="11.25" customHeight="1" x14ac:dyDescent="0.2">
      <c r="A1704" s="1560"/>
      <c r="B1704" s="1186">
        <v>11814.1</v>
      </c>
      <c r="C1704" s="1186">
        <v>11814.094999999999</v>
      </c>
      <c r="D1704" s="1179" t="s">
        <v>11</v>
      </c>
    </row>
    <row r="1705" spans="1:4" s="1198" customFormat="1" ht="11.25" customHeight="1" x14ac:dyDescent="0.2">
      <c r="A1705" s="1561" t="s">
        <v>4874</v>
      </c>
      <c r="B1705" s="1185">
        <v>70.7</v>
      </c>
      <c r="C1705" s="1185">
        <v>70.7</v>
      </c>
      <c r="D1705" s="1177" t="s">
        <v>701</v>
      </c>
    </row>
    <row r="1706" spans="1:4" s="1198" customFormat="1" ht="11.25" customHeight="1" x14ac:dyDescent="0.2">
      <c r="A1706" s="1562"/>
      <c r="B1706" s="1187">
        <v>70.7</v>
      </c>
      <c r="C1706" s="1187">
        <v>70.7</v>
      </c>
      <c r="D1706" s="1181" t="s">
        <v>11</v>
      </c>
    </row>
    <row r="1707" spans="1:4" s="1198" customFormat="1" ht="11.25" customHeight="1" x14ac:dyDescent="0.2">
      <c r="A1707" s="1560" t="s">
        <v>383</v>
      </c>
      <c r="B1707" s="1186">
        <v>900</v>
      </c>
      <c r="C1707" s="1186">
        <v>900</v>
      </c>
      <c r="D1707" s="1179" t="s">
        <v>375</v>
      </c>
    </row>
    <row r="1708" spans="1:4" s="1198" customFormat="1" ht="11.25" customHeight="1" x14ac:dyDescent="0.2">
      <c r="A1708" s="1560"/>
      <c r="B1708" s="1186">
        <v>900</v>
      </c>
      <c r="C1708" s="1186">
        <v>900</v>
      </c>
      <c r="D1708" s="1179" t="s">
        <v>11</v>
      </c>
    </row>
    <row r="1709" spans="1:4" s="1198" customFormat="1" ht="11.25" customHeight="1" x14ac:dyDescent="0.2">
      <c r="A1709" s="1561" t="s">
        <v>3813</v>
      </c>
      <c r="B1709" s="1185">
        <v>67.2</v>
      </c>
      <c r="C1709" s="1185">
        <v>67.2</v>
      </c>
      <c r="D1709" s="1177" t="s">
        <v>701</v>
      </c>
    </row>
    <row r="1710" spans="1:4" s="1198" customFormat="1" ht="11.25" customHeight="1" x14ac:dyDescent="0.2">
      <c r="A1710" s="1562"/>
      <c r="B1710" s="1187">
        <v>67.2</v>
      </c>
      <c r="C1710" s="1187">
        <v>67.2</v>
      </c>
      <c r="D1710" s="1181" t="s">
        <v>11</v>
      </c>
    </row>
    <row r="1711" spans="1:4" s="1198" customFormat="1" ht="11.25" customHeight="1" x14ac:dyDescent="0.2">
      <c r="A1711" s="1560" t="s">
        <v>4117</v>
      </c>
      <c r="B1711" s="1186">
        <v>30</v>
      </c>
      <c r="C1711" s="1186">
        <v>30</v>
      </c>
      <c r="D1711" s="1179" t="s">
        <v>4875</v>
      </c>
    </row>
    <row r="1712" spans="1:4" s="1198" customFormat="1" ht="11.25" customHeight="1" x14ac:dyDescent="0.2">
      <c r="A1712" s="1560"/>
      <c r="B1712" s="1186">
        <v>30</v>
      </c>
      <c r="C1712" s="1186">
        <v>30</v>
      </c>
      <c r="D1712" s="1179" t="s">
        <v>11</v>
      </c>
    </row>
    <row r="1713" spans="1:4" s="1198" customFormat="1" ht="11.25" customHeight="1" x14ac:dyDescent="0.2">
      <c r="A1713" s="1561" t="s">
        <v>4876</v>
      </c>
      <c r="B1713" s="1185">
        <v>170</v>
      </c>
      <c r="C1713" s="1185">
        <v>170</v>
      </c>
      <c r="D1713" s="1177" t="s">
        <v>678</v>
      </c>
    </row>
    <row r="1714" spans="1:4" s="1198" customFormat="1" ht="11.25" customHeight="1" x14ac:dyDescent="0.2">
      <c r="A1714" s="1562"/>
      <c r="B1714" s="1187">
        <v>170</v>
      </c>
      <c r="C1714" s="1187">
        <v>170</v>
      </c>
      <c r="D1714" s="1181" t="s">
        <v>11</v>
      </c>
    </row>
    <row r="1715" spans="1:4" s="1198" customFormat="1" ht="11.25" customHeight="1" x14ac:dyDescent="0.2">
      <c r="A1715" s="1560" t="s">
        <v>4101</v>
      </c>
      <c r="B1715" s="1186">
        <v>765.25</v>
      </c>
      <c r="C1715" s="1186">
        <v>765.25</v>
      </c>
      <c r="D1715" s="1179" t="s">
        <v>399</v>
      </c>
    </row>
    <row r="1716" spans="1:4" s="1198" customFormat="1" ht="11.25" customHeight="1" x14ac:dyDescent="0.2">
      <c r="A1716" s="1560"/>
      <c r="B1716" s="1186">
        <v>765.25</v>
      </c>
      <c r="C1716" s="1186">
        <v>765.25</v>
      </c>
      <c r="D1716" s="1179" t="s">
        <v>11</v>
      </c>
    </row>
    <row r="1717" spans="1:4" s="1198" customFormat="1" ht="11.25" customHeight="1" x14ac:dyDescent="0.2">
      <c r="A1717" s="1561" t="s">
        <v>1995</v>
      </c>
      <c r="B1717" s="1185">
        <v>20100.29</v>
      </c>
      <c r="C1717" s="1185">
        <v>20100.286</v>
      </c>
      <c r="D1717" s="1177" t="s">
        <v>1826</v>
      </c>
    </row>
    <row r="1718" spans="1:4" s="1198" customFormat="1" ht="11.25" customHeight="1" x14ac:dyDescent="0.2">
      <c r="A1718" s="1562"/>
      <c r="B1718" s="1187">
        <v>20100.29</v>
      </c>
      <c r="C1718" s="1187">
        <v>20100.286</v>
      </c>
      <c r="D1718" s="1181" t="s">
        <v>11</v>
      </c>
    </row>
    <row r="1719" spans="1:4" s="1198" customFormat="1" ht="21" x14ac:dyDescent="0.2">
      <c r="A1719" s="1560" t="s">
        <v>4877</v>
      </c>
      <c r="B1719" s="1186">
        <v>86.5</v>
      </c>
      <c r="C1719" s="1186">
        <v>82.584710000000001</v>
      </c>
      <c r="D1719" s="1179" t="s">
        <v>2756</v>
      </c>
    </row>
    <row r="1720" spans="1:4" s="1198" customFormat="1" ht="11.25" customHeight="1" x14ac:dyDescent="0.2">
      <c r="A1720" s="1560"/>
      <c r="B1720" s="1186">
        <v>86.5</v>
      </c>
      <c r="C1720" s="1186">
        <v>82.584710000000001</v>
      </c>
      <c r="D1720" s="1179" t="s">
        <v>11</v>
      </c>
    </row>
    <row r="1721" spans="1:4" s="1198" customFormat="1" ht="11.25" customHeight="1" x14ac:dyDescent="0.2">
      <c r="A1721" s="1561" t="s">
        <v>1996</v>
      </c>
      <c r="B1721" s="1185">
        <v>200</v>
      </c>
      <c r="C1721" s="1185">
        <v>200</v>
      </c>
      <c r="D1721" s="1177" t="s">
        <v>4675</v>
      </c>
    </row>
    <row r="1722" spans="1:4" s="1198" customFormat="1" ht="11.25" customHeight="1" x14ac:dyDescent="0.2">
      <c r="A1722" s="1560"/>
      <c r="B1722" s="1186">
        <v>130</v>
      </c>
      <c r="C1722" s="1186">
        <v>130</v>
      </c>
      <c r="D1722" s="1179" t="s">
        <v>793</v>
      </c>
    </row>
    <row r="1723" spans="1:4" s="1198" customFormat="1" ht="11.25" customHeight="1" x14ac:dyDescent="0.2">
      <c r="A1723" s="1562"/>
      <c r="B1723" s="1187">
        <v>330</v>
      </c>
      <c r="C1723" s="1187">
        <v>330</v>
      </c>
      <c r="D1723" s="1181" t="s">
        <v>11</v>
      </c>
    </row>
    <row r="1724" spans="1:4" s="1198" customFormat="1" ht="11.25" customHeight="1" x14ac:dyDescent="0.2">
      <c r="A1724" s="1560" t="s">
        <v>3814</v>
      </c>
      <c r="B1724" s="1186">
        <v>169</v>
      </c>
      <c r="C1724" s="1186">
        <v>169</v>
      </c>
      <c r="D1724" s="1179" t="s">
        <v>678</v>
      </c>
    </row>
    <row r="1725" spans="1:4" s="1198" customFormat="1" ht="11.25" customHeight="1" x14ac:dyDescent="0.2">
      <c r="A1725" s="1560"/>
      <c r="B1725" s="1186">
        <v>169</v>
      </c>
      <c r="C1725" s="1186">
        <v>169</v>
      </c>
      <c r="D1725" s="1179" t="s">
        <v>11</v>
      </c>
    </row>
    <row r="1726" spans="1:4" s="1198" customFormat="1" ht="11.25" customHeight="1" x14ac:dyDescent="0.2">
      <c r="A1726" s="1561" t="s">
        <v>1997</v>
      </c>
      <c r="B1726" s="1185">
        <v>105</v>
      </c>
      <c r="C1726" s="1185">
        <v>105</v>
      </c>
      <c r="D1726" s="1177" t="s">
        <v>2757</v>
      </c>
    </row>
    <row r="1727" spans="1:4" s="1198" customFormat="1" ht="21" x14ac:dyDescent="0.2">
      <c r="A1727" s="1560"/>
      <c r="B1727" s="1186">
        <v>233</v>
      </c>
      <c r="C1727" s="1186">
        <v>233</v>
      </c>
      <c r="D1727" s="1179" t="s">
        <v>722</v>
      </c>
    </row>
    <row r="1728" spans="1:4" s="1198" customFormat="1" ht="11.25" customHeight="1" x14ac:dyDescent="0.2">
      <c r="A1728" s="1562"/>
      <c r="B1728" s="1187">
        <v>338</v>
      </c>
      <c r="C1728" s="1187">
        <v>338</v>
      </c>
      <c r="D1728" s="1181" t="s">
        <v>11</v>
      </c>
    </row>
    <row r="1729" spans="1:4" s="1198" customFormat="1" ht="11.25" customHeight="1" x14ac:dyDescent="0.2">
      <c r="A1729" s="1560" t="s">
        <v>438</v>
      </c>
      <c r="B1729" s="1186">
        <v>342.38</v>
      </c>
      <c r="C1729" s="1186">
        <v>342.37599999999998</v>
      </c>
      <c r="D1729" s="1179" t="s">
        <v>712</v>
      </c>
    </row>
    <row r="1730" spans="1:4" s="1198" customFormat="1" ht="11.25" customHeight="1" x14ac:dyDescent="0.2">
      <c r="A1730" s="1560"/>
      <c r="B1730" s="1186">
        <v>150</v>
      </c>
      <c r="C1730" s="1186">
        <v>150</v>
      </c>
      <c r="D1730" s="1179" t="s">
        <v>430</v>
      </c>
    </row>
    <row r="1731" spans="1:4" s="1198" customFormat="1" ht="11.25" customHeight="1" x14ac:dyDescent="0.2">
      <c r="A1731" s="1560"/>
      <c r="B1731" s="1186">
        <v>492.38</v>
      </c>
      <c r="C1731" s="1186">
        <v>492.37599999999998</v>
      </c>
      <c r="D1731" s="1179" t="s">
        <v>11</v>
      </c>
    </row>
    <row r="1732" spans="1:4" s="1198" customFormat="1" ht="11.25" customHeight="1" x14ac:dyDescent="0.2">
      <c r="A1732" s="1561" t="s">
        <v>4878</v>
      </c>
      <c r="B1732" s="1185">
        <v>250</v>
      </c>
      <c r="C1732" s="1185">
        <v>250</v>
      </c>
      <c r="D1732" s="1177" t="s">
        <v>2755</v>
      </c>
    </row>
    <row r="1733" spans="1:4" s="1198" customFormat="1" ht="11.25" customHeight="1" x14ac:dyDescent="0.2">
      <c r="A1733" s="1562"/>
      <c r="B1733" s="1187">
        <v>250</v>
      </c>
      <c r="C1733" s="1187">
        <v>250</v>
      </c>
      <c r="D1733" s="1181" t="s">
        <v>11</v>
      </c>
    </row>
    <row r="1734" spans="1:4" s="1198" customFormat="1" ht="11.25" customHeight="1" x14ac:dyDescent="0.2">
      <c r="A1734" s="1560" t="s">
        <v>4879</v>
      </c>
      <c r="B1734" s="1186">
        <v>130</v>
      </c>
      <c r="C1734" s="1186">
        <v>0</v>
      </c>
      <c r="D1734" s="1179" t="s">
        <v>3526</v>
      </c>
    </row>
    <row r="1735" spans="1:4" s="1198" customFormat="1" ht="11.25" customHeight="1" x14ac:dyDescent="0.2">
      <c r="A1735" s="1560"/>
      <c r="B1735" s="1186">
        <v>130</v>
      </c>
      <c r="C1735" s="1186">
        <v>0</v>
      </c>
      <c r="D1735" s="1179" t="s">
        <v>11</v>
      </c>
    </row>
    <row r="1736" spans="1:4" s="1198" customFormat="1" ht="11.25" customHeight="1" x14ac:dyDescent="0.2">
      <c r="A1736" s="1561" t="s">
        <v>4051</v>
      </c>
      <c r="B1736" s="1185">
        <v>50</v>
      </c>
      <c r="C1736" s="1185">
        <v>50</v>
      </c>
      <c r="D1736" s="1210" t="s">
        <v>4880</v>
      </c>
    </row>
    <row r="1737" spans="1:4" s="1198" customFormat="1" ht="11.25" customHeight="1" x14ac:dyDescent="0.2">
      <c r="A1737" s="1562"/>
      <c r="B1737" s="1187">
        <v>50</v>
      </c>
      <c r="C1737" s="1187">
        <v>50</v>
      </c>
      <c r="D1737" s="1181" t="s">
        <v>11</v>
      </c>
    </row>
    <row r="1738" spans="1:4" s="1198" customFormat="1" ht="11.25" customHeight="1" x14ac:dyDescent="0.2">
      <c r="A1738" s="1560" t="s">
        <v>3815</v>
      </c>
      <c r="B1738" s="1186">
        <v>50</v>
      </c>
      <c r="C1738" s="1186">
        <v>50</v>
      </c>
      <c r="D1738" s="1179" t="s">
        <v>2761</v>
      </c>
    </row>
    <row r="1739" spans="1:4" s="1198" customFormat="1" ht="11.25" customHeight="1" x14ac:dyDescent="0.2">
      <c r="A1739" s="1560"/>
      <c r="B1739" s="1186">
        <v>50</v>
      </c>
      <c r="C1739" s="1186">
        <v>50</v>
      </c>
      <c r="D1739" s="1179" t="s">
        <v>11</v>
      </c>
    </row>
    <row r="1740" spans="1:4" s="1198" customFormat="1" ht="11.25" customHeight="1" x14ac:dyDescent="0.2">
      <c r="A1740" s="1561" t="s">
        <v>4132</v>
      </c>
      <c r="B1740" s="1185">
        <v>250</v>
      </c>
      <c r="C1740" s="1185">
        <v>200</v>
      </c>
      <c r="D1740" s="1177" t="s">
        <v>452</v>
      </c>
    </row>
    <row r="1741" spans="1:4" s="1198" customFormat="1" ht="11.25" customHeight="1" x14ac:dyDescent="0.2">
      <c r="A1741" s="1562"/>
      <c r="B1741" s="1187">
        <v>250</v>
      </c>
      <c r="C1741" s="1187">
        <v>200</v>
      </c>
      <c r="D1741" s="1181" t="s">
        <v>11</v>
      </c>
    </row>
    <row r="1742" spans="1:4" s="1198" customFormat="1" ht="11.25" customHeight="1" x14ac:dyDescent="0.2">
      <c r="A1742" s="1560" t="s">
        <v>4215</v>
      </c>
      <c r="B1742" s="1186">
        <v>80</v>
      </c>
      <c r="C1742" s="1186">
        <v>80</v>
      </c>
      <c r="D1742" s="1179" t="s">
        <v>529</v>
      </c>
    </row>
    <row r="1743" spans="1:4" s="1198" customFormat="1" ht="11.25" customHeight="1" x14ac:dyDescent="0.2">
      <c r="A1743" s="1560"/>
      <c r="B1743" s="1186">
        <v>80</v>
      </c>
      <c r="C1743" s="1186">
        <v>80</v>
      </c>
      <c r="D1743" s="1179" t="s">
        <v>11</v>
      </c>
    </row>
    <row r="1744" spans="1:4" s="1198" customFormat="1" ht="11.25" customHeight="1" x14ac:dyDescent="0.2">
      <c r="A1744" s="1561" t="s">
        <v>3384</v>
      </c>
      <c r="B1744" s="1185">
        <v>1000</v>
      </c>
      <c r="C1744" s="1185">
        <v>1000</v>
      </c>
      <c r="D1744" s="1177" t="s">
        <v>399</v>
      </c>
    </row>
    <row r="1745" spans="1:4" s="1198" customFormat="1" ht="11.25" customHeight="1" x14ac:dyDescent="0.2">
      <c r="A1745" s="1562"/>
      <c r="B1745" s="1187">
        <v>1000</v>
      </c>
      <c r="C1745" s="1187">
        <v>1000</v>
      </c>
      <c r="D1745" s="1181" t="s">
        <v>11</v>
      </c>
    </row>
    <row r="1746" spans="1:4" s="1198" customFormat="1" ht="11.25" customHeight="1" x14ac:dyDescent="0.2">
      <c r="A1746" s="1560" t="s">
        <v>4168</v>
      </c>
      <c r="B1746" s="1186">
        <v>75</v>
      </c>
      <c r="C1746" s="1186">
        <v>75</v>
      </c>
      <c r="D1746" s="1179" t="s">
        <v>472</v>
      </c>
    </row>
    <row r="1747" spans="1:4" s="1198" customFormat="1" ht="11.25" customHeight="1" x14ac:dyDescent="0.2">
      <c r="A1747" s="1560"/>
      <c r="B1747" s="1186">
        <v>75</v>
      </c>
      <c r="C1747" s="1186">
        <v>75</v>
      </c>
      <c r="D1747" s="1179" t="s">
        <v>11</v>
      </c>
    </row>
    <row r="1748" spans="1:4" s="1198" customFormat="1" ht="11.25" customHeight="1" x14ac:dyDescent="0.2">
      <c r="A1748" s="1561" t="s">
        <v>4881</v>
      </c>
      <c r="B1748" s="1185">
        <v>35</v>
      </c>
      <c r="C1748" s="1185">
        <v>35</v>
      </c>
      <c r="D1748" s="1177" t="s">
        <v>3723</v>
      </c>
    </row>
    <row r="1749" spans="1:4" s="1198" customFormat="1" ht="11.25" customHeight="1" x14ac:dyDescent="0.2">
      <c r="A1749" s="1562"/>
      <c r="B1749" s="1187">
        <v>35</v>
      </c>
      <c r="C1749" s="1187">
        <v>35</v>
      </c>
      <c r="D1749" s="1181" t="s">
        <v>11</v>
      </c>
    </row>
    <row r="1750" spans="1:4" s="1198" customFormat="1" ht="11.25" customHeight="1" x14ac:dyDescent="0.2">
      <c r="A1750" s="1560" t="s">
        <v>3816</v>
      </c>
      <c r="B1750" s="1186">
        <v>70</v>
      </c>
      <c r="C1750" s="1186">
        <v>70</v>
      </c>
      <c r="D1750" s="1179" t="s">
        <v>3682</v>
      </c>
    </row>
    <row r="1751" spans="1:4" s="1198" customFormat="1" ht="11.25" customHeight="1" x14ac:dyDescent="0.2">
      <c r="A1751" s="1560"/>
      <c r="B1751" s="1186">
        <v>70</v>
      </c>
      <c r="C1751" s="1186">
        <v>70</v>
      </c>
      <c r="D1751" s="1179" t="s">
        <v>11</v>
      </c>
    </row>
    <row r="1752" spans="1:4" s="1198" customFormat="1" ht="11.25" customHeight="1" x14ac:dyDescent="0.2">
      <c r="A1752" s="1561" t="s">
        <v>4169</v>
      </c>
      <c r="B1752" s="1185">
        <v>4000</v>
      </c>
      <c r="C1752" s="1185">
        <v>4000</v>
      </c>
      <c r="D1752" s="1177" t="s">
        <v>472</v>
      </c>
    </row>
    <row r="1753" spans="1:4" s="1198" customFormat="1" ht="11.25" customHeight="1" x14ac:dyDescent="0.2">
      <c r="A1753" s="1562"/>
      <c r="B1753" s="1187">
        <v>4000</v>
      </c>
      <c r="C1753" s="1187">
        <v>4000</v>
      </c>
      <c r="D1753" s="1181" t="s">
        <v>11</v>
      </c>
    </row>
    <row r="1754" spans="1:4" s="1198" customFormat="1" ht="11.25" customHeight="1" x14ac:dyDescent="0.2">
      <c r="A1754" s="1560" t="s">
        <v>1998</v>
      </c>
      <c r="B1754" s="1186">
        <v>17418.490000000002</v>
      </c>
      <c r="C1754" s="1186">
        <v>17418.490000000002</v>
      </c>
      <c r="D1754" s="1179" t="s">
        <v>1826</v>
      </c>
    </row>
    <row r="1755" spans="1:4" s="1198" customFormat="1" ht="11.25" customHeight="1" x14ac:dyDescent="0.2">
      <c r="A1755" s="1560"/>
      <c r="B1755" s="1186">
        <v>17418.490000000002</v>
      </c>
      <c r="C1755" s="1186">
        <v>17418.490000000002</v>
      </c>
      <c r="D1755" s="1179" t="s">
        <v>11</v>
      </c>
    </row>
    <row r="1756" spans="1:4" s="1198" customFormat="1" ht="11.25" customHeight="1" x14ac:dyDescent="0.2">
      <c r="A1756" s="1561" t="s">
        <v>3427</v>
      </c>
      <c r="B1756" s="1185">
        <v>143</v>
      </c>
      <c r="C1756" s="1185">
        <v>143</v>
      </c>
      <c r="D1756" s="1177" t="s">
        <v>472</v>
      </c>
    </row>
    <row r="1757" spans="1:4" s="1198" customFormat="1" ht="11.25" customHeight="1" x14ac:dyDescent="0.2">
      <c r="A1757" s="1562"/>
      <c r="B1757" s="1187">
        <v>143</v>
      </c>
      <c r="C1757" s="1187">
        <v>143</v>
      </c>
      <c r="D1757" s="1181" t="s">
        <v>11</v>
      </c>
    </row>
    <row r="1758" spans="1:4" s="1198" customFormat="1" ht="11.25" customHeight="1" x14ac:dyDescent="0.2">
      <c r="A1758" s="1560" t="s">
        <v>3817</v>
      </c>
      <c r="B1758" s="1186">
        <v>2100</v>
      </c>
      <c r="C1758" s="1186">
        <v>200</v>
      </c>
      <c r="D1758" s="1179" t="s">
        <v>649</v>
      </c>
    </row>
    <row r="1759" spans="1:4" s="1198" customFormat="1" ht="11.25" customHeight="1" x14ac:dyDescent="0.2">
      <c r="A1759" s="1560"/>
      <c r="B1759" s="1186">
        <v>2100</v>
      </c>
      <c r="C1759" s="1186">
        <v>200</v>
      </c>
      <c r="D1759" s="1179" t="s">
        <v>11</v>
      </c>
    </row>
    <row r="1760" spans="1:4" s="1198" customFormat="1" ht="11.25" customHeight="1" x14ac:dyDescent="0.2">
      <c r="A1760" s="1561" t="s">
        <v>3396</v>
      </c>
      <c r="B1760" s="1185">
        <v>200</v>
      </c>
      <c r="C1760" s="1185">
        <v>200</v>
      </c>
      <c r="D1760" s="1177" t="s">
        <v>420</v>
      </c>
    </row>
    <row r="1761" spans="1:4" s="1198" customFormat="1" ht="11.25" customHeight="1" x14ac:dyDescent="0.2">
      <c r="A1761" s="1562"/>
      <c r="B1761" s="1187">
        <v>200</v>
      </c>
      <c r="C1761" s="1187">
        <v>200</v>
      </c>
      <c r="D1761" s="1181" t="s">
        <v>11</v>
      </c>
    </row>
    <row r="1762" spans="1:4" s="1198" customFormat="1" ht="11.25" customHeight="1" x14ac:dyDescent="0.2">
      <c r="A1762" s="1560" t="s">
        <v>4216</v>
      </c>
      <c r="B1762" s="1186">
        <v>65</v>
      </c>
      <c r="C1762" s="1186">
        <v>65</v>
      </c>
      <c r="D1762" s="1179" t="s">
        <v>529</v>
      </c>
    </row>
    <row r="1763" spans="1:4" s="1198" customFormat="1" ht="11.25" customHeight="1" x14ac:dyDescent="0.2">
      <c r="A1763" s="1560"/>
      <c r="B1763" s="1186">
        <v>65</v>
      </c>
      <c r="C1763" s="1186">
        <v>65</v>
      </c>
      <c r="D1763" s="1179" t="s">
        <v>11</v>
      </c>
    </row>
    <row r="1764" spans="1:4" s="1198" customFormat="1" ht="11.25" customHeight="1" x14ac:dyDescent="0.2">
      <c r="A1764" s="1561" t="s">
        <v>1999</v>
      </c>
      <c r="B1764" s="1185">
        <v>772</v>
      </c>
      <c r="C1764" s="1185">
        <v>684</v>
      </c>
      <c r="D1764" s="1177" t="s">
        <v>715</v>
      </c>
    </row>
    <row r="1765" spans="1:4" s="1198" customFormat="1" ht="11.25" customHeight="1" x14ac:dyDescent="0.2">
      <c r="A1765" s="1560"/>
      <c r="B1765" s="1186">
        <v>900.5</v>
      </c>
      <c r="C1765" s="1186">
        <v>0</v>
      </c>
      <c r="D1765" s="1179" t="s">
        <v>679</v>
      </c>
    </row>
    <row r="1766" spans="1:4" s="1198" customFormat="1" ht="11.25" customHeight="1" x14ac:dyDescent="0.2">
      <c r="A1766" s="1562"/>
      <c r="B1766" s="1187">
        <v>1672.5</v>
      </c>
      <c r="C1766" s="1187">
        <v>684</v>
      </c>
      <c r="D1766" s="1181" t="s">
        <v>11</v>
      </c>
    </row>
    <row r="1767" spans="1:4" s="1198" customFormat="1" ht="11.25" customHeight="1" x14ac:dyDescent="0.2">
      <c r="A1767" s="1560" t="s">
        <v>2848</v>
      </c>
      <c r="B1767" s="1186">
        <v>593.62</v>
      </c>
      <c r="C1767" s="1186">
        <v>61.093839999999993</v>
      </c>
      <c r="D1767" s="1179" t="s">
        <v>4711</v>
      </c>
    </row>
    <row r="1768" spans="1:4" s="1198" customFormat="1" ht="11.25" customHeight="1" x14ac:dyDescent="0.2">
      <c r="A1768" s="1560"/>
      <c r="B1768" s="1186">
        <v>593.62</v>
      </c>
      <c r="C1768" s="1186">
        <v>61.093839999999993</v>
      </c>
      <c r="D1768" s="1179" t="s">
        <v>11</v>
      </c>
    </row>
    <row r="1769" spans="1:4" s="1198" customFormat="1" ht="11.25" customHeight="1" x14ac:dyDescent="0.2">
      <c r="A1769" s="1561" t="s">
        <v>2946</v>
      </c>
      <c r="B1769" s="1185">
        <v>160</v>
      </c>
      <c r="C1769" s="1185">
        <v>160</v>
      </c>
      <c r="D1769" s="1177" t="s">
        <v>4882</v>
      </c>
    </row>
    <row r="1770" spans="1:4" s="1198" customFormat="1" ht="11.25" customHeight="1" x14ac:dyDescent="0.2">
      <c r="A1770" s="1562"/>
      <c r="B1770" s="1187">
        <v>160</v>
      </c>
      <c r="C1770" s="1187">
        <v>160</v>
      </c>
      <c r="D1770" s="1181" t="s">
        <v>11</v>
      </c>
    </row>
    <row r="1771" spans="1:4" s="1198" customFormat="1" ht="11.25" customHeight="1" x14ac:dyDescent="0.2">
      <c r="A1771" s="1560" t="s">
        <v>3818</v>
      </c>
      <c r="B1771" s="1186">
        <v>122</v>
      </c>
      <c r="C1771" s="1186">
        <v>0</v>
      </c>
      <c r="D1771" s="1179" t="s">
        <v>699</v>
      </c>
    </row>
    <row r="1772" spans="1:4" s="1198" customFormat="1" ht="11.25" customHeight="1" x14ac:dyDescent="0.2">
      <c r="A1772" s="1560"/>
      <c r="B1772" s="1186">
        <v>122</v>
      </c>
      <c r="C1772" s="1186">
        <v>0</v>
      </c>
      <c r="D1772" s="1179" t="s">
        <v>11</v>
      </c>
    </row>
    <row r="1773" spans="1:4" s="1198" customFormat="1" ht="11.25" customHeight="1" x14ac:dyDescent="0.2">
      <c r="A1773" s="1561" t="s">
        <v>3819</v>
      </c>
      <c r="B1773" s="1185">
        <v>170</v>
      </c>
      <c r="C1773" s="1185">
        <v>170</v>
      </c>
      <c r="D1773" s="1177" t="s">
        <v>4673</v>
      </c>
    </row>
    <row r="1774" spans="1:4" s="1198" customFormat="1" ht="21" x14ac:dyDescent="0.2">
      <c r="A1774" s="1560"/>
      <c r="B1774" s="1186">
        <v>2968</v>
      </c>
      <c r="C1774" s="1186">
        <v>2630.6489999999999</v>
      </c>
      <c r="D1774" s="1179" t="s">
        <v>725</v>
      </c>
    </row>
    <row r="1775" spans="1:4" s="1198" customFormat="1" ht="11.25" customHeight="1" x14ac:dyDescent="0.2">
      <c r="A1775" s="1560"/>
      <c r="B1775" s="1186">
        <v>8257</v>
      </c>
      <c r="C1775" s="1186">
        <v>8101.7</v>
      </c>
      <c r="D1775" s="1179" t="s">
        <v>726</v>
      </c>
    </row>
    <row r="1776" spans="1:4" s="1198" customFormat="1" ht="11.25" customHeight="1" x14ac:dyDescent="0.2">
      <c r="A1776" s="1560"/>
      <c r="B1776" s="1186">
        <v>270</v>
      </c>
      <c r="C1776" s="1186">
        <v>268.58249999999998</v>
      </c>
      <c r="D1776" s="1179" t="s">
        <v>723</v>
      </c>
    </row>
    <row r="1777" spans="1:4" s="1198" customFormat="1" ht="11.25" customHeight="1" x14ac:dyDescent="0.2">
      <c r="A1777" s="1562"/>
      <c r="B1777" s="1187">
        <v>11665</v>
      </c>
      <c r="C1777" s="1187">
        <v>11170.931500000001</v>
      </c>
      <c r="D1777" s="1181" t="s">
        <v>11</v>
      </c>
    </row>
    <row r="1778" spans="1:4" s="1198" customFormat="1" ht="11.25" customHeight="1" x14ac:dyDescent="0.2">
      <c r="A1778" s="1560" t="s">
        <v>3820</v>
      </c>
      <c r="B1778" s="1186">
        <v>260</v>
      </c>
      <c r="C1778" s="1186">
        <v>130</v>
      </c>
      <c r="D1778" s="1179" t="s">
        <v>3526</v>
      </c>
    </row>
    <row r="1779" spans="1:4" s="1198" customFormat="1" ht="11.25" customHeight="1" x14ac:dyDescent="0.2">
      <c r="A1779" s="1560"/>
      <c r="B1779" s="1186">
        <v>260</v>
      </c>
      <c r="C1779" s="1186">
        <v>130</v>
      </c>
      <c r="D1779" s="1179" t="s">
        <v>11</v>
      </c>
    </row>
    <row r="1780" spans="1:4" s="1198" customFormat="1" ht="11.25" customHeight="1" x14ac:dyDescent="0.2">
      <c r="A1780" s="1561" t="s">
        <v>3348</v>
      </c>
      <c r="B1780" s="1185">
        <v>150</v>
      </c>
      <c r="C1780" s="1185">
        <v>150</v>
      </c>
      <c r="D1780" s="1177" t="s">
        <v>4883</v>
      </c>
    </row>
    <row r="1781" spans="1:4" s="1198" customFormat="1" ht="11.25" customHeight="1" x14ac:dyDescent="0.2">
      <c r="A1781" s="1562"/>
      <c r="B1781" s="1187">
        <v>150</v>
      </c>
      <c r="C1781" s="1187">
        <v>150</v>
      </c>
      <c r="D1781" s="1181" t="s">
        <v>11</v>
      </c>
    </row>
    <row r="1782" spans="1:4" s="1198" customFormat="1" ht="11.25" customHeight="1" x14ac:dyDescent="0.2">
      <c r="A1782" s="1560" t="s">
        <v>3821</v>
      </c>
      <c r="B1782" s="1186">
        <v>200</v>
      </c>
      <c r="C1782" s="1186">
        <v>169.589</v>
      </c>
      <c r="D1782" s="1179" t="s">
        <v>4675</v>
      </c>
    </row>
    <row r="1783" spans="1:4" s="1198" customFormat="1" ht="11.25" customHeight="1" x14ac:dyDescent="0.2">
      <c r="A1783" s="1560"/>
      <c r="B1783" s="1186">
        <v>200</v>
      </c>
      <c r="C1783" s="1186">
        <v>169.589</v>
      </c>
      <c r="D1783" s="1179" t="s">
        <v>11</v>
      </c>
    </row>
    <row r="1784" spans="1:4" s="1198" customFormat="1" ht="11.25" customHeight="1" x14ac:dyDescent="0.2">
      <c r="A1784" s="1561" t="s">
        <v>3822</v>
      </c>
      <c r="B1784" s="1185">
        <v>90</v>
      </c>
      <c r="C1784" s="1185">
        <v>90</v>
      </c>
      <c r="D1784" s="1177" t="s">
        <v>699</v>
      </c>
    </row>
    <row r="1785" spans="1:4" s="1198" customFormat="1" ht="11.25" customHeight="1" x14ac:dyDescent="0.2">
      <c r="A1785" s="1562"/>
      <c r="B1785" s="1187">
        <v>90</v>
      </c>
      <c r="C1785" s="1187">
        <v>90</v>
      </c>
      <c r="D1785" s="1181" t="s">
        <v>11</v>
      </c>
    </row>
    <row r="1786" spans="1:4" s="1198" customFormat="1" ht="11.25" customHeight="1" x14ac:dyDescent="0.2">
      <c r="A1786" s="1560" t="s">
        <v>3823</v>
      </c>
      <c r="B1786" s="1186">
        <v>38.4</v>
      </c>
      <c r="C1786" s="1186">
        <v>12.6425</v>
      </c>
      <c r="D1786" s="1179" t="s">
        <v>701</v>
      </c>
    </row>
    <row r="1787" spans="1:4" s="1198" customFormat="1" ht="11.25" customHeight="1" x14ac:dyDescent="0.2">
      <c r="A1787" s="1560"/>
      <c r="B1787" s="1186">
        <v>38.4</v>
      </c>
      <c r="C1787" s="1186">
        <v>12.6425</v>
      </c>
      <c r="D1787" s="1179" t="s">
        <v>11</v>
      </c>
    </row>
    <row r="1788" spans="1:4" s="1198" customFormat="1" ht="11.25" customHeight="1" x14ac:dyDescent="0.2">
      <c r="A1788" s="1561" t="s">
        <v>488</v>
      </c>
      <c r="B1788" s="1185">
        <v>200</v>
      </c>
      <c r="C1788" s="1185">
        <v>200</v>
      </c>
      <c r="D1788" s="1177" t="s">
        <v>472</v>
      </c>
    </row>
    <row r="1789" spans="1:4" s="1198" customFormat="1" ht="11.25" customHeight="1" x14ac:dyDescent="0.2">
      <c r="A1789" s="1562"/>
      <c r="B1789" s="1187">
        <v>200</v>
      </c>
      <c r="C1789" s="1187">
        <v>200</v>
      </c>
      <c r="D1789" s="1181" t="s">
        <v>11</v>
      </c>
    </row>
    <row r="1790" spans="1:4" s="1198" customFormat="1" ht="11.25" customHeight="1" x14ac:dyDescent="0.2">
      <c r="A1790" s="1561" t="s">
        <v>3824</v>
      </c>
      <c r="B1790" s="1185">
        <v>200</v>
      </c>
      <c r="C1790" s="1185">
        <v>200</v>
      </c>
      <c r="D1790" s="1177" t="s">
        <v>4673</v>
      </c>
    </row>
    <row r="1791" spans="1:4" s="1198" customFormat="1" ht="11.25" customHeight="1" x14ac:dyDescent="0.2">
      <c r="A1791" s="1562"/>
      <c r="B1791" s="1187">
        <v>200</v>
      </c>
      <c r="C1791" s="1187">
        <v>200</v>
      </c>
      <c r="D1791" s="1181" t="s">
        <v>11</v>
      </c>
    </row>
    <row r="1792" spans="1:4" s="1198" customFormat="1" ht="11.25" customHeight="1" x14ac:dyDescent="0.2">
      <c r="A1792" s="1561" t="s">
        <v>2000</v>
      </c>
      <c r="B1792" s="1185">
        <v>80</v>
      </c>
      <c r="C1792" s="1185">
        <v>80</v>
      </c>
      <c r="D1792" s="1177" t="s">
        <v>3103</v>
      </c>
    </row>
    <row r="1793" spans="1:4" s="1198" customFormat="1" ht="21" x14ac:dyDescent="0.2">
      <c r="A1793" s="1560"/>
      <c r="B1793" s="1186">
        <v>280</v>
      </c>
      <c r="C1793" s="1186">
        <v>280</v>
      </c>
      <c r="D1793" s="1179" t="s">
        <v>724</v>
      </c>
    </row>
    <row r="1794" spans="1:4" s="1198" customFormat="1" ht="11.25" customHeight="1" x14ac:dyDescent="0.2">
      <c r="A1794" s="1562"/>
      <c r="B1794" s="1187">
        <v>360</v>
      </c>
      <c r="C1794" s="1187">
        <v>360</v>
      </c>
      <c r="D1794" s="1181" t="s">
        <v>11</v>
      </c>
    </row>
    <row r="1795" spans="1:4" s="1198" customFormat="1" ht="11.25" customHeight="1" x14ac:dyDescent="0.2">
      <c r="A1795" s="1560" t="s">
        <v>4201</v>
      </c>
      <c r="B1795" s="1186">
        <v>50</v>
      </c>
      <c r="C1795" s="1186">
        <v>50</v>
      </c>
      <c r="D1795" s="1179" t="s">
        <v>4884</v>
      </c>
    </row>
    <row r="1796" spans="1:4" s="1198" customFormat="1" ht="11.25" customHeight="1" x14ac:dyDescent="0.2">
      <c r="A1796" s="1560"/>
      <c r="B1796" s="1186">
        <v>50</v>
      </c>
      <c r="C1796" s="1186">
        <v>50</v>
      </c>
      <c r="D1796" s="1179" t="s">
        <v>11</v>
      </c>
    </row>
    <row r="1797" spans="1:4" s="1198" customFormat="1" ht="11.25" customHeight="1" x14ac:dyDescent="0.2">
      <c r="A1797" s="1561" t="s">
        <v>4885</v>
      </c>
      <c r="B1797" s="1185">
        <v>130</v>
      </c>
      <c r="C1797" s="1185">
        <v>0</v>
      </c>
      <c r="D1797" s="1177" t="s">
        <v>3526</v>
      </c>
    </row>
    <row r="1798" spans="1:4" s="1198" customFormat="1" ht="11.25" customHeight="1" x14ac:dyDescent="0.2">
      <c r="A1798" s="1562"/>
      <c r="B1798" s="1187">
        <v>130</v>
      </c>
      <c r="C1798" s="1187">
        <v>0</v>
      </c>
      <c r="D1798" s="1181" t="s">
        <v>11</v>
      </c>
    </row>
    <row r="1799" spans="1:4" s="1198" customFormat="1" ht="21" x14ac:dyDescent="0.2">
      <c r="A1799" s="1560" t="s">
        <v>2001</v>
      </c>
      <c r="B1799" s="1186">
        <v>97</v>
      </c>
      <c r="C1799" s="1186">
        <v>97</v>
      </c>
      <c r="D1799" s="1179" t="s">
        <v>725</v>
      </c>
    </row>
    <row r="1800" spans="1:4" s="1198" customFormat="1" ht="11.25" customHeight="1" x14ac:dyDescent="0.2">
      <c r="A1800" s="1560"/>
      <c r="B1800" s="1186">
        <v>2345</v>
      </c>
      <c r="C1800" s="1186">
        <v>2345</v>
      </c>
      <c r="D1800" s="1179" t="s">
        <v>726</v>
      </c>
    </row>
    <row r="1801" spans="1:4" s="1198" customFormat="1" ht="11.25" customHeight="1" x14ac:dyDescent="0.2">
      <c r="A1801" s="1560"/>
      <c r="B1801" s="1186">
        <v>2442</v>
      </c>
      <c r="C1801" s="1186">
        <v>2442</v>
      </c>
      <c r="D1801" s="1179" t="s">
        <v>11</v>
      </c>
    </row>
    <row r="1802" spans="1:4" s="1198" customFormat="1" ht="11.25" customHeight="1" x14ac:dyDescent="0.2">
      <c r="A1802" s="1561" t="s">
        <v>3825</v>
      </c>
      <c r="B1802" s="1185">
        <v>175.3</v>
      </c>
      <c r="C1802" s="1185">
        <v>175.3</v>
      </c>
      <c r="D1802" s="1177" t="s">
        <v>4675</v>
      </c>
    </row>
    <row r="1803" spans="1:4" s="1198" customFormat="1" ht="11.25" customHeight="1" x14ac:dyDescent="0.2">
      <c r="A1803" s="1560"/>
      <c r="B1803" s="1186">
        <v>250</v>
      </c>
      <c r="C1803" s="1186">
        <v>250</v>
      </c>
      <c r="D1803" s="1179" t="s">
        <v>4676</v>
      </c>
    </row>
    <row r="1804" spans="1:4" s="1198" customFormat="1" ht="11.25" customHeight="1" x14ac:dyDescent="0.2">
      <c r="A1804" s="1560"/>
      <c r="B1804" s="1186">
        <v>34.85</v>
      </c>
      <c r="C1804" s="1186">
        <v>0</v>
      </c>
      <c r="D1804" s="1179" t="s">
        <v>430</v>
      </c>
    </row>
    <row r="1805" spans="1:4" s="1198" customFormat="1" ht="11.25" customHeight="1" x14ac:dyDescent="0.2">
      <c r="A1805" s="1562"/>
      <c r="B1805" s="1187">
        <v>460.15000000000003</v>
      </c>
      <c r="C1805" s="1187">
        <v>425.3</v>
      </c>
      <c r="D1805" s="1181" t="s">
        <v>11</v>
      </c>
    </row>
    <row r="1806" spans="1:4" s="1198" customFormat="1" ht="11.25" customHeight="1" x14ac:dyDescent="0.2">
      <c r="A1806" s="1560" t="s">
        <v>4136</v>
      </c>
      <c r="B1806" s="1186">
        <v>100</v>
      </c>
      <c r="C1806" s="1186">
        <v>100</v>
      </c>
      <c r="D1806" s="1179" t="s">
        <v>460</v>
      </c>
    </row>
    <row r="1807" spans="1:4" s="1198" customFormat="1" ht="11.25" customHeight="1" x14ac:dyDescent="0.2">
      <c r="A1807" s="1560"/>
      <c r="B1807" s="1186">
        <v>100</v>
      </c>
      <c r="C1807" s="1186">
        <v>100</v>
      </c>
      <c r="D1807" s="1179" t="s">
        <v>11</v>
      </c>
    </row>
    <row r="1808" spans="1:4" s="1198" customFormat="1" ht="11.25" customHeight="1" x14ac:dyDescent="0.2">
      <c r="A1808" s="1561" t="s">
        <v>4886</v>
      </c>
      <c r="B1808" s="1185">
        <v>48.2</v>
      </c>
      <c r="C1808" s="1185">
        <v>48.2</v>
      </c>
      <c r="D1808" s="1177" t="s">
        <v>3723</v>
      </c>
    </row>
    <row r="1809" spans="1:4" s="1198" customFormat="1" ht="11.25" customHeight="1" x14ac:dyDescent="0.2">
      <c r="A1809" s="1562"/>
      <c r="B1809" s="1187">
        <v>48.2</v>
      </c>
      <c r="C1809" s="1187">
        <v>48.2</v>
      </c>
      <c r="D1809" s="1181" t="s">
        <v>11</v>
      </c>
    </row>
    <row r="1810" spans="1:4" s="1198" customFormat="1" ht="11.25" customHeight="1" x14ac:dyDescent="0.2">
      <c r="A1810" s="1560" t="s">
        <v>3148</v>
      </c>
      <c r="B1810" s="1186">
        <v>260</v>
      </c>
      <c r="C1810" s="1186">
        <v>130</v>
      </c>
      <c r="D1810" s="1179" t="s">
        <v>3526</v>
      </c>
    </row>
    <row r="1811" spans="1:4" s="1198" customFormat="1" ht="11.25" customHeight="1" x14ac:dyDescent="0.2">
      <c r="A1811" s="1560"/>
      <c r="B1811" s="1186">
        <v>260</v>
      </c>
      <c r="C1811" s="1186">
        <v>130</v>
      </c>
      <c r="D1811" s="1179" t="s">
        <v>11</v>
      </c>
    </row>
    <row r="1812" spans="1:4" s="1198" customFormat="1" ht="11.25" customHeight="1" x14ac:dyDescent="0.2">
      <c r="A1812" s="1561" t="s">
        <v>2941</v>
      </c>
      <c r="B1812" s="1185">
        <v>30</v>
      </c>
      <c r="C1812" s="1185">
        <v>30</v>
      </c>
      <c r="D1812" s="1177" t="s">
        <v>430</v>
      </c>
    </row>
    <row r="1813" spans="1:4" s="1198" customFormat="1" ht="11.25" customHeight="1" x14ac:dyDescent="0.2">
      <c r="A1813" s="1562"/>
      <c r="B1813" s="1187">
        <v>30</v>
      </c>
      <c r="C1813" s="1187">
        <v>30</v>
      </c>
      <c r="D1813" s="1181" t="s">
        <v>11</v>
      </c>
    </row>
    <row r="1814" spans="1:4" s="1198" customFormat="1" ht="11.25" customHeight="1" x14ac:dyDescent="0.2">
      <c r="A1814" s="1560" t="s">
        <v>4137</v>
      </c>
      <c r="B1814" s="1186">
        <v>150</v>
      </c>
      <c r="C1814" s="1186">
        <v>150</v>
      </c>
      <c r="D1814" s="1179" t="s">
        <v>460</v>
      </c>
    </row>
    <row r="1815" spans="1:4" s="1198" customFormat="1" ht="11.25" customHeight="1" x14ac:dyDescent="0.2">
      <c r="A1815" s="1560"/>
      <c r="B1815" s="1186">
        <v>150</v>
      </c>
      <c r="C1815" s="1186">
        <v>150</v>
      </c>
      <c r="D1815" s="1179" t="s">
        <v>11</v>
      </c>
    </row>
    <row r="1816" spans="1:4" s="1198" customFormat="1" ht="11.25" customHeight="1" x14ac:dyDescent="0.2">
      <c r="A1816" s="1561" t="s">
        <v>2002</v>
      </c>
      <c r="B1816" s="1185">
        <v>82</v>
      </c>
      <c r="C1816" s="1185">
        <v>77.52</v>
      </c>
      <c r="D1816" s="1177" t="s">
        <v>2761</v>
      </c>
    </row>
    <row r="1817" spans="1:4" s="1198" customFormat="1" ht="11.25" customHeight="1" x14ac:dyDescent="0.2">
      <c r="A1817" s="1562"/>
      <c r="B1817" s="1187">
        <v>82</v>
      </c>
      <c r="C1817" s="1187">
        <v>77.52</v>
      </c>
      <c r="D1817" s="1181" t="s">
        <v>11</v>
      </c>
    </row>
    <row r="1818" spans="1:4" s="1198" customFormat="1" ht="11.25" customHeight="1" x14ac:dyDescent="0.2">
      <c r="A1818" s="1560" t="s">
        <v>3826</v>
      </c>
      <c r="B1818" s="1186">
        <v>1457</v>
      </c>
      <c r="C1818" s="1186">
        <v>1371.0160000000001</v>
      </c>
      <c r="D1818" s="1179" t="s">
        <v>726</v>
      </c>
    </row>
    <row r="1819" spans="1:4" s="1198" customFormat="1" ht="11.25" customHeight="1" x14ac:dyDescent="0.2">
      <c r="A1819" s="1560"/>
      <c r="B1819" s="1186">
        <v>1457</v>
      </c>
      <c r="C1819" s="1186">
        <v>1371.0160000000001</v>
      </c>
      <c r="D1819" s="1179" t="s">
        <v>11</v>
      </c>
    </row>
    <row r="1820" spans="1:4" s="1198" customFormat="1" ht="11.25" customHeight="1" x14ac:dyDescent="0.2">
      <c r="A1820" s="1561" t="s">
        <v>489</v>
      </c>
      <c r="B1820" s="1185">
        <v>600</v>
      </c>
      <c r="C1820" s="1185">
        <v>600</v>
      </c>
      <c r="D1820" s="1177" t="s">
        <v>472</v>
      </c>
    </row>
    <row r="1821" spans="1:4" s="1198" customFormat="1" ht="11.25" customHeight="1" x14ac:dyDescent="0.2">
      <c r="A1821" s="1562"/>
      <c r="B1821" s="1187">
        <v>600</v>
      </c>
      <c r="C1821" s="1187">
        <v>600</v>
      </c>
      <c r="D1821" s="1181" t="s">
        <v>11</v>
      </c>
    </row>
    <row r="1822" spans="1:4" s="1198" customFormat="1" ht="11.25" customHeight="1" x14ac:dyDescent="0.2">
      <c r="A1822" s="1560" t="s">
        <v>2003</v>
      </c>
      <c r="B1822" s="1186">
        <v>80</v>
      </c>
      <c r="C1822" s="1186">
        <v>80</v>
      </c>
      <c r="D1822" s="1179" t="s">
        <v>676</v>
      </c>
    </row>
    <row r="1823" spans="1:4" s="1198" customFormat="1" ht="11.25" customHeight="1" x14ac:dyDescent="0.2">
      <c r="A1823" s="1560"/>
      <c r="B1823" s="1186">
        <v>80</v>
      </c>
      <c r="C1823" s="1186">
        <v>80</v>
      </c>
      <c r="D1823" s="1179" t="s">
        <v>11</v>
      </c>
    </row>
    <row r="1824" spans="1:4" s="1198" customFormat="1" ht="11.25" customHeight="1" x14ac:dyDescent="0.2">
      <c r="A1824" s="1561" t="s">
        <v>3405</v>
      </c>
      <c r="B1824" s="1185">
        <v>60</v>
      </c>
      <c r="C1824" s="1185">
        <v>60</v>
      </c>
      <c r="D1824" s="1177" t="s">
        <v>430</v>
      </c>
    </row>
    <row r="1825" spans="1:4" s="1198" customFormat="1" ht="11.25" customHeight="1" x14ac:dyDescent="0.2">
      <c r="A1825" s="1562"/>
      <c r="B1825" s="1187">
        <v>60</v>
      </c>
      <c r="C1825" s="1187">
        <v>60</v>
      </c>
      <c r="D1825" s="1181" t="s">
        <v>11</v>
      </c>
    </row>
    <row r="1826" spans="1:4" s="1198" customFormat="1" ht="11.25" customHeight="1" x14ac:dyDescent="0.2">
      <c r="A1826" s="1560" t="s">
        <v>4887</v>
      </c>
      <c r="B1826" s="1186">
        <v>1500</v>
      </c>
      <c r="C1826" s="1186">
        <v>1500</v>
      </c>
      <c r="D1826" s="1179" t="s">
        <v>679</v>
      </c>
    </row>
    <row r="1827" spans="1:4" s="1198" customFormat="1" ht="11.25" customHeight="1" x14ac:dyDescent="0.2">
      <c r="A1827" s="1560"/>
      <c r="B1827" s="1186">
        <v>1500</v>
      </c>
      <c r="C1827" s="1186">
        <v>1500</v>
      </c>
      <c r="D1827" s="1179" t="s">
        <v>11</v>
      </c>
    </row>
    <row r="1828" spans="1:4" s="1198" customFormat="1" ht="11.25" customHeight="1" x14ac:dyDescent="0.2">
      <c r="A1828" s="1561" t="s">
        <v>4888</v>
      </c>
      <c r="B1828" s="1185">
        <v>2500</v>
      </c>
      <c r="C1828" s="1185">
        <v>2500</v>
      </c>
      <c r="D1828" s="1177" t="s">
        <v>679</v>
      </c>
    </row>
    <row r="1829" spans="1:4" s="1198" customFormat="1" ht="11.25" customHeight="1" x14ac:dyDescent="0.2">
      <c r="A1829" s="1562"/>
      <c r="B1829" s="1187">
        <v>2500</v>
      </c>
      <c r="C1829" s="1187">
        <v>2500</v>
      </c>
      <c r="D1829" s="1181" t="s">
        <v>11</v>
      </c>
    </row>
    <row r="1830" spans="1:4" s="1198" customFormat="1" ht="11.25" customHeight="1" x14ac:dyDescent="0.2">
      <c r="A1830" s="1560" t="s">
        <v>3827</v>
      </c>
      <c r="B1830" s="1186">
        <v>500</v>
      </c>
      <c r="C1830" s="1186">
        <v>500</v>
      </c>
      <c r="D1830" s="1179" t="s">
        <v>677</v>
      </c>
    </row>
    <row r="1831" spans="1:4" s="1198" customFormat="1" ht="11.25" customHeight="1" x14ac:dyDescent="0.2">
      <c r="A1831" s="1560"/>
      <c r="B1831" s="1186">
        <v>1100</v>
      </c>
      <c r="C1831" s="1186">
        <v>0</v>
      </c>
      <c r="D1831" s="1179" t="s">
        <v>679</v>
      </c>
    </row>
    <row r="1832" spans="1:4" s="1198" customFormat="1" ht="11.25" customHeight="1" x14ac:dyDescent="0.2">
      <c r="A1832" s="1560"/>
      <c r="B1832" s="1186">
        <v>1600</v>
      </c>
      <c r="C1832" s="1186">
        <v>500</v>
      </c>
      <c r="D1832" s="1179" t="s">
        <v>11</v>
      </c>
    </row>
    <row r="1833" spans="1:4" s="1198" customFormat="1" ht="11.25" customHeight="1" x14ac:dyDescent="0.2">
      <c r="A1833" s="1561" t="s">
        <v>4889</v>
      </c>
      <c r="B1833" s="1185">
        <v>447</v>
      </c>
      <c r="C1833" s="1185">
        <v>447</v>
      </c>
      <c r="D1833" s="1177" t="s">
        <v>677</v>
      </c>
    </row>
    <row r="1834" spans="1:4" s="1198" customFormat="1" ht="11.25" customHeight="1" x14ac:dyDescent="0.2">
      <c r="A1834" s="1562"/>
      <c r="B1834" s="1187">
        <v>447</v>
      </c>
      <c r="C1834" s="1187">
        <v>447</v>
      </c>
      <c r="D1834" s="1181" t="s">
        <v>11</v>
      </c>
    </row>
    <row r="1835" spans="1:4" s="1198" customFormat="1" ht="11.25" customHeight="1" x14ac:dyDescent="0.2">
      <c r="A1835" s="1561" t="s">
        <v>2921</v>
      </c>
      <c r="B1835" s="1185">
        <v>150</v>
      </c>
      <c r="C1835" s="1185">
        <v>150</v>
      </c>
      <c r="D1835" s="1177" t="s">
        <v>385</v>
      </c>
    </row>
    <row r="1836" spans="1:4" s="1198" customFormat="1" ht="11.25" customHeight="1" x14ac:dyDescent="0.2">
      <c r="A1836" s="1562"/>
      <c r="B1836" s="1187">
        <v>150</v>
      </c>
      <c r="C1836" s="1187">
        <v>150</v>
      </c>
      <c r="D1836" s="1181" t="s">
        <v>11</v>
      </c>
    </row>
    <row r="1837" spans="1:4" s="1198" customFormat="1" ht="11.25" customHeight="1" x14ac:dyDescent="0.2">
      <c r="A1837" s="1561" t="s">
        <v>4890</v>
      </c>
      <c r="B1837" s="1185">
        <v>500</v>
      </c>
      <c r="C1837" s="1185">
        <v>500</v>
      </c>
      <c r="D1837" s="1177" t="s">
        <v>677</v>
      </c>
    </row>
    <row r="1838" spans="1:4" s="1198" customFormat="1" ht="11.25" customHeight="1" x14ac:dyDescent="0.2">
      <c r="A1838" s="1562"/>
      <c r="B1838" s="1187">
        <v>500</v>
      </c>
      <c r="C1838" s="1187">
        <v>500</v>
      </c>
      <c r="D1838" s="1181" t="s">
        <v>11</v>
      </c>
    </row>
    <row r="1839" spans="1:4" s="1198" customFormat="1" ht="11.25" customHeight="1" x14ac:dyDescent="0.2">
      <c r="A1839" s="1560" t="s">
        <v>4066</v>
      </c>
      <c r="B1839" s="1186">
        <v>150</v>
      </c>
      <c r="C1839" s="1186">
        <v>150</v>
      </c>
      <c r="D1839" s="1179" t="s">
        <v>385</v>
      </c>
    </row>
    <row r="1840" spans="1:4" s="1198" customFormat="1" ht="11.25" customHeight="1" x14ac:dyDescent="0.2">
      <c r="A1840" s="1560"/>
      <c r="B1840" s="1186">
        <v>150</v>
      </c>
      <c r="C1840" s="1186">
        <v>150</v>
      </c>
      <c r="D1840" s="1179" t="s">
        <v>11</v>
      </c>
    </row>
    <row r="1841" spans="1:4" s="1198" customFormat="1" ht="11.25" customHeight="1" x14ac:dyDescent="0.2">
      <c r="A1841" s="1561" t="s">
        <v>3361</v>
      </c>
      <c r="B1841" s="1185">
        <v>465</v>
      </c>
      <c r="C1841" s="1185">
        <v>465</v>
      </c>
      <c r="D1841" s="1177" t="s">
        <v>677</v>
      </c>
    </row>
    <row r="1842" spans="1:4" s="1198" customFormat="1" ht="11.25" customHeight="1" x14ac:dyDescent="0.2">
      <c r="A1842" s="1562"/>
      <c r="B1842" s="1187">
        <v>465</v>
      </c>
      <c r="C1842" s="1187">
        <v>465</v>
      </c>
      <c r="D1842" s="1181" t="s">
        <v>11</v>
      </c>
    </row>
    <row r="1843" spans="1:4" s="1198" customFormat="1" ht="11.25" customHeight="1" x14ac:dyDescent="0.2">
      <c r="A1843" s="1560" t="s">
        <v>3149</v>
      </c>
      <c r="B1843" s="1186">
        <v>2500</v>
      </c>
      <c r="C1843" s="1186">
        <v>0</v>
      </c>
      <c r="D1843" s="1179" t="s">
        <v>679</v>
      </c>
    </row>
    <row r="1844" spans="1:4" s="1198" customFormat="1" ht="11.25" customHeight="1" x14ac:dyDescent="0.2">
      <c r="A1844" s="1560"/>
      <c r="B1844" s="1186">
        <v>2500</v>
      </c>
      <c r="C1844" s="1186">
        <v>0</v>
      </c>
      <c r="D1844" s="1179" t="s">
        <v>11</v>
      </c>
    </row>
    <row r="1845" spans="1:4" s="1198" customFormat="1" ht="11.25" customHeight="1" x14ac:dyDescent="0.2">
      <c r="A1845" s="1561" t="s">
        <v>3150</v>
      </c>
      <c r="B1845" s="1185">
        <v>373</v>
      </c>
      <c r="C1845" s="1185">
        <v>373</v>
      </c>
      <c r="D1845" s="1177" t="s">
        <v>677</v>
      </c>
    </row>
    <row r="1846" spans="1:4" s="1198" customFormat="1" ht="11.25" customHeight="1" x14ac:dyDescent="0.2">
      <c r="A1846" s="1562"/>
      <c r="B1846" s="1187">
        <v>373</v>
      </c>
      <c r="C1846" s="1187">
        <v>373</v>
      </c>
      <c r="D1846" s="1181" t="s">
        <v>11</v>
      </c>
    </row>
    <row r="1847" spans="1:4" s="1198" customFormat="1" ht="11.25" customHeight="1" x14ac:dyDescent="0.2">
      <c r="A1847" s="1560" t="s">
        <v>4067</v>
      </c>
      <c r="B1847" s="1186">
        <v>150</v>
      </c>
      <c r="C1847" s="1186">
        <v>150</v>
      </c>
      <c r="D1847" s="1179" t="s">
        <v>385</v>
      </c>
    </row>
    <row r="1848" spans="1:4" s="1198" customFormat="1" ht="11.25" customHeight="1" x14ac:dyDescent="0.2">
      <c r="A1848" s="1560"/>
      <c r="B1848" s="1186">
        <v>150</v>
      </c>
      <c r="C1848" s="1186">
        <v>150</v>
      </c>
      <c r="D1848" s="1179" t="s">
        <v>11</v>
      </c>
    </row>
    <row r="1849" spans="1:4" s="1198" customFormat="1" ht="11.25" customHeight="1" x14ac:dyDescent="0.2">
      <c r="A1849" s="1561" t="s">
        <v>393</v>
      </c>
      <c r="B1849" s="1185">
        <v>294</v>
      </c>
      <c r="C1849" s="1185">
        <v>294</v>
      </c>
      <c r="D1849" s="1177" t="s">
        <v>677</v>
      </c>
    </row>
    <row r="1850" spans="1:4" s="1198" customFormat="1" ht="11.25" customHeight="1" x14ac:dyDescent="0.2">
      <c r="A1850" s="1562"/>
      <c r="B1850" s="1187">
        <v>294</v>
      </c>
      <c r="C1850" s="1187">
        <v>294</v>
      </c>
      <c r="D1850" s="1181" t="s">
        <v>11</v>
      </c>
    </row>
    <row r="1851" spans="1:4" s="1198" customFormat="1" ht="11.25" customHeight="1" x14ac:dyDescent="0.2">
      <c r="A1851" s="1560" t="s">
        <v>2780</v>
      </c>
      <c r="B1851" s="1186">
        <v>200</v>
      </c>
      <c r="C1851" s="1186">
        <v>200</v>
      </c>
      <c r="D1851" s="1179" t="s">
        <v>385</v>
      </c>
    </row>
    <row r="1852" spans="1:4" s="1198" customFormat="1" ht="11.25" customHeight="1" x14ac:dyDescent="0.2">
      <c r="A1852" s="1560"/>
      <c r="B1852" s="1186">
        <v>200</v>
      </c>
      <c r="C1852" s="1186">
        <v>200</v>
      </c>
      <c r="D1852" s="1179" t="s">
        <v>11</v>
      </c>
    </row>
    <row r="1853" spans="1:4" s="1198" customFormat="1" ht="11.25" customHeight="1" x14ac:dyDescent="0.2">
      <c r="A1853" s="1561" t="s">
        <v>4068</v>
      </c>
      <c r="B1853" s="1185">
        <v>50</v>
      </c>
      <c r="C1853" s="1185">
        <v>50</v>
      </c>
      <c r="D1853" s="1177" t="s">
        <v>385</v>
      </c>
    </row>
    <row r="1854" spans="1:4" s="1198" customFormat="1" ht="11.25" customHeight="1" x14ac:dyDescent="0.2">
      <c r="A1854" s="1562"/>
      <c r="B1854" s="1187">
        <v>50</v>
      </c>
      <c r="C1854" s="1187">
        <v>50</v>
      </c>
      <c r="D1854" s="1181" t="s">
        <v>11</v>
      </c>
    </row>
    <row r="1855" spans="1:4" s="1198" customFormat="1" ht="11.25" customHeight="1" x14ac:dyDescent="0.2">
      <c r="A1855" s="1560" t="s">
        <v>3151</v>
      </c>
      <c r="B1855" s="1186">
        <v>97</v>
      </c>
      <c r="C1855" s="1186">
        <v>97</v>
      </c>
      <c r="D1855" s="1179" t="s">
        <v>677</v>
      </c>
    </row>
    <row r="1856" spans="1:4" s="1198" customFormat="1" ht="11.25" customHeight="1" x14ac:dyDescent="0.2">
      <c r="A1856" s="1560"/>
      <c r="B1856" s="1186">
        <v>97</v>
      </c>
      <c r="C1856" s="1186">
        <v>97</v>
      </c>
      <c r="D1856" s="1179" t="s">
        <v>11</v>
      </c>
    </row>
    <row r="1857" spans="1:4" s="1198" customFormat="1" ht="11.25" customHeight="1" x14ac:dyDescent="0.2">
      <c r="A1857" s="1561" t="s">
        <v>2004</v>
      </c>
      <c r="B1857" s="1185">
        <v>200</v>
      </c>
      <c r="C1857" s="1185">
        <v>200</v>
      </c>
      <c r="D1857" s="1177" t="s">
        <v>385</v>
      </c>
    </row>
    <row r="1858" spans="1:4" s="1198" customFormat="1" ht="11.25" customHeight="1" x14ac:dyDescent="0.2">
      <c r="A1858" s="1562"/>
      <c r="B1858" s="1187">
        <v>200</v>
      </c>
      <c r="C1858" s="1187">
        <v>200</v>
      </c>
      <c r="D1858" s="1181" t="s">
        <v>11</v>
      </c>
    </row>
    <row r="1859" spans="1:4" s="1198" customFormat="1" ht="11.25" customHeight="1" x14ac:dyDescent="0.2">
      <c r="A1859" s="1560" t="s">
        <v>4069</v>
      </c>
      <c r="B1859" s="1186">
        <v>175</v>
      </c>
      <c r="C1859" s="1186">
        <v>175</v>
      </c>
      <c r="D1859" s="1179" t="s">
        <v>385</v>
      </c>
    </row>
    <row r="1860" spans="1:4" s="1198" customFormat="1" ht="11.25" customHeight="1" x14ac:dyDescent="0.2">
      <c r="A1860" s="1560"/>
      <c r="B1860" s="1186">
        <v>175</v>
      </c>
      <c r="C1860" s="1186">
        <v>175</v>
      </c>
      <c r="D1860" s="1179" t="s">
        <v>11</v>
      </c>
    </row>
    <row r="1861" spans="1:4" s="1198" customFormat="1" ht="11.25" customHeight="1" x14ac:dyDescent="0.2">
      <c r="A1861" s="1561" t="s">
        <v>394</v>
      </c>
      <c r="B1861" s="1185">
        <v>400</v>
      </c>
      <c r="C1861" s="1185">
        <v>400</v>
      </c>
      <c r="D1861" s="1177" t="s">
        <v>677</v>
      </c>
    </row>
    <row r="1862" spans="1:4" s="1198" customFormat="1" ht="11.25" customHeight="1" x14ac:dyDescent="0.2">
      <c r="A1862" s="1562"/>
      <c r="B1862" s="1187">
        <v>400</v>
      </c>
      <c r="C1862" s="1187">
        <v>400</v>
      </c>
      <c r="D1862" s="1181" t="s">
        <v>11</v>
      </c>
    </row>
    <row r="1863" spans="1:4" s="1198" customFormat="1" ht="11.25" customHeight="1" x14ac:dyDescent="0.2">
      <c r="A1863" s="1560" t="s">
        <v>2005</v>
      </c>
      <c r="B1863" s="1186">
        <v>80</v>
      </c>
      <c r="C1863" s="1186">
        <v>80</v>
      </c>
      <c r="D1863" s="1179" t="s">
        <v>676</v>
      </c>
    </row>
    <row r="1864" spans="1:4" s="1198" customFormat="1" ht="11.25" customHeight="1" x14ac:dyDescent="0.2">
      <c r="A1864" s="1560"/>
      <c r="B1864" s="1186">
        <v>49</v>
      </c>
      <c r="C1864" s="1186">
        <v>49</v>
      </c>
      <c r="D1864" s="1179" t="s">
        <v>399</v>
      </c>
    </row>
    <row r="1865" spans="1:4" s="1198" customFormat="1" ht="11.25" customHeight="1" x14ac:dyDescent="0.2">
      <c r="A1865" s="1560"/>
      <c r="B1865" s="1186">
        <v>129</v>
      </c>
      <c r="C1865" s="1186">
        <v>129</v>
      </c>
      <c r="D1865" s="1179" t="s">
        <v>11</v>
      </c>
    </row>
    <row r="1866" spans="1:4" s="1198" customFormat="1" ht="11.25" customHeight="1" x14ac:dyDescent="0.2">
      <c r="A1866" s="1561" t="s">
        <v>2006</v>
      </c>
      <c r="B1866" s="1185">
        <v>50</v>
      </c>
      <c r="C1866" s="1185">
        <v>50</v>
      </c>
      <c r="D1866" s="1177" t="s">
        <v>678</v>
      </c>
    </row>
    <row r="1867" spans="1:4" s="1198" customFormat="1" ht="11.25" customHeight="1" x14ac:dyDescent="0.2">
      <c r="A1867" s="1560"/>
      <c r="B1867" s="1186">
        <v>130</v>
      </c>
      <c r="C1867" s="1186">
        <v>130</v>
      </c>
      <c r="D1867" s="1179" t="s">
        <v>399</v>
      </c>
    </row>
    <row r="1868" spans="1:4" s="1198" customFormat="1" ht="11.25" customHeight="1" x14ac:dyDescent="0.2">
      <c r="A1868" s="1562"/>
      <c r="B1868" s="1187">
        <v>180</v>
      </c>
      <c r="C1868" s="1187">
        <v>180</v>
      </c>
      <c r="D1868" s="1181" t="s">
        <v>11</v>
      </c>
    </row>
    <row r="1869" spans="1:4" s="1198" customFormat="1" ht="11.25" customHeight="1" x14ac:dyDescent="0.2">
      <c r="A1869" s="1560" t="s">
        <v>3828</v>
      </c>
      <c r="B1869" s="1186">
        <v>145</v>
      </c>
      <c r="C1869" s="1186">
        <v>145</v>
      </c>
      <c r="D1869" s="1179" t="s">
        <v>385</v>
      </c>
    </row>
    <row r="1870" spans="1:4" s="1198" customFormat="1" ht="11.25" customHeight="1" x14ac:dyDescent="0.2">
      <c r="A1870" s="1560"/>
      <c r="B1870" s="1186">
        <v>145</v>
      </c>
      <c r="C1870" s="1186">
        <v>145</v>
      </c>
      <c r="D1870" s="1179" t="s">
        <v>11</v>
      </c>
    </row>
    <row r="1871" spans="1:4" s="1198" customFormat="1" ht="11.25" customHeight="1" x14ac:dyDescent="0.2">
      <c r="A1871" s="1561" t="s">
        <v>4891</v>
      </c>
      <c r="B1871" s="1185">
        <v>4500</v>
      </c>
      <c r="C1871" s="1185">
        <v>4500</v>
      </c>
      <c r="D1871" s="1177" t="s">
        <v>679</v>
      </c>
    </row>
    <row r="1872" spans="1:4" s="1198" customFormat="1" ht="11.25" customHeight="1" x14ac:dyDescent="0.2">
      <c r="A1872" s="1562"/>
      <c r="B1872" s="1187">
        <v>4500</v>
      </c>
      <c r="C1872" s="1187">
        <v>4500</v>
      </c>
      <c r="D1872" s="1181" t="s">
        <v>11</v>
      </c>
    </row>
    <row r="1873" spans="1:4" s="1198" customFormat="1" ht="11.25" customHeight="1" x14ac:dyDescent="0.2">
      <c r="A1873" s="1560" t="s">
        <v>2922</v>
      </c>
      <c r="B1873" s="1186">
        <v>200</v>
      </c>
      <c r="C1873" s="1186">
        <v>200</v>
      </c>
      <c r="D1873" s="1179" t="s">
        <v>385</v>
      </c>
    </row>
    <row r="1874" spans="1:4" s="1198" customFormat="1" ht="11.25" customHeight="1" x14ac:dyDescent="0.2">
      <c r="A1874" s="1560"/>
      <c r="B1874" s="1186">
        <v>200</v>
      </c>
      <c r="C1874" s="1186">
        <v>200</v>
      </c>
      <c r="D1874" s="1179" t="s">
        <v>11</v>
      </c>
    </row>
    <row r="1875" spans="1:4" s="1198" customFormat="1" ht="11.25" customHeight="1" x14ac:dyDescent="0.2">
      <c r="A1875" s="1561" t="s">
        <v>4892</v>
      </c>
      <c r="B1875" s="1185">
        <v>500</v>
      </c>
      <c r="C1875" s="1185">
        <v>500</v>
      </c>
      <c r="D1875" s="1177" t="s">
        <v>677</v>
      </c>
    </row>
    <row r="1876" spans="1:4" s="1198" customFormat="1" ht="11.25" customHeight="1" x14ac:dyDescent="0.2">
      <c r="A1876" s="1562"/>
      <c r="B1876" s="1187">
        <v>500</v>
      </c>
      <c r="C1876" s="1187">
        <v>500</v>
      </c>
      <c r="D1876" s="1181" t="s">
        <v>11</v>
      </c>
    </row>
    <row r="1877" spans="1:4" s="1198" customFormat="1" ht="11.25" customHeight="1" x14ac:dyDescent="0.2">
      <c r="A1877" s="1560" t="s">
        <v>3152</v>
      </c>
      <c r="B1877" s="1186">
        <v>346</v>
      </c>
      <c r="C1877" s="1186">
        <v>346</v>
      </c>
      <c r="D1877" s="1179" t="s">
        <v>677</v>
      </c>
    </row>
    <row r="1878" spans="1:4" s="1198" customFormat="1" ht="11.25" customHeight="1" x14ac:dyDescent="0.2">
      <c r="A1878" s="1560"/>
      <c r="B1878" s="1186">
        <v>346</v>
      </c>
      <c r="C1878" s="1186">
        <v>346</v>
      </c>
      <c r="D1878" s="1179" t="s">
        <v>11</v>
      </c>
    </row>
    <row r="1879" spans="1:4" s="1198" customFormat="1" ht="11.25" customHeight="1" x14ac:dyDescent="0.2">
      <c r="A1879" s="1561" t="s">
        <v>3829</v>
      </c>
      <c r="B1879" s="1185">
        <v>3000</v>
      </c>
      <c r="C1879" s="1185">
        <v>3000</v>
      </c>
      <c r="D1879" s="1177" t="s">
        <v>679</v>
      </c>
    </row>
    <row r="1880" spans="1:4" s="1198" customFormat="1" ht="11.25" customHeight="1" x14ac:dyDescent="0.2">
      <c r="A1880" s="1562"/>
      <c r="B1880" s="1187">
        <v>3000</v>
      </c>
      <c r="C1880" s="1187">
        <v>3000</v>
      </c>
      <c r="D1880" s="1181" t="s">
        <v>11</v>
      </c>
    </row>
    <row r="1881" spans="1:4" s="1198" customFormat="1" ht="11.25" customHeight="1" x14ac:dyDescent="0.2">
      <c r="A1881" s="1561" t="s">
        <v>4118</v>
      </c>
      <c r="B1881" s="1185">
        <v>150</v>
      </c>
      <c r="C1881" s="1185">
        <v>150</v>
      </c>
      <c r="D1881" s="1177" t="s">
        <v>4893</v>
      </c>
    </row>
    <row r="1882" spans="1:4" s="1198" customFormat="1" ht="11.25" customHeight="1" x14ac:dyDescent="0.2">
      <c r="A1882" s="1562"/>
      <c r="B1882" s="1187">
        <v>150</v>
      </c>
      <c r="C1882" s="1187">
        <v>150</v>
      </c>
      <c r="D1882" s="1181" t="s">
        <v>11</v>
      </c>
    </row>
    <row r="1883" spans="1:4" s="1198" customFormat="1" ht="11.25" customHeight="1" x14ac:dyDescent="0.2">
      <c r="A1883" s="1561" t="s">
        <v>4070</v>
      </c>
      <c r="B1883" s="1185">
        <v>180</v>
      </c>
      <c r="C1883" s="1185">
        <v>180</v>
      </c>
      <c r="D1883" s="1177" t="s">
        <v>385</v>
      </c>
    </row>
    <row r="1884" spans="1:4" s="1198" customFormat="1" ht="11.25" customHeight="1" x14ac:dyDescent="0.2">
      <c r="A1884" s="1562"/>
      <c r="B1884" s="1187">
        <v>180</v>
      </c>
      <c r="C1884" s="1187">
        <v>180</v>
      </c>
      <c r="D1884" s="1181" t="s">
        <v>11</v>
      </c>
    </row>
    <row r="1885" spans="1:4" s="1198" customFormat="1" ht="11.25" customHeight="1" x14ac:dyDescent="0.2">
      <c r="A1885" s="1560" t="s">
        <v>2781</v>
      </c>
      <c r="B1885" s="1186">
        <v>200</v>
      </c>
      <c r="C1885" s="1186">
        <v>200</v>
      </c>
      <c r="D1885" s="1179" t="s">
        <v>385</v>
      </c>
    </row>
    <row r="1886" spans="1:4" s="1198" customFormat="1" ht="11.25" customHeight="1" x14ac:dyDescent="0.2">
      <c r="A1886" s="1560"/>
      <c r="B1886" s="1186">
        <v>200</v>
      </c>
      <c r="C1886" s="1186">
        <v>200</v>
      </c>
      <c r="D1886" s="1179" t="s">
        <v>11</v>
      </c>
    </row>
    <row r="1887" spans="1:4" s="1198" customFormat="1" ht="11.25" customHeight="1" x14ac:dyDescent="0.2">
      <c r="A1887" s="1561" t="s">
        <v>4894</v>
      </c>
      <c r="B1887" s="1185">
        <v>1320</v>
      </c>
      <c r="C1887" s="1185">
        <v>914.13099999999997</v>
      </c>
      <c r="D1887" s="1177" t="s">
        <v>679</v>
      </c>
    </row>
    <row r="1888" spans="1:4" s="1198" customFormat="1" ht="11.25" customHeight="1" x14ac:dyDescent="0.2">
      <c r="A1888" s="1562"/>
      <c r="B1888" s="1187">
        <v>1320</v>
      </c>
      <c r="C1888" s="1187">
        <v>914.13099999999997</v>
      </c>
      <c r="D1888" s="1181" t="s">
        <v>11</v>
      </c>
    </row>
    <row r="1889" spans="1:4" s="1198" customFormat="1" ht="11.25" customHeight="1" x14ac:dyDescent="0.2">
      <c r="A1889" s="1560" t="s">
        <v>4071</v>
      </c>
      <c r="B1889" s="1186">
        <v>200</v>
      </c>
      <c r="C1889" s="1186">
        <v>200</v>
      </c>
      <c r="D1889" s="1179" t="s">
        <v>385</v>
      </c>
    </row>
    <row r="1890" spans="1:4" s="1198" customFormat="1" ht="11.25" customHeight="1" x14ac:dyDescent="0.2">
      <c r="A1890" s="1560"/>
      <c r="B1890" s="1186">
        <v>200</v>
      </c>
      <c r="C1890" s="1186">
        <v>200</v>
      </c>
      <c r="D1890" s="1179" t="s">
        <v>11</v>
      </c>
    </row>
    <row r="1891" spans="1:4" s="1198" customFormat="1" ht="11.25" customHeight="1" x14ac:dyDescent="0.2">
      <c r="A1891" s="1561" t="s">
        <v>3362</v>
      </c>
      <c r="B1891" s="1185">
        <v>120</v>
      </c>
      <c r="C1891" s="1185">
        <v>120</v>
      </c>
      <c r="D1891" s="1177" t="s">
        <v>385</v>
      </c>
    </row>
    <row r="1892" spans="1:4" s="1198" customFormat="1" ht="11.25" customHeight="1" x14ac:dyDescent="0.2">
      <c r="A1892" s="1562"/>
      <c r="B1892" s="1187">
        <v>120</v>
      </c>
      <c r="C1892" s="1187">
        <v>120</v>
      </c>
      <c r="D1892" s="1181" t="s">
        <v>11</v>
      </c>
    </row>
    <row r="1893" spans="1:4" s="1198" customFormat="1" ht="11.25" customHeight="1" x14ac:dyDescent="0.2">
      <c r="A1893" s="1560" t="s">
        <v>4072</v>
      </c>
      <c r="B1893" s="1186">
        <v>50</v>
      </c>
      <c r="C1893" s="1186">
        <v>50</v>
      </c>
      <c r="D1893" s="1179" t="s">
        <v>385</v>
      </c>
    </row>
    <row r="1894" spans="1:4" s="1198" customFormat="1" ht="11.25" customHeight="1" x14ac:dyDescent="0.2">
      <c r="A1894" s="1560"/>
      <c r="B1894" s="1186">
        <v>100</v>
      </c>
      <c r="C1894" s="1186">
        <v>100</v>
      </c>
      <c r="D1894" s="1179" t="s">
        <v>2963</v>
      </c>
    </row>
    <row r="1895" spans="1:4" s="1198" customFormat="1" ht="11.25" customHeight="1" x14ac:dyDescent="0.2">
      <c r="A1895" s="1560"/>
      <c r="B1895" s="1186">
        <v>150</v>
      </c>
      <c r="C1895" s="1186">
        <v>150</v>
      </c>
      <c r="D1895" s="1179" t="s">
        <v>11</v>
      </c>
    </row>
    <row r="1896" spans="1:4" s="1198" customFormat="1" ht="11.25" customHeight="1" x14ac:dyDescent="0.2">
      <c r="A1896" s="1561" t="s">
        <v>3153</v>
      </c>
      <c r="B1896" s="1185">
        <v>80</v>
      </c>
      <c r="C1896" s="1185">
        <v>80</v>
      </c>
      <c r="D1896" s="1177" t="s">
        <v>3103</v>
      </c>
    </row>
    <row r="1897" spans="1:4" s="1198" customFormat="1" ht="11.25" customHeight="1" x14ac:dyDescent="0.2">
      <c r="A1897" s="1562"/>
      <c r="B1897" s="1187">
        <v>80</v>
      </c>
      <c r="C1897" s="1187">
        <v>80</v>
      </c>
      <c r="D1897" s="1181" t="s">
        <v>11</v>
      </c>
    </row>
    <row r="1898" spans="1:4" s="1198" customFormat="1" ht="11.25" customHeight="1" x14ac:dyDescent="0.2">
      <c r="A1898" s="1560" t="s">
        <v>4895</v>
      </c>
      <c r="B1898" s="1186">
        <v>126.1</v>
      </c>
      <c r="C1898" s="1186">
        <v>57.3</v>
      </c>
      <c r="D1898" s="1179" t="s">
        <v>678</v>
      </c>
    </row>
    <row r="1899" spans="1:4" s="1198" customFormat="1" ht="11.25" customHeight="1" x14ac:dyDescent="0.2">
      <c r="A1899" s="1560"/>
      <c r="B1899" s="1186">
        <v>126.1</v>
      </c>
      <c r="C1899" s="1186">
        <v>57.3</v>
      </c>
      <c r="D1899" s="1179" t="s">
        <v>11</v>
      </c>
    </row>
    <row r="1900" spans="1:4" s="1198" customFormat="1" ht="11.25" customHeight="1" x14ac:dyDescent="0.2">
      <c r="A1900" s="1561" t="s">
        <v>2007</v>
      </c>
      <c r="B1900" s="1185">
        <v>50</v>
      </c>
      <c r="C1900" s="1185">
        <v>50</v>
      </c>
      <c r="D1900" s="1177" t="s">
        <v>2761</v>
      </c>
    </row>
    <row r="1901" spans="1:4" s="1198" customFormat="1" ht="11.25" customHeight="1" x14ac:dyDescent="0.2">
      <c r="A1901" s="1562"/>
      <c r="B1901" s="1187">
        <v>50</v>
      </c>
      <c r="C1901" s="1187">
        <v>50</v>
      </c>
      <c r="D1901" s="1181" t="s">
        <v>11</v>
      </c>
    </row>
    <row r="1902" spans="1:4" s="1198" customFormat="1" ht="11.25" customHeight="1" x14ac:dyDescent="0.2">
      <c r="A1902" s="1560" t="s">
        <v>4896</v>
      </c>
      <c r="B1902" s="1186">
        <v>50</v>
      </c>
      <c r="C1902" s="1186">
        <v>0</v>
      </c>
      <c r="D1902" s="1179" t="s">
        <v>510</v>
      </c>
    </row>
    <row r="1903" spans="1:4" s="1198" customFormat="1" ht="11.25" customHeight="1" x14ac:dyDescent="0.2">
      <c r="A1903" s="1560"/>
      <c r="B1903" s="1186">
        <v>50</v>
      </c>
      <c r="C1903" s="1186">
        <v>0</v>
      </c>
      <c r="D1903" s="1179" t="s">
        <v>11</v>
      </c>
    </row>
    <row r="1904" spans="1:4" s="1198" customFormat="1" ht="11.25" customHeight="1" x14ac:dyDescent="0.2">
      <c r="A1904" s="1561" t="s">
        <v>4079</v>
      </c>
      <c r="B1904" s="1185">
        <v>195</v>
      </c>
      <c r="C1904" s="1185">
        <v>195</v>
      </c>
      <c r="D1904" s="1177" t="s">
        <v>4074</v>
      </c>
    </row>
    <row r="1905" spans="1:4" s="1198" customFormat="1" ht="11.25" customHeight="1" x14ac:dyDescent="0.2">
      <c r="A1905" s="1562"/>
      <c r="B1905" s="1187">
        <v>195</v>
      </c>
      <c r="C1905" s="1187">
        <v>195</v>
      </c>
      <c r="D1905" s="1181" t="s">
        <v>11</v>
      </c>
    </row>
    <row r="1906" spans="1:4" s="1198" customFormat="1" ht="11.25" customHeight="1" x14ac:dyDescent="0.2">
      <c r="A1906" s="1560" t="s">
        <v>3441</v>
      </c>
      <c r="B1906" s="1186">
        <v>100</v>
      </c>
      <c r="C1906" s="1186">
        <v>100</v>
      </c>
      <c r="D1906" s="1179" t="s">
        <v>4897</v>
      </c>
    </row>
    <row r="1907" spans="1:4" s="1198" customFormat="1" ht="11.25" customHeight="1" x14ac:dyDescent="0.2">
      <c r="A1907" s="1560"/>
      <c r="B1907" s="1186">
        <v>100</v>
      </c>
      <c r="C1907" s="1186">
        <v>100</v>
      </c>
      <c r="D1907" s="1179" t="s">
        <v>11</v>
      </c>
    </row>
    <row r="1908" spans="1:4" s="1198" customFormat="1" ht="11.25" customHeight="1" x14ac:dyDescent="0.2">
      <c r="A1908" s="1561" t="s">
        <v>3830</v>
      </c>
      <c r="B1908" s="1185">
        <v>42.3</v>
      </c>
      <c r="C1908" s="1185">
        <v>42.3</v>
      </c>
      <c r="D1908" s="1177" t="s">
        <v>665</v>
      </c>
    </row>
    <row r="1909" spans="1:4" s="1198" customFormat="1" ht="11.25" customHeight="1" x14ac:dyDescent="0.2">
      <c r="A1909" s="1562"/>
      <c r="B1909" s="1187">
        <v>42.3</v>
      </c>
      <c r="C1909" s="1187">
        <v>42.3</v>
      </c>
      <c r="D1909" s="1181" t="s">
        <v>11</v>
      </c>
    </row>
    <row r="1910" spans="1:4" s="1198" customFormat="1" ht="11.25" customHeight="1" x14ac:dyDescent="0.2">
      <c r="A1910" s="1560" t="s">
        <v>4898</v>
      </c>
      <c r="B1910" s="1186">
        <v>74.400000000000006</v>
      </c>
      <c r="C1910" s="1186">
        <v>74.048000000000002</v>
      </c>
      <c r="D1910" s="1179" t="s">
        <v>665</v>
      </c>
    </row>
    <row r="1911" spans="1:4" s="1198" customFormat="1" ht="11.25" customHeight="1" x14ac:dyDescent="0.2">
      <c r="A1911" s="1560"/>
      <c r="B1911" s="1186">
        <v>74.400000000000006</v>
      </c>
      <c r="C1911" s="1186">
        <v>74.048000000000002</v>
      </c>
      <c r="D1911" s="1179" t="s">
        <v>11</v>
      </c>
    </row>
    <row r="1912" spans="1:4" s="1198" customFormat="1" ht="11.25" customHeight="1" x14ac:dyDescent="0.2">
      <c r="A1912" s="1561" t="s">
        <v>2008</v>
      </c>
      <c r="B1912" s="1185">
        <v>80</v>
      </c>
      <c r="C1912" s="1185">
        <v>80</v>
      </c>
      <c r="D1912" s="1177" t="s">
        <v>665</v>
      </c>
    </row>
    <row r="1913" spans="1:4" s="1198" customFormat="1" ht="11.25" customHeight="1" x14ac:dyDescent="0.2">
      <c r="A1913" s="1562"/>
      <c r="B1913" s="1187">
        <v>80</v>
      </c>
      <c r="C1913" s="1187">
        <v>80</v>
      </c>
      <c r="D1913" s="1181" t="s">
        <v>11</v>
      </c>
    </row>
    <row r="1914" spans="1:4" s="1198" customFormat="1" ht="11.25" customHeight="1" x14ac:dyDescent="0.2">
      <c r="A1914" s="1560" t="s">
        <v>3831</v>
      </c>
      <c r="B1914" s="1186">
        <v>52.5</v>
      </c>
      <c r="C1914" s="1186">
        <v>48.033999999999999</v>
      </c>
      <c r="D1914" s="1179" t="s">
        <v>665</v>
      </c>
    </row>
    <row r="1915" spans="1:4" s="1198" customFormat="1" ht="11.25" customHeight="1" x14ac:dyDescent="0.2">
      <c r="A1915" s="1560"/>
      <c r="B1915" s="1186">
        <v>52.5</v>
      </c>
      <c r="C1915" s="1186">
        <v>48.033999999999999</v>
      </c>
      <c r="D1915" s="1179" t="s">
        <v>11</v>
      </c>
    </row>
    <row r="1916" spans="1:4" s="1198" customFormat="1" ht="21" x14ac:dyDescent="0.2">
      <c r="A1916" s="1561" t="s">
        <v>3832</v>
      </c>
      <c r="B1916" s="1185">
        <v>55</v>
      </c>
      <c r="C1916" s="1185">
        <v>42.112000000000002</v>
      </c>
      <c r="D1916" s="1177" t="s">
        <v>724</v>
      </c>
    </row>
    <row r="1917" spans="1:4" s="1198" customFormat="1" ht="11.25" customHeight="1" x14ac:dyDescent="0.2">
      <c r="A1917" s="1562"/>
      <c r="B1917" s="1187">
        <v>55</v>
      </c>
      <c r="C1917" s="1187">
        <v>42.112000000000002</v>
      </c>
      <c r="D1917" s="1181" t="s">
        <v>11</v>
      </c>
    </row>
    <row r="1918" spans="1:4" s="1198" customFormat="1" ht="11.25" customHeight="1" x14ac:dyDescent="0.2">
      <c r="A1918" s="1560" t="s">
        <v>2009</v>
      </c>
      <c r="B1918" s="1186">
        <v>11531.49</v>
      </c>
      <c r="C1918" s="1186">
        <v>11531.481</v>
      </c>
      <c r="D1918" s="1179" t="s">
        <v>1826</v>
      </c>
    </row>
    <row r="1919" spans="1:4" s="1198" customFormat="1" ht="11.25" customHeight="1" x14ac:dyDescent="0.2">
      <c r="A1919" s="1560"/>
      <c r="B1919" s="1186">
        <v>11531.49</v>
      </c>
      <c r="C1919" s="1186">
        <v>11531.481</v>
      </c>
      <c r="D1919" s="1179" t="s">
        <v>11</v>
      </c>
    </row>
    <row r="1920" spans="1:4" s="1198" customFormat="1" ht="11.25" customHeight="1" x14ac:dyDescent="0.2">
      <c r="A1920" s="1561" t="s">
        <v>2010</v>
      </c>
      <c r="B1920" s="1185">
        <v>80</v>
      </c>
      <c r="C1920" s="1185">
        <v>80</v>
      </c>
      <c r="D1920" s="1177" t="s">
        <v>665</v>
      </c>
    </row>
    <row r="1921" spans="1:4" s="1198" customFormat="1" ht="11.25" customHeight="1" x14ac:dyDescent="0.2">
      <c r="A1921" s="1560"/>
      <c r="B1921" s="1186">
        <v>400</v>
      </c>
      <c r="C1921" s="1186">
        <v>400</v>
      </c>
      <c r="D1921" s="1179" t="s">
        <v>4899</v>
      </c>
    </row>
    <row r="1922" spans="1:4" s="1198" customFormat="1" ht="11.25" customHeight="1" x14ac:dyDescent="0.2">
      <c r="A1922" s="1562"/>
      <c r="B1922" s="1187">
        <v>480</v>
      </c>
      <c r="C1922" s="1187">
        <v>480</v>
      </c>
      <c r="D1922" s="1181" t="s">
        <v>11</v>
      </c>
    </row>
    <row r="1923" spans="1:4" s="1198" customFormat="1" ht="11.25" customHeight="1" x14ac:dyDescent="0.2">
      <c r="A1923" s="1560" t="s">
        <v>4900</v>
      </c>
      <c r="B1923" s="1186">
        <v>73.400000000000006</v>
      </c>
      <c r="C1923" s="1186">
        <v>73.400000000000006</v>
      </c>
      <c r="D1923" s="1179" t="s">
        <v>3723</v>
      </c>
    </row>
    <row r="1924" spans="1:4" s="1198" customFormat="1" ht="11.25" customHeight="1" x14ac:dyDescent="0.2">
      <c r="A1924" s="1560"/>
      <c r="B1924" s="1186">
        <v>73.400000000000006</v>
      </c>
      <c r="C1924" s="1186">
        <v>73.400000000000006</v>
      </c>
      <c r="D1924" s="1179" t="s">
        <v>11</v>
      </c>
    </row>
    <row r="1925" spans="1:4" s="1198" customFormat="1" ht="11.25" customHeight="1" x14ac:dyDescent="0.2">
      <c r="A1925" s="1561" t="s">
        <v>423</v>
      </c>
      <c r="B1925" s="1185">
        <v>170</v>
      </c>
      <c r="C1925" s="1185">
        <v>170</v>
      </c>
      <c r="D1925" s="1177" t="s">
        <v>420</v>
      </c>
    </row>
    <row r="1926" spans="1:4" s="1198" customFormat="1" ht="11.25" customHeight="1" x14ac:dyDescent="0.2">
      <c r="A1926" s="1562"/>
      <c r="B1926" s="1187">
        <v>170</v>
      </c>
      <c r="C1926" s="1187">
        <v>170</v>
      </c>
      <c r="D1926" s="1181" t="s">
        <v>11</v>
      </c>
    </row>
    <row r="1927" spans="1:4" s="1198" customFormat="1" ht="11.25" customHeight="1" x14ac:dyDescent="0.2">
      <c r="A1927" s="1561" t="s">
        <v>3833</v>
      </c>
      <c r="B1927" s="1185">
        <v>43</v>
      </c>
      <c r="C1927" s="1185">
        <v>43</v>
      </c>
      <c r="D1927" s="1177" t="s">
        <v>3103</v>
      </c>
    </row>
    <row r="1928" spans="1:4" s="1198" customFormat="1" ht="11.25" customHeight="1" x14ac:dyDescent="0.2">
      <c r="A1928" s="1562"/>
      <c r="B1928" s="1187">
        <v>43</v>
      </c>
      <c r="C1928" s="1187">
        <v>43</v>
      </c>
      <c r="D1928" s="1181" t="s">
        <v>11</v>
      </c>
    </row>
    <row r="1929" spans="1:4" s="1198" customFormat="1" ht="11.25" customHeight="1" x14ac:dyDescent="0.2">
      <c r="A1929" s="1561" t="s">
        <v>425</v>
      </c>
      <c r="B1929" s="1185">
        <v>79.8</v>
      </c>
      <c r="C1929" s="1185">
        <v>79.8</v>
      </c>
      <c r="D1929" s="1177" t="s">
        <v>3103</v>
      </c>
    </row>
    <row r="1930" spans="1:4" s="1198" customFormat="1" ht="21" x14ac:dyDescent="0.2">
      <c r="A1930" s="1560"/>
      <c r="B1930" s="1186">
        <v>72.3</v>
      </c>
      <c r="C1930" s="1186">
        <v>68.338999999999999</v>
      </c>
      <c r="D1930" s="1179" t="s">
        <v>724</v>
      </c>
    </row>
    <row r="1931" spans="1:4" s="1198" customFormat="1" ht="11.25" customHeight="1" x14ac:dyDescent="0.2">
      <c r="A1931" s="1560"/>
      <c r="B1931" s="1186">
        <v>50</v>
      </c>
      <c r="C1931" s="1186">
        <v>50</v>
      </c>
      <c r="D1931" s="1179" t="s">
        <v>420</v>
      </c>
    </row>
    <row r="1932" spans="1:4" s="1198" customFormat="1" ht="11.25" customHeight="1" x14ac:dyDescent="0.2">
      <c r="A1932" s="1562"/>
      <c r="B1932" s="1187">
        <v>202.1</v>
      </c>
      <c r="C1932" s="1187">
        <v>198.13899999999998</v>
      </c>
      <c r="D1932" s="1181" t="s">
        <v>11</v>
      </c>
    </row>
    <row r="1933" spans="1:4" s="1198" customFormat="1" ht="11.25" customHeight="1" x14ac:dyDescent="0.2">
      <c r="A1933" s="1560" t="s">
        <v>4057</v>
      </c>
      <c r="B1933" s="1186">
        <v>50</v>
      </c>
      <c r="C1933" s="1186">
        <v>50</v>
      </c>
      <c r="D1933" s="1179" t="s">
        <v>317</v>
      </c>
    </row>
    <row r="1934" spans="1:4" s="1198" customFormat="1" ht="11.25" customHeight="1" x14ac:dyDescent="0.2">
      <c r="A1934" s="1560"/>
      <c r="B1934" s="1186">
        <v>50</v>
      </c>
      <c r="C1934" s="1186">
        <v>50</v>
      </c>
      <c r="D1934" s="1179" t="s">
        <v>11</v>
      </c>
    </row>
    <row r="1935" spans="1:4" s="1198" customFormat="1" ht="11.25" customHeight="1" x14ac:dyDescent="0.2">
      <c r="A1935" s="1561" t="s">
        <v>2011</v>
      </c>
      <c r="B1935" s="1185">
        <v>70</v>
      </c>
      <c r="C1935" s="1185">
        <v>70</v>
      </c>
      <c r="D1935" s="1177" t="s">
        <v>676</v>
      </c>
    </row>
    <row r="1936" spans="1:4" s="1198" customFormat="1" ht="11.25" customHeight="1" x14ac:dyDescent="0.2">
      <c r="A1936" s="1562"/>
      <c r="B1936" s="1187">
        <v>70</v>
      </c>
      <c r="C1936" s="1187">
        <v>70</v>
      </c>
      <c r="D1936" s="1181" t="s">
        <v>11</v>
      </c>
    </row>
    <row r="1937" spans="1:4" s="1198" customFormat="1" ht="11.25" customHeight="1" x14ac:dyDescent="0.2">
      <c r="A1937" s="1560" t="s">
        <v>3834</v>
      </c>
      <c r="B1937" s="1186">
        <v>275</v>
      </c>
      <c r="C1937" s="1186">
        <v>275</v>
      </c>
      <c r="D1937" s="1179" t="s">
        <v>678</v>
      </c>
    </row>
    <row r="1938" spans="1:4" s="1198" customFormat="1" ht="11.25" customHeight="1" x14ac:dyDescent="0.2">
      <c r="A1938" s="1560"/>
      <c r="B1938" s="1186">
        <v>275</v>
      </c>
      <c r="C1938" s="1186">
        <v>275</v>
      </c>
      <c r="D1938" s="1179" t="s">
        <v>11</v>
      </c>
    </row>
    <row r="1939" spans="1:4" s="1198" customFormat="1" ht="11.25" customHeight="1" x14ac:dyDescent="0.2">
      <c r="A1939" s="1561" t="s">
        <v>490</v>
      </c>
      <c r="B1939" s="1185">
        <v>400</v>
      </c>
      <c r="C1939" s="1185">
        <v>400</v>
      </c>
      <c r="D1939" s="1177" t="s">
        <v>739</v>
      </c>
    </row>
    <row r="1940" spans="1:4" s="1198" customFormat="1" ht="11.25" customHeight="1" x14ac:dyDescent="0.2">
      <c r="A1940" s="1560"/>
      <c r="B1940" s="1186">
        <v>120</v>
      </c>
      <c r="C1940" s="1186">
        <v>120</v>
      </c>
      <c r="D1940" s="1179" t="s">
        <v>3682</v>
      </c>
    </row>
    <row r="1941" spans="1:4" s="1198" customFormat="1" ht="11.25" customHeight="1" x14ac:dyDescent="0.2">
      <c r="A1941" s="1560"/>
      <c r="B1941" s="1186">
        <v>6000</v>
      </c>
      <c r="C1941" s="1186">
        <v>6000</v>
      </c>
      <c r="D1941" s="1179" t="s">
        <v>472</v>
      </c>
    </row>
    <row r="1942" spans="1:4" s="1198" customFormat="1" ht="11.25" customHeight="1" x14ac:dyDescent="0.2">
      <c r="A1942" s="1562"/>
      <c r="B1942" s="1187">
        <v>6520</v>
      </c>
      <c r="C1942" s="1187">
        <v>6520</v>
      </c>
      <c r="D1942" s="1181" t="s">
        <v>11</v>
      </c>
    </row>
    <row r="1943" spans="1:4" s="1198" customFormat="1" ht="11.25" customHeight="1" x14ac:dyDescent="0.2">
      <c r="A1943" s="1560" t="s">
        <v>4102</v>
      </c>
      <c r="B1943" s="1186">
        <v>150</v>
      </c>
      <c r="C1943" s="1186">
        <v>150</v>
      </c>
      <c r="D1943" s="1179" t="s">
        <v>399</v>
      </c>
    </row>
    <row r="1944" spans="1:4" s="1198" customFormat="1" ht="11.25" customHeight="1" x14ac:dyDescent="0.2">
      <c r="A1944" s="1560"/>
      <c r="B1944" s="1186">
        <v>150</v>
      </c>
      <c r="C1944" s="1186">
        <v>150</v>
      </c>
      <c r="D1944" s="1179" t="s">
        <v>11</v>
      </c>
    </row>
    <row r="1945" spans="1:4" s="1198" customFormat="1" ht="11.25" customHeight="1" x14ac:dyDescent="0.2">
      <c r="A1945" s="1561" t="s">
        <v>4084</v>
      </c>
      <c r="B1945" s="1185">
        <v>80</v>
      </c>
      <c r="C1945" s="1185">
        <v>80</v>
      </c>
      <c r="D1945" s="1177" t="s">
        <v>397</v>
      </c>
    </row>
    <row r="1946" spans="1:4" s="1198" customFormat="1" ht="11.25" customHeight="1" x14ac:dyDescent="0.2">
      <c r="A1946" s="1562"/>
      <c r="B1946" s="1187">
        <v>80</v>
      </c>
      <c r="C1946" s="1187">
        <v>80</v>
      </c>
      <c r="D1946" s="1181" t="s">
        <v>11</v>
      </c>
    </row>
    <row r="1947" spans="1:4" s="1198" customFormat="1" ht="21" x14ac:dyDescent="0.2">
      <c r="A1947" s="1560" t="s">
        <v>2782</v>
      </c>
      <c r="B1947" s="1186">
        <v>200</v>
      </c>
      <c r="C1947" s="1186">
        <v>200</v>
      </c>
      <c r="D1947" s="1179" t="s">
        <v>4901</v>
      </c>
    </row>
    <row r="1948" spans="1:4" s="1198" customFormat="1" ht="11.25" customHeight="1" x14ac:dyDescent="0.2">
      <c r="A1948" s="1560"/>
      <c r="B1948" s="1186">
        <v>200</v>
      </c>
      <c r="C1948" s="1186">
        <v>200</v>
      </c>
      <c r="D1948" s="1179" t="s">
        <v>11</v>
      </c>
    </row>
    <row r="1949" spans="1:4" s="1198" customFormat="1" ht="11.25" customHeight="1" x14ac:dyDescent="0.2">
      <c r="A1949" s="1561" t="s">
        <v>4119</v>
      </c>
      <c r="B1949" s="1185">
        <v>200</v>
      </c>
      <c r="C1949" s="1185">
        <v>200</v>
      </c>
      <c r="D1949" s="1177" t="s">
        <v>4902</v>
      </c>
    </row>
    <row r="1950" spans="1:4" s="1198" customFormat="1" ht="11.25" customHeight="1" x14ac:dyDescent="0.2">
      <c r="A1950" s="1562"/>
      <c r="B1950" s="1187">
        <v>200</v>
      </c>
      <c r="C1950" s="1187">
        <v>200</v>
      </c>
      <c r="D1950" s="1181" t="s">
        <v>11</v>
      </c>
    </row>
    <row r="1951" spans="1:4" s="1198" customFormat="1" ht="21" x14ac:dyDescent="0.2">
      <c r="A1951" s="1560" t="s">
        <v>3410</v>
      </c>
      <c r="B1951" s="1186">
        <v>42.3</v>
      </c>
      <c r="C1951" s="1186">
        <v>42.3</v>
      </c>
      <c r="D1951" s="1179" t="s">
        <v>722</v>
      </c>
    </row>
    <row r="1952" spans="1:4" s="1198" customFormat="1" ht="11.25" customHeight="1" x14ac:dyDescent="0.2">
      <c r="A1952" s="1560"/>
      <c r="B1952" s="1186">
        <v>26</v>
      </c>
      <c r="C1952" s="1186">
        <v>26</v>
      </c>
      <c r="D1952" s="1179" t="s">
        <v>447</v>
      </c>
    </row>
    <row r="1953" spans="1:4" s="1198" customFormat="1" ht="11.25" customHeight="1" x14ac:dyDescent="0.2">
      <c r="A1953" s="1560"/>
      <c r="B1953" s="1186">
        <v>68.3</v>
      </c>
      <c r="C1953" s="1186">
        <v>68.3</v>
      </c>
      <c r="D1953" s="1179" t="s">
        <v>11</v>
      </c>
    </row>
    <row r="1954" spans="1:4" s="1198" customFormat="1" ht="11.25" customHeight="1" x14ac:dyDescent="0.2">
      <c r="A1954" s="1561" t="s">
        <v>2012</v>
      </c>
      <c r="B1954" s="1185">
        <v>4181</v>
      </c>
      <c r="C1954" s="1185">
        <v>4181</v>
      </c>
      <c r="D1954" s="1177" t="s">
        <v>726</v>
      </c>
    </row>
    <row r="1955" spans="1:4" s="1198" customFormat="1" ht="11.25" customHeight="1" x14ac:dyDescent="0.2">
      <c r="A1955" s="1560"/>
      <c r="B1955" s="1186">
        <v>400</v>
      </c>
      <c r="C1955" s="1186">
        <v>400</v>
      </c>
      <c r="D1955" s="1179" t="s">
        <v>723</v>
      </c>
    </row>
    <row r="1956" spans="1:4" s="1198" customFormat="1" ht="11.25" customHeight="1" x14ac:dyDescent="0.2">
      <c r="A1956" s="1562"/>
      <c r="B1956" s="1187">
        <v>4581</v>
      </c>
      <c r="C1956" s="1187">
        <v>4581</v>
      </c>
      <c r="D1956" s="1181" t="s">
        <v>11</v>
      </c>
    </row>
    <row r="1957" spans="1:4" s="1198" customFormat="1" ht="11.25" customHeight="1" x14ac:dyDescent="0.2">
      <c r="A1957" s="1560" t="s">
        <v>2013</v>
      </c>
      <c r="B1957" s="1186">
        <v>4503</v>
      </c>
      <c r="C1957" s="1186">
        <v>4503</v>
      </c>
      <c r="D1957" s="1179" t="s">
        <v>726</v>
      </c>
    </row>
    <row r="1958" spans="1:4" s="1198" customFormat="1" ht="11.25" customHeight="1" x14ac:dyDescent="0.2">
      <c r="A1958" s="1560"/>
      <c r="B1958" s="1186">
        <v>527.59999999999991</v>
      </c>
      <c r="C1958" s="1186">
        <v>527.59999999999991</v>
      </c>
      <c r="D1958" s="1179" t="s">
        <v>723</v>
      </c>
    </row>
    <row r="1959" spans="1:4" s="1198" customFormat="1" ht="11.25" customHeight="1" x14ac:dyDescent="0.2">
      <c r="A1959" s="1560"/>
      <c r="B1959" s="1186">
        <v>5030.6000000000004</v>
      </c>
      <c r="C1959" s="1186">
        <v>5030.6000000000004</v>
      </c>
      <c r="D1959" s="1179" t="s">
        <v>11</v>
      </c>
    </row>
    <row r="1960" spans="1:4" s="1198" customFormat="1" ht="11.25" customHeight="1" x14ac:dyDescent="0.2">
      <c r="A1960" s="1561" t="s">
        <v>3835</v>
      </c>
      <c r="B1960" s="1185">
        <v>98.5</v>
      </c>
      <c r="C1960" s="1185">
        <v>92.56</v>
      </c>
      <c r="D1960" s="1177" t="s">
        <v>701</v>
      </c>
    </row>
    <row r="1961" spans="1:4" s="1198" customFormat="1" ht="11.25" customHeight="1" x14ac:dyDescent="0.2">
      <c r="A1961" s="1562"/>
      <c r="B1961" s="1187">
        <v>98.5</v>
      </c>
      <c r="C1961" s="1187">
        <v>92.56</v>
      </c>
      <c r="D1961" s="1181" t="s">
        <v>11</v>
      </c>
    </row>
    <row r="1962" spans="1:4" s="1198" customFormat="1" ht="11.25" customHeight="1" x14ac:dyDescent="0.2">
      <c r="A1962" s="1560" t="s">
        <v>3428</v>
      </c>
      <c r="B1962" s="1186">
        <v>200</v>
      </c>
      <c r="C1962" s="1186">
        <v>200</v>
      </c>
      <c r="D1962" s="1179" t="s">
        <v>472</v>
      </c>
    </row>
    <row r="1963" spans="1:4" s="1198" customFormat="1" ht="11.25" customHeight="1" x14ac:dyDescent="0.2">
      <c r="A1963" s="1560"/>
      <c r="B1963" s="1186">
        <v>200</v>
      </c>
      <c r="C1963" s="1186">
        <v>200</v>
      </c>
      <c r="D1963" s="1179" t="s">
        <v>11</v>
      </c>
    </row>
    <row r="1964" spans="1:4" s="1198" customFormat="1" ht="11.25" customHeight="1" x14ac:dyDescent="0.2">
      <c r="A1964" s="1561" t="s">
        <v>315</v>
      </c>
      <c r="B1964" s="1185">
        <v>3000</v>
      </c>
      <c r="C1964" s="1185">
        <v>3000</v>
      </c>
      <c r="D1964" s="1177" t="s">
        <v>314</v>
      </c>
    </row>
    <row r="1965" spans="1:4" s="1198" customFormat="1" ht="11.25" customHeight="1" x14ac:dyDescent="0.2">
      <c r="A1965" s="1560"/>
      <c r="B1965" s="1186">
        <v>210</v>
      </c>
      <c r="C1965" s="1186">
        <v>210</v>
      </c>
      <c r="D1965" s="1179" t="s">
        <v>4903</v>
      </c>
    </row>
    <row r="1966" spans="1:4" s="1198" customFormat="1" ht="11.25" customHeight="1" x14ac:dyDescent="0.2">
      <c r="A1966" s="1562"/>
      <c r="B1966" s="1187">
        <v>3210</v>
      </c>
      <c r="C1966" s="1187">
        <v>3210</v>
      </c>
      <c r="D1966" s="1181" t="s">
        <v>11</v>
      </c>
    </row>
    <row r="1967" spans="1:4" s="1198" customFormat="1" ht="11.25" customHeight="1" x14ac:dyDescent="0.2">
      <c r="A1967" s="1560" t="s">
        <v>2849</v>
      </c>
      <c r="B1967" s="1186">
        <v>77.2</v>
      </c>
      <c r="C1967" s="1186">
        <v>77.2</v>
      </c>
      <c r="D1967" s="1179" t="s">
        <v>665</v>
      </c>
    </row>
    <row r="1968" spans="1:4" s="1198" customFormat="1" ht="11.25" customHeight="1" x14ac:dyDescent="0.2">
      <c r="A1968" s="1560"/>
      <c r="B1968" s="1186">
        <v>77.2</v>
      </c>
      <c r="C1968" s="1186">
        <v>77.2</v>
      </c>
      <c r="D1968" s="1179" t="s">
        <v>11</v>
      </c>
    </row>
    <row r="1969" spans="1:4" s="1198" customFormat="1" ht="11.25" customHeight="1" x14ac:dyDescent="0.2">
      <c r="A1969" s="1561" t="s">
        <v>4904</v>
      </c>
      <c r="B1969" s="1185">
        <v>23.9</v>
      </c>
      <c r="C1969" s="1185">
        <v>23.9</v>
      </c>
      <c r="D1969" s="1177" t="s">
        <v>665</v>
      </c>
    </row>
    <row r="1970" spans="1:4" s="1198" customFormat="1" ht="11.25" customHeight="1" x14ac:dyDescent="0.2">
      <c r="A1970" s="1562"/>
      <c r="B1970" s="1187">
        <v>23.9</v>
      </c>
      <c r="C1970" s="1187">
        <v>23.9</v>
      </c>
      <c r="D1970" s="1181" t="s">
        <v>11</v>
      </c>
    </row>
    <row r="1971" spans="1:4" s="1198" customFormat="1" ht="11.25" customHeight="1" x14ac:dyDescent="0.2">
      <c r="A1971" s="1561" t="s">
        <v>3836</v>
      </c>
      <c r="B1971" s="1185">
        <v>70</v>
      </c>
      <c r="C1971" s="1185">
        <v>70</v>
      </c>
      <c r="D1971" s="1177" t="s">
        <v>665</v>
      </c>
    </row>
    <row r="1972" spans="1:4" s="1198" customFormat="1" ht="11.25" customHeight="1" x14ac:dyDescent="0.2">
      <c r="A1972" s="1562"/>
      <c r="B1972" s="1187">
        <v>70</v>
      </c>
      <c r="C1972" s="1187">
        <v>70</v>
      </c>
      <c r="D1972" s="1181" t="s">
        <v>11</v>
      </c>
    </row>
    <row r="1973" spans="1:4" s="1198" customFormat="1" ht="11.25" customHeight="1" x14ac:dyDescent="0.2">
      <c r="A1973" s="1561" t="s">
        <v>2014</v>
      </c>
      <c r="B1973" s="1185">
        <v>80</v>
      </c>
      <c r="C1973" s="1185">
        <v>80</v>
      </c>
      <c r="D1973" s="1177" t="s">
        <v>665</v>
      </c>
    </row>
    <row r="1974" spans="1:4" s="1198" customFormat="1" ht="11.25" customHeight="1" x14ac:dyDescent="0.2">
      <c r="A1974" s="1562"/>
      <c r="B1974" s="1187">
        <v>80</v>
      </c>
      <c r="C1974" s="1187">
        <v>80</v>
      </c>
      <c r="D1974" s="1181" t="s">
        <v>11</v>
      </c>
    </row>
    <row r="1975" spans="1:4" s="1198" customFormat="1" ht="11.25" customHeight="1" x14ac:dyDescent="0.2">
      <c r="A1975" s="1560" t="s">
        <v>3837</v>
      </c>
      <c r="B1975" s="1186">
        <v>20</v>
      </c>
      <c r="C1975" s="1186">
        <v>14</v>
      </c>
      <c r="D1975" s="1179" t="s">
        <v>665</v>
      </c>
    </row>
    <row r="1976" spans="1:4" s="1198" customFormat="1" ht="11.25" customHeight="1" x14ac:dyDescent="0.2">
      <c r="A1976" s="1560"/>
      <c r="B1976" s="1186">
        <v>20</v>
      </c>
      <c r="C1976" s="1186">
        <v>14</v>
      </c>
      <c r="D1976" s="1179" t="s">
        <v>11</v>
      </c>
    </row>
    <row r="1977" spans="1:4" s="1198" customFormat="1" ht="11.25" customHeight="1" x14ac:dyDescent="0.2">
      <c r="A1977" s="1561" t="s">
        <v>2850</v>
      </c>
      <c r="B1977" s="1185">
        <v>70.900000000000006</v>
      </c>
      <c r="C1977" s="1185">
        <v>70.900000000000006</v>
      </c>
      <c r="D1977" s="1177" t="s">
        <v>665</v>
      </c>
    </row>
    <row r="1978" spans="1:4" s="1198" customFormat="1" ht="11.25" customHeight="1" x14ac:dyDescent="0.2">
      <c r="A1978" s="1562"/>
      <c r="B1978" s="1187">
        <v>70.900000000000006</v>
      </c>
      <c r="C1978" s="1187">
        <v>70.900000000000006</v>
      </c>
      <c r="D1978" s="1181" t="s">
        <v>11</v>
      </c>
    </row>
    <row r="1979" spans="1:4" s="1198" customFormat="1" ht="11.25" customHeight="1" x14ac:dyDescent="0.2">
      <c r="A1979" s="1560" t="s">
        <v>4905</v>
      </c>
      <c r="B1979" s="1186">
        <v>64.5</v>
      </c>
      <c r="C1979" s="1186">
        <v>62.576999999999998</v>
      </c>
      <c r="D1979" s="1179" t="s">
        <v>665</v>
      </c>
    </row>
    <row r="1980" spans="1:4" s="1198" customFormat="1" ht="11.25" customHeight="1" x14ac:dyDescent="0.2">
      <c r="A1980" s="1560"/>
      <c r="B1980" s="1186">
        <v>64.5</v>
      </c>
      <c r="C1980" s="1186">
        <v>62.576999999999998</v>
      </c>
      <c r="D1980" s="1179" t="s">
        <v>11</v>
      </c>
    </row>
    <row r="1981" spans="1:4" s="1198" customFormat="1" ht="11.25" customHeight="1" x14ac:dyDescent="0.2">
      <c r="A1981" s="1561" t="s">
        <v>4906</v>
      </c>
      <c r="B1981" s="1185">
        <v>80</v>
      </c>
      <c r="C1981" s="1185">
        <v>0</v>
      </c>
      <c r="D1981" s="1177" t="s">
        <v>665</v>
      </c>
    </row>
    <row r="1982" spans="1:4" s="1198" customFormat="1" ht="11.25" customHeight="1" x14ac:dyDescent="0.2">
      <c r="A1982" s="1562"/>
      <c r="B1982" s="1187">
        <v>80</v>
      </c>
      <c r="C1982" s="1187">
        <v>0</v>
      </c>
      <c r="D1982" s="1181" t="s">
        <v>11</v>
      </c>
    </row>
    <row r="1983" spans="1:4" s="1198" customFormat="1" ht="11.25" customHeight="1" x14ac:dyDescent="0.2">
      <c r="A1983" s="1560" t="s">
        <v>2851</v>
      </c>
      <c r="B1983" s="1186">
        <v>80</v>
      </c>
      <c r="C1983" s="1186">
        <v>80</v>
      </c>
      <c r="D1983" s="1179" t="s">
        <v>665</v>
      </c>
    </row>
    <row r="1984" spans="1:4" s="1198" customFormat="1" ht="11.25" customHeight="1" x14ac:dyDescent="0.2">
      <c r="A1984" s="1560"/>
      <c r="B1984" s="1186">
        <v>80</v>
      </c>
      <c r="C1984" s="1186">
        <v>80</v>
      </c>
      <c r="D1984" s="1179" t="s">
        <v>11</v>
      </c>
    </row>
    <row r="1985" spans="1:4" s="1198" customFormat="1" ht="11.25" customHeight="1" x14ac:dyDescent="0.2">
      <c r="A1985" s="1561" t="s">
        <v>4907</v>
      </c>
      <c r="B1985" s="1185">
        <v>25</v>
      </c>
      <c r="C1985" s="1185">
        <v>25</v>
      </c>
      <c r="D1985" s="1177" t="s">
        <v>665</v>
      </c>
    </row>
    <row r="1986" spans="1:4" s="1198" customFormat="1" ht="11.25" customHeight="1" x14ac:dyDescent="0.2">
      <c r="A1986" s="1562"/>
      <c r="B1986" s="1187">
        <v>25</v>
      </c>
      <c r="C1986" s="1187">
        <v>25</v>
      </c>
      <c r="D1986" s="1181" t="s">
        <v>11</v>
      </c>
    </row>
    <row r="1987" spans="1:4" s="1198" customFormat="1" ht="11.25" customHeight="1" x14ac:dyDescent="0.2">
      <c r="A1987" s="1560" t="s">
        <v>372</v>
      </c>
      <c r="B1987" s="1186">
        <v>80</v>
      </c>
      <c r="C1987" s="1186">
        <v>80</v>
      </c>
      <c r="D1987" s="1179" t="s">
        <v>665</v>
      </c>
    </row>
    <row r="1988" spans="1:4" s="1198" customFormat="1" ht="11.25" customHeight="1" x14ac:dyDescent="0.2">
      <c r="A1988" s="1560"/>
      <c r="B1988" s="1186">
        <v>80</v>
      </c>
      <c r="C1988" s="1186">
        <v>80</v>
      </c>
      <c r="D1988" s="1179" t="s">
        <v>11</v>
      </c>
    </row>
    <row r="1989" spans="1:4" s="1198" customFormat="1" ht="11.25" customHeight="1" x14ac:dyDescent="0.2">
      <c r="A1989" s="1561" t="s">
        <v>3358</v>
      </c>
      <c r="B1989" s="1185">
        <v>53.6</v>
      </c>
      <c r="C1989" s="1185">
        <v>53.6</v>
      </c>
      <c r="D1989" s="1177" t="s">
        <v>665</v>
      </c>
    </row>
    <row r="1990" spans="1:4" s="1198" customFormat="1" ht="11.25" customHeight="1" x14ac:dyDescent="0.2">
      <c r="A1990" s="1562"/>
      <c r="B1990" s="1187">
        <v>53.6</v>
      </c>
      <c r="C1990" s="1187">
        <v>53.6</v>
      </c>
      <c r="D1990" s="1181" t="s">
        <v>11</v>
      </c>
    </row>
    <row r="1991" spans="1:4" s="1198" customFormat="1" ht="11.25" customHeight="1" x14ac:dyDescent="0.2">
      <c r="A1991" s="1560" t="s">
        <v>2015</v>
      </c>
      <c r="B1991" s="1186">
        <v>79.900000000000006</v>
      </c>
      <c r="C1991" s="1186">
        <v>79.900000000000006</v>
      </c>
      <c r="D1991" s="1179" t="s">
        <v>665</v>
      </c>
    </row>
    <row r="1992" spans="1:4" s="1198" customFormat="1" ht="11.25" customHeight="1" x14ac:dyDescent="0.2">
      <c r="A1992" s="1560"/>
      <c r="B1992" s="1186">
        <v>79.900000000000006</v>
      </c>
      <c r="C1992" s="1186">
        <v>79.900000000000006</v>
      </c>
      <c r="D1992" s="1179" t="s">
        <v>11</v>
      </c>
    </row>
    <row r="1993" spans="1:4" s="1198" customFormat="1" ht="11.25" customHeight="1" x14ac:dyDescent="0.2">
      <c r="A1993" s="1561" t="s">
        <v>2852</v>
      </c>
      <c r="B1993" s="1185">
        <v>80</v>
      </c>
      <c r="C1993" s="1185">
        <v>80</v>
      </c>
      <c r="D1993" s="1177" t="s">
        <v>665</v>
      </c>
    </row>
    <row r="1994" spans="1:4" s="1198" customFormat="1" ht="11.25" customHeight="1" x14ac:dyDescent="0.2">
      <c r="A1994" s="1562"/>
      <c r="B1994" s="1187">
        <v>80</v>
      </c>
      <c r="C1994" s="1187">
        <v>80</v>
      </c>
      <c r="D1994" s="1181" t="s">
        <v>11</v>
      </c>
    </row>
    <row r="1995" spans="1:4" s="1198" customFormat="1" ht="11.25" customHeight="1" x14ac:dyDescent="0.2">
      <c r="A1995" s="1560" t="s">
        <v>2853</v>
      </c>
      <c r="B1995" s="1186">
        <v>49</v>
      </c>
      <c r="C1995" s="1186">
        <v>49</v>
      </c>
      <c r="D1995" s="1179" t="s">
        <v>665</v>
      </c>
    </row>
    <row r="1996" spans="1:4" s="1198" customFormat="1" ht="11.25" customHeight="1" x14ac:dyDescent="0.2">
      <c r="A1996" s="1560"/>
      <c r="B1996" s="1186">
        <v>49</v>
      </c>
      <c r="C1996" s="1186">
        <v>49</v>
      </c>
      <c r="D1996" s="1179" t="s">
        <v>11</v>
      </c>
    </row>
    <row r="1997" spans="1:4" s="1198" customFormat="1" ht="11.25" customHeight="1" x14ac:dyDescent="0.2">
      <c r="A1997" s="1561" t="s">
        <v>3154</v>
      </c>
      <c r="B1997" s="1185">
        <v>80</v>
      </c>
      <c r="C1997" s="1185">
        <v>80</v>
      </c>
      <c r="D1997" s="1177" t="s">
        <v>665</v>
      </c>
    </row>
    <row r="1998" spans="1:4" s="1198" customFormat="1" ht="11.25" customHeight="1" x14ac:dyDescent="0.2">
      <c r="A1998" s="1562"/>
      <c r="B1998" s="1187">
        <v>80</v>
      </c>
      <c r="C1998" s="1187">
        <v>80</v>
      </c>
      <c r="D1998" s="1181" t="s">
        <v>11</v>
      </c>
    </row>
    <row r="1999" spans="1:4" s="1198" customFormat="1" ht="11.25" customHeight="1" x14ac:dyDescent="0.2">
      <c r="A1999" s="1560" t="s">
        <v>4908</v>
      </c>
      <c r="B1999" s="1186">
        <v>80</v>
      </c>
      <c r="C1999" s="1186">
        <v>80</v>
      </c>
      <c r="D1999" s="1179" t="s">
        <v>665</v>
      </c>
    </row>
    <row r="2000" spans="1:4" s="1198" customFormat="1" ht="11.25" customHeight="1" x14ac:dyDescent="0.2">
      <c r="A2000" s="1560"/>
      <c r="B2000" s="1186">
        <v>80</v>
      </c>
      <c r="C2000" s="1186">
        <v>80</v>
      </c>
      <c r="D2000" s="1179" t="s">
        <v>11</v>
      </c>
    </row>
    <row r="2001" spans="1:4" s="1198" customFormat="1" ht="11.25" customHeight="1" x14ac:dyDescent="0.2">
      <c r="A2001" s="1561" t="s">
        <v>2854</v>
      </c>
      <c r="B2001" s="1185">
        <v>60</v>
      </c>
      <c r="C2001" s="1185">
        <v>60</v>
      </c>
      <c r="D2001" s="1177" t="s">
        <v>665</v>
      </c>
    </row>
    <row r="2002" spans="1:4" s="1198" customFormat="1" ht="11.25" customHeight="1" x14ac:dyDescent="0.2">
      <c r="A2002" s="1562"/>
      <c r="B2002" s="1187">
        <v>60</v>
      </c>
      <c r="C2002" s="1187">
        <v>60</v>
      </c>
      <c r="D2002" s="1181" t="s">
        <v>11</v>
      </c>
    </row>
    <row r="2003" spans="1:4" s="1198" customFormat="1" ht="11.25" customHeight="1" x14ac:dyDescent="0.2">
      <c r="A2003" s="1560" t="s">
        <v>3838</v>
      </c>
      <c r="B2003" s="1186">
        <v>49.5</v>
      </c>
      <c r="C2003" s="1186">
        <v>49.5</v>
      </c>
      <c r="D2003" s="1179" t="s">
        <v>665</v>
      </c>
    </row>
    <row r="2004" spans="1:4" s="1198" customFormat="1" ht="11.25" customHeight="1" x14ac:dyDescent="0.2">
      <c r="A2004" s="1560"/>
      <c r="B2004" s="1186">
        <v>49.5</v>
      </c>
      <c r="C2004" s="1186">
        <v>49.5</v>
      </c>
      <c r="D2004" s="1179" t="s">
        <v>11</v>
      </c>
    </row>
    <row r="2005" spans="1:4" s="1198" customFormat="1" ht="11.25" customHeight="1" x14ac:dyDescent="0.2">
      <c r="A2005" s="1561" t="s">
        <v>2016</v>
      </c>
      <c r="B2005" s="1185">
        <v>80</v>
      </c>
      <c r="C2005" s="1185">
        <v>80</v>
      </c>
      <c r="D2005" s="1177" t="s">
        <v>665</v>
      </c>
    </row>
    <row r="2006" spans="1:4" s="1198" customFormat="1" ht="11.25" customHeight="1" x14ac:dyDescent="0.2">
      <c r="A2006" s="1562"/>
      <c r="B2006" s="1187">
        <v>80</v>
      </c>
      <c r="C2006" s="1187">
        <v>80</v>
      </c>
      <c r="D2006" s="1181" t="s">
        <v>11</v>
      </c>
    </row>
    <row r="2007" spans="1:4" s="1198" customFormat="1" ht="11.25" customHeight="1" x14ac:dyDescent="0.2">
      <c r="A2007" s="1560" t="s">
        <v>4909</v>
      </c>
      <c r="B2007" s="1186">
        <v>32.5</v>
      </c>
      <c r="C2007" s="1186">
        <v>32.5</v>
      </c>
      <c r="D2007" s="1179" t="s">
        <v>665</v>
      </c>
    </row>
    <row r="2008" spans="1:4" s="1198" customFormat="1" ht="11.25" customHeight="1" x14ac:dyDescent="0.2">
      <c r="A2008" s="1560"/>
      <c r="B2008" s="1186">
        <v>32.5</v>
      </c>
      <c r="C2008" s="1186">
        <v>32.5</v>
      </c>
      <c r="D2008" s="1179" t="s">
        <v>11</v>
      </c>
    </row>
    <row r="2009" spans="1:4" s="1198" customFormat="1" ht="11.25" customHeight="1" x14ac:dyDescent="0.2">
      <c r="A2009" s="1561" t="s">
        <v>4910</v>
      </c>
      <c r="B2009" s="1185">
        <v>80</v>
      </c>
      <c r="C2009" s="1185">
        <v>80</v>
      </c>
      <c r="D2009" s="1177" t="s">
        <v>665</v>
      </c>
    </row>
    <row r="2010" spans="1:4" s="1198" customFormat="1" ht="11.25" customHeight="1" x14ac:dyDescent="0.2">
      <c r="A2010" s="1562"/>
      <c r="B2010" s="1187">
        <v>80</v>
      </c>
      <c r="C2010" s="1187">
        <v>80</v>
      </c>
      <c r="D2010" s="1181" t="s">
        <v>11</v>
      </c>
    </row>
    <row r="2011" spans="1:4" s="1198" customFormat="1" ht="11.25" customHeight="1" x14ac:dyDescent="0.2">
      <c r="A2011" s="1560" t="s">
        <v>3839</v>
      </c>
      <c r="B2011" s="1186">
        <v>44.5</v>
      </c>
      <c r="C2011" s="1186">
        <v>44.5</v>
      </c>
      <c r="D2011" s="1179" t="s">
        <v>665</v>
      </c>
    </row>
    <row r="2012" spans="1:4" s="1198" customFormat="1" ht="11.25" customHeight="1" x14ac:dyDescent="0.2">
      <c r="A2012" s="1560"/>
      <c r="B2012" s="1186">
        <v>44.5</v>
      </c>
      <c r="C2012" s="1186">
        <v>44.5</v>
      </c>
      <c r="D2012" s="1179" t="s">
        <v>11</v>
      </c>
    </row>
    <row r="2013" spans="1:4" s="1198" customFormat="1" ht="11.25" customHeight="1" x14ac:dyDescent="0.2">
      <c r="A2013" s="1561" t="s">
        <v>4911</v>
      </c>
      <c r="B2013" s="1185">
        <v>48</v>
      </c>
      <c r="C2013" s="1185">
        <v>48</v>
      </c>
      <c r="D2013" s="1177" t="s">
        <v>665</v>
      </c>
    </row>
    <row r="2014" spans="1:4" s="1198" customFormat="1" ht="11.25" customHeight="1" x14ac:dyDescent="0.2">
      <c r="A2014" s="1562"/>
      <c r="B2014" s="1187">
        <v>48</v>
      </c>
      <c r="C2014" s="1187">
        <v>48</v>
      </c>
      <c r="D2014" s="1181" t="s">
        <v>11</v>
      </c>
    </row>
    <row r="2015" spans="1:4" s="1198" customFormat="1" ht="11.25" customHeight="1" x14ac:dyDescent="0.2">
      <c r="A2015" s="1560" t="s">
        <v>2017</v>
      </c>
      <c r="B2015" s="1186">
        <v>80</v>
      </c>
      <c r="C2015" s="1186">
        <v>80</v>
      </c>
      <c r="D2015" s="1179" t="s">
        <v>665</v>
      </c>
    </row>
    <row r="2016" spans="1:4" s="1198" customFormat="1" ht="11.25" customHeight="1" x14ac:dyDescent="0.2">
      <c r="A2016" s="1560"/>
      <c r="B2016" s="1186">
        <v>80</v>
      </c>
      <c r="C2016" s="1186">
        <v>80</v>
      </c>
      <c r="D2016" s="1179" t="s">
        <v>11</v>
      </c>
    </row>
    <row r="2017" spans="1:4" s="1198" customFormat="1" ht="11.25" customHeight="1" x14ac:dyDescent="0.2">
      <c r="A2017" s="1561" t="s">
        <v>2018</v>
      </c>
      <c r="B2017" s="1185">
        <v>72</v>
      </c>
      <c r="C2017" s="1185">
        <v>52.966000000000001</v>
      </c>
      <c r="D2017" s="1177" t="s">
        <v>665</v>
      </c>
    </row>
    <row r="2018" spans="1:4" s="1198" customFormat="1" ht="11.25" customHeight="1" x14ac:dyDescent="0.2">
      <c r="A2018" s="1560"/>
      <c r="B2018" s="1186">
        <v>90</v>
      </c>
      <c r="C2018" s="1186">
        <v>90</v>
      </c>
      <c r="D2018" s="1179" t="s">
        <v>4912</v>
      </c>
    </row>
    <row r="2019" spans="1:4" s="1198" customFormat="1" ht="11.25" customHeight="1" x14ac:dyDescent="0.2">
      <c r="A2019" s="1562"/>
      <c r="B2019" s="1187">
        <v>162</v>
      </c>
      <c r="C2019" s="1187">
        <v>142.96600000000001</v>
      </c>
      <c r="D2019" s="1181" t="s">
        <v>11</v>
      </c>
    </row>
    <row r="2020" spans="1:4" s="1198" customFormat="1" ht="11.25" customHeight="1" x14ac:dyDescent="0.2">
      <c r="A2020" s="1560" t="s">
        <v>4913</v>
      </c>
      <c r="B2020" s="1186">
        <v>74.5</v>
      </c>
      <c r="C2020" s="1186">
        <v>61.972569999999997</v>
      </c>
      <c r="D2020" s="1179" t="s">
        <v>665</v>
      </c>
    </row>
    <row r="2021" spans="1:4" s="1198" customFormat="1" ht="11.25" customHeight="1" x14ac:dyDescent="0.2">
      <c r="A2021" s="1560"/>
      <c r="B2021" s="1186">
        <v>74.5</v>
      </c>
      <c r="C2021" s="1186">
        <v>61.972569999999997</v>
      </c>
      <c r="D2021" s="1179" t="s">
        <v>11</v>
      </c>
    </row>
    <row r="2022" spans="1:4" s="1198" customFormat="1" ht="11.25" customHeight="1" x14ac:dyDescent="0.2">
      <c r="A2022" s="1561" t="s">
        <v>2855</v>
      </c>
      <c r="B2022" s="1185">
        <v>46.5</v>
      </c>
      <c r="C2022" s="1185">
        <v>46.5</v>
      </c>
      <c r="D2022" s="1177" t="s">
        <v>665</v>
      </c>
    </row>
    <row r="2023" spans="1:4" s="1198" customFormat="1" ht="11.25" customHeight="1" x14ac:dyDescent="0.2">
      <c r="A2023" s="1562"/>
      <c r="B2023" s="1187">
        <v>46.5</v>
      </c>
      <c r="C2023" s="1187">
        <v>46.5</v>
      </c>
      <c r="D2023" s="1181" t="s">
        <v>11</v>
      </c>
    </row>
    <row r="2024" spans="1:4" s="1198" customFormat="1" ht="11.25" customHeight="1" x14ac:dyDescent="0.2">
      <c r="A2024" s="1560" t="s">
        <v>4914</v>
      </c>
      <c r="B2024" s="1186">
        <v>80</v>
      </c>
      <c r="C2024" s="1186">
        <v>80</v>
      </c>
      <c r="D2024" s="1179" t="s">
        <v>665</v>
      </c>
    </row>
    <row r="2025" spans="1:4" s="1198" customFormat="1" ht="11.25" customHeight="1" x14ac:dyDescent="0.2">
      <c r="A2025" s="1560"/>
      <c r="B2025" s="1186">
        <v>80</v>
      </c>
      <c r="C2025" s="1186">
        <v>80</v>
      </c>
      <c r="D2025" s="1179" t="s">
        <v>11</v>
      </c>
    </row>
    <row r="2026" spans="1:4" s="1198" customFormat="1" ht="11.25" customHeight="1" x14ac:dyDescent="0.2">
      <c r="A2026" s="1561" t="s">
        <v>2856</v>
      </c>
      <c r="B2026" s="1185">
        <v>200</v>
      </c>
      <c r="C2026" s="1185">
        <v>200</v>
      </c>
      <c r="D2026" s="1177" t="s">
        <v>4915</v>
      </c>
    </row>
    <row r="2027" spans="1:4" s="1198" customFormat="1" ht="11.25" customHeight="1" x14ac:dyDescent="0.2">
      <c r="A2027" s="1562"/>
      <c r="B2027" s="1187">
        <v>200</v>
      </c>
      <c r="C2027" s="1187">
        <v>200</v>
      </c>
      <c r="D2027" s="1181" t="s">
        <v>11</v>
      </c>
    </row>
    <row r="2028" spans="1:4" s="1198" customFormat="1" ht="11.25" customHeight="1" x14ac:dyDescent="0.2">
      <c r="A2028" s="1560" t="s">
        <v>2019</v>
      </c>
      <c r="B2028" s="1186">
        <v>41</v>
      </c>
      <c r="C2028" s="1186">
        <v>41</v>
      </c>
      <c r="D2028" s="1179" t="s">
        <v>665</v>
      </c>
    </row>
    <row r="2029" spans="1:4" s="1198" customFormat="1" ht="11.25" customHeight="1" x14ac:dyDescent="0.2">
      <c r="A2029" s="1560"/>
      <c r="B2029" s="1186">
        <v>41</v>
      </c>
      <c r="C2029" s="1186">
        <v>41</v>
      </c>
      <c r="D2029" s="1179" t="s">
        <v>11</v>
      </c>
    </row>
    <row r="2030" spans="1:4" s="1198" customFormat="1" ht="11.25" customHeight="1" x14ac:dyDescent="0.2">
      <c r="A2030" s="1561" t="s">
        <v>2020</v>
      </c>
      <c r="B2030" s="1185">
        <v>47</v>
      </c>
      <c r="C2030" s="1185">
        <v>47</v>
      </c>
      <c r="D2030" s="1177" t="s">
        <v>665</v>
      </c>
    </row>
    <row r="2031" spans="1:4" s="1198" customFormat="1" ht="11.25" customHeight="1" x14ac:dyDescent="0.2">
      <c r="A2031" s="1562"/>
      <c r="B2031" s="1187">
        <v>47</v>
      </c>
      <c r="C2031" s="1187">
        <v>47</v>
      </c>
      <c r="D2031" s="1181" t="s">
        <v>11</v>
      </c>
    </row>
    <row r="2032" spans="1:4" s="1198" customFormat="1" ht="11.25" customHeight="1" x14ac:dyDescent="0.2">
      <c r="A2032" s="1560" t="s">
        <v>2021</v>
      </c>
      <c r="B2032" s="1186">
        <v>80</v>
      </c>
      <c r="C2032" s="1186">
        <v>80</v>
      </c>
      <c r="D2032" s="1179" t="s">
        <v>665</v>
      </c>
    </row>
    <row r="2033" spans="1:4" s="1198" customFormat="1" ht="11.25" customHeight="1" x14ac:dyDescent="0.2">
      <c r="A2033" s="1560"/>
      <c r="B2033" s="1186">
        <v>80</v>
      </c>
      <c r="C2033" s="1186">
        <v>80</v>
      </c>
      <c r="D2033" s="1179" t="s">
        <v>11</v>
      </c>
    </row>
    <row r="2034" spans="1:4" s="1198" customFormat="1" ht="11.25" customHeight="1" x14ac:dyDescent="0.2">
      <c r="A2034" s="1561" t="s">
        <v>3840</v>
      </c>
      <c r="B2034" s="1185">
        <v>64</v>
      </c>
      <c r="C2034" s="1185">
        <v>64</v>
      </c>
      <c r="D2034" s="1177" t="s">
        <v>665</v>
      </c>
    </row>
    <row r="2035" spans="1:4" s="1198" customFormat="1" ht="11.25" customHeight="1" x14ac:dyDescent="0.2">
      <c r="A2035" s="1562"/>
      <c r="B2035" s="1187">
        <v>64</v>
      </c>
      <c r="C2035" s="1187">
        <v>64</v>
      </c>
      <c r="D2035" s="1181" t="s">
        <v>11</v>
      </c>
    </row>
    <row r="2036" spans="1:4" s="1198" customFormat="1" ht="11.25" customHeight="1" x14ac:dyDescent="0.2">
      <c r="A2036" s="1560" t="s">
        <v>3841</v>
      </c>
      <c r="B2036" s="1186">
        <v>52.9</v>
      </c>
      <c r="C2036" s="1186">
        <v>52.9</v>
      </c>
      <c r="D2036" s="1179" t="s">
        <v>665</v>
      </c>
    </row>
    <row r="2037" spans="1:4" s="1198" customFormat="1" ht="11.25" customHeight="1" x14ac:dyDescent="0.2">
      <c r="A2037" s="1560"/>
      <c r="B2037" s="1186">
        <v>52.9</v>
      </c>
      <c r="C2037" s="1186">
        <v>52.9</v>
      </c>
      <c r="D2037" s="1179" t="s">
        <v>11</v>
      </c>
    </row>
    <row r="2038" spans="1:4" s="1198" customFormat="1" ht="11.25" customHeight="1" x14ac:dyDescent="0.2">
      <c r="A2038" s="1561" t="s">
        <v>4916</v>
      </c>
      <c r="B2038" s="1185">
        <v>80</v>
      </c>
      <c r="C2038" s="1185">
        <v>79.05001</v>
      </c>
      <c r="D2038" s="1177" t="s">
        <v>665</v>
      </c>
    </row>
    <row r="2039" spans="1:4" s="1198" customFormat="1" ht="11.25" customHeight="1" x14ac:dyDescent="0.2">
      <c r="A2039" s="1562"/>
      <c r="B2039" s="1187">
        <v>80</v>
      </c>
      <c r="C2039" s="1187">
        <v>79.05001</v>
      </c>
      <c r="D2039" s="1181" t="s">
        <v>11</v>
      </c>
    </row>
    <row r="2040" spans="1:4" s="1198" customFormat="1" ht="11.25" customHeight="1" x14ac:dyDescent="0.2">
      <c r="A2040" s="1560" t="s">
        <v>4917</v>
      </c>
      <c r="B2040" s="1186">
        <v>80</v>
      </c>
      <c r="C2040" s="1186">
        <v>80</v>
      </c>
      <c r="D2040" s="1179" t="s">
        <v>665</v>
      </c>
    </row>
    <row r="2041" spans="1:4" s="1198" customFormat="1" ht="11.25" customHeight="1" x14ac:dyDescent="0.2">
      <c r="A2041" s="1560"/>
      <c r="B2041" s="1186">
        <v>80</v>
      </c>
      <c r="C2041" s="1186">
        <v>80</v>
      </c>
      <c r="D2041" s="1179" t="s">
        <v>11</v>
      </c>
    </row>
    <row r="2042" spans="1:4" s="1198" customFormat="1" ht="11.25" customHeight="1" x14ac:dyDescent="0.2">
      <c r="A2042" s="1561" t="s">
        <v>3842</v>
      </c>
      <c r="B2042" s="1185">
        <v>80</v>
      </c>
      <c r="C2042" s="1185">
        <v>80</v>
      </c>
      <c r="D2042" s="1177" t="s">
        <v>665</v>
      </c>
    </row>
    <row r="2043" spans="1:4" s="1198" customFormat="1" ht="11.25" customHeight="1" x14ac:dyDescent="0.2">
      <c r="A2043" s="1562"/>
      <c r="B2043" s="1187">
        <v>80</v>
      </c>
      <c r="C2043" s="1187">
        <v>80</v>
      </c>
      <c r="D2043" s="1181" t="s">
        <v>11</v>
      </c>
    </row>
    <row r="2044" spans="1:4" s="1198" customFormat="1" ht="11.25" customHeight="1" x14ac:dyDescent="0.2">
      <c r="A2044" s="1560" t="s">
        <v>4918</v>
      </c>
      <c r="B2044" s="1186">
        <v>55.1</v>
      </c>
      <c r="C2044" s="1186">
        <v>55.1</v>
      </c>
      <c r="D2044" s="1179" t="s">
        <v>665</v>
      </c>
    </row>
    <row r="2045" spans="1:4" s="1198" customFormat="1" ht="11.25" customHeight="1" x14ac:dyDescent="0.2">
      <c r="A2045" s="1560"/>
      <c r="B2045" s="1186">
        <v>55.1</v>
      </c>
      <c r="C2045" s="1186">
        <v>55.1</v>
      </c>
      <c r="D2045" s="1179" t="s">
        <v>11</v>
      </c>
    </row>
    <row r="2046" spans="1:4" s="1198" customFormat="1" ht="11.25" customHeight="1" x14ac:dyDescent="0.2">
      <c r="A2046" s="1561" t="s">
        <v>4919</v>
      </c>
      <c r="B2046" s="1185">
        <v>60</v>
      </c>
      <c r="C2046" s="1185">
        <v>60</v>
      </c>
      <c r="D2046" s="1177" t="s">
        <v>665</v>
      </c>
    </row>
    <row r="2047" spans="1:4" s="1198" customFormat="1" ht="11.25" customHeight="1" x14ac:dyDescent="0.2">
      <c r="A2047" s="1562"/>
      <c r="B2047" s="1187">
        <v>60</v>
      </c>
      <c r="C2047" s="1187">
        <v>60</v>
      </c>
      <c r="D2047" s="1181" t="s">
        <v>11</v>
      </c>
    </row>
    <row r="2048" spans="1:4" s="1198" customFormat="1" ht="11.25" customHeight="1" x14ac:dyDescent="0.2">
      <c r="A2048" s="1560" t="s">
        <v>3155</v>
      </c>
      <c r="B2048" s="1186">
        <v>78</v>
      </c>
      <c r="C2048" s="1186">
        <v>78</v>
      </c>
      <c r="D2048" s="1179" t="s">
        <v>665</v>
      </c>
    </row>
    <row r="2049" spans="1:4" s="1198" customFormat="1" ht="11.25" customHeight="1" x14ac:dyDescent="0.2">
      <c r="A2049" s="1560"/>
      <c r="B2049" s="1186">
        <v>78</v>
      </c>
      <c r="C2049" s="1186">
        <v>78</v>
      </c>
      <c r="D2049" s="1179" t="s">
        <v>11</v>
      </c>
    </row>
    <row r="2050" spans="1:4" s="1198" customFormat="1" ht="11.25" customHeight="1" x14ac:dyDescent="0.2">
      <c r="A2050" s="1561" t="s">
        <v>4920</v>
      </c>
      <c r="B2050" s="1185">
        <v>71.099999999999994</v>
      </c>
      <c r="C2050" s="1185">
        <v>71.099999999999994</v>
      </c>
      <c r="D2050" s="1177" t="s">
        <v>665</v>
      </c>
    </row>
    <row r="2051" spans="1:4" s="1198" customFormat="1" ht="11.25" customHeight="1" x14ac:dyDescent="0.2">
      <c r="A2051" s="1562"/>
      <c r="B2051" s="1187">
        <v>71.099999999999994</v>
      </c>
      <c r="C2051" s="1187">
        <v>71.099999999999994</v>
      </c>
      <c r="D2051" s="1181" t="s">
        <v>11</v>
      </c>
    </row>
    <row r="2052" spans="1:4" s="1198" customFormat="1" ht="11.25" customHeight="1" x14ac:dyDescent="0.2">
      <c r="A2052" s="1560" t="s">
        <v>2022</v>
      </c>
      <c r="B2052" s="1186">
        <v>66.5</v>
      </c>
      <c r="C2052" s="1186">
        <v>66.5</v>
      </c>
      <c r="D2052" s="1179" t="s">
        <v>665</v>
      </c>
    </row>
    <row r="2053" spans="1:4" s="1198" customFormat="1" ht="11.25" customHeight="1" x14ac:dyDescent="0.2">
      <c r="A2053" s="1560"/>
      <c r="B2053" s="1186">
        <v>66.5</v>
      </c>
      <c r="C2053" s="1186">
        <v>66.5</v>
      </c>
      <c r="D2053" s="1179" t="s">
        <v>11</v>
      </c>
    </row>
    <row r="2054" spans="1:4" s="1198" customFormat="1" ht="11.25" customHeight="1" x14ac:dyDescent="0.2">
      <c r="A2054" s="1561" t="s">
        <v>3156</v>
      </c>
      <c r="B2054" s="1185">
        <v>39</v>
      </c>
      <c r="C2054" s="1185">
        <v>39</v>
      </c>
      <c r="D2054" s="1177" t="s">
        <v>665</v>
      </c>
    </row>
    <row r="2055" spans="1:4" s="1198" customFormat="1" ht="11.25" customHeight="1" x14ac:dyDescent="0.2">
      <c r="A2055" s="1562"/>
      <c r="B2055" s="1187">
        <v>39</v>
      </c>
      <c r="C2055" s="1187">
        <v>39</v>
      </c>
      <c r="D2055" s="1181" t="s">
        <v>11</v>
      </c>
    </row>
    <row r="2056" spans="1:4" s="1198" customFormat="1" ht="11.25" customHeight="1" x14ac:dyDescent="0.2">
      <c r="A2056" s="1560" t="s">
        <v>3843</v>
      </c>
      <c r="B2056" s="1186">
        <v>80</v>
      </c>
      <c r="C2056" s="1186">
        <v>76.900000000000006</v>
      </c>
      <c r="D2056" s="1179" t="s">
        <v>665</v>
      </c>
    </row>
    <row r="2057" spans="1:4" s="1198" customFormat="1" ht="11.25" customHeight="1" x14ac:dyDescent="0.2">
      <c r="A2057" s="1560"/>
      <c r="B2057" s="1186">
        <v>80</v>
      </c>
      <c r="C2057" s="1186">
        <v>76.900000000000006</v>
      </c>
      <c r="D2057" s="1179" t="s">
        <v>11</v>
      </c>
    </row>
    <row r="2058" spans="1:4" s="1198" customFormat="1" ht="11.25" customHeight="1" x14ac:dyDescent="0.2">
      <c r="A2058" s="1561" t="s">
        <v>4921</v>
      </c>
      <c r="B2058" s="1185">
        <v>60</v>
      </c>
      <c r="C2058" s="1185">
        <v>60</v>
      </c>
      <c r="D2058" s="1177" t="s">
        <v>665</v>
      </c>
    </row>
    <row r="2059" spans="1:4" s="1198" customFormat="1" ht="11.25" customHeight="1" x14ac:dyDescent="0.2">
      <c r="A2059" s="1562"/>
      <c r="B2059" s="1187">
        <v>60</v>
      </c>
      <c r="C2059" s="1187">
        <v>60</v>
      </c>
      <c r="D2059" s="1181" t="s">
        <v>11</v>
      </c>
    </row>
    <row r="2060" spans="1:4" s="1198" customFormat="1" ht="11.25" customHeight="1" x14ac:dyDescent="0.2">
      <c r="A2060" s="1560" t="s">
        <v>2857</v>
      </c>
      <c r="B2060" s="1186">
        <v>46</v>
      </c>
      <c r="C2060" s="1186">
        <v>46</v>
      </c>
      <c r="D2060" s="1179" t="s">
        <v>4922</v>
      </c>
    </row>
    <row r="2061" spans="1:4" s="1198" customFormat="1" ht="11.25" customHeight="1" x14ac:dyDescent="0.2">
      <c r="A2061" s="1560"/>
      <c r="B2061" s="1186">
        <v>46</v>
      </c>
      <c r="C2061" s="1186">
        <v>46</v>
      </c>
      <c r="D2061" s="1179" t="s">
        <v>11</v>
      </c>
    </row>
    <row r="2062" spans="1:4" s="1198" customFormat="1" ht="11.25" customHeight="1" x14ac:dyDescent="0.2">
      <c r="A2062" s="1561" t="s">
        <v>373</v>
      </c>
      <c r="B2062" s="1185">
        <v>62.5</v>
      </c>
      <c r="C2062" s="1185">
        <v>62.5</v>
      </c>
      <c r="D2062" s="1177" t="s">
        <v>665</v>
      </c>
    </row>
    <row r="2063" spans="1:4" s="1198" customFormat="1" ht="11.25" customHeight="1" x14ac:dyDescent="0.2">
      <c r="A2063" s="1562"/>
      <c r="B2063" s="1187">
        <v>62.5</v>
      </c>
      <c r="C2063" s="1187">
        <v>62.5</v>
      </c>
      <c r="D2063" s="1181" t="s">
        <v>11</v>
      </c>
    </row>
    <row r="2064" spans="1:4" s="1198" customFormat="1" ht="11.25" customHeight="1" x14ac:dyDescent="0.2">
      <c r="A2064" s="1561" t="s">
        <v>4923</v>
      </c>
      <c r="B2064" s="1185">
        <v>63</v>
      </c>
      <c r="C2064" s="1185">
        <v>56.408000000000001</v>
      </c>
      <c r="D2064" s="1177" t="s">
        <v>665</v>
      </c>
    </row>
    <row r="2065" spans="1:4" s="1198" customFormat="1" ht="11.25" customHeight="1" x14ac:dyDescent="0.2">
      <c r="A2065" s="1562"/>
      <c r="B2065" s="1187">
        <v>63</v>
      </c>
      <c r="C2065" s="1187">
        <v>56.408000000000001</v>
      </c>
      <c r="D2065" s="1181" t="s">
        <v>11</v>
      </c>
    </row>
    <row r="2066" spans="1:4" s="1198" customFormat="1" ht="11.25" customHeight="1" x14ac:dyDescent="0.2">
      <c r="A2066" s="1561" t="s">
        <v>3844</v>
      </c>
      <c r="B2066" s="1185">
        <v>55</v>
      </c>
      <c r="C2066" s="1185">
        <v>55</v>
      </c>
      <c r="D2066" s="1177" t="s">
        <v>665</v>
      </c>
    </row>
    <row r="2067" spans="1:4" s="1198" customFormat="1" ht="11.25" customHeight="1" x14ac:dyDescent="0.2">
      <c r="A2067" s="1562"/>
      <c r="B2067" s="1187">
        <v>55</v>
      </c>
      <c r="C2067" s="1187">
        <v>55</v>
      </c>
      <c r="D2067" s="1181" t="s">
        <v>11</v>
      </c>
    </row>
    <row r="2068" spans="1:4" s="1198" customFormat="1" ht="11.25" customHeight="1" x14ac:dyDescent="0.2">
      <c r="A2068" s="1560" t="s">
        <v>2023</v>
      </c>
      <c r="B2068" s="1186">
        <v>72</v>
      </c>
      <c r="C2068" s="1186">
        <v>72</v>
      </c>
      <c r="D2068" s="1179" t="s">
        <v>665</v>
      </c>
    </row>
    <row r="2069" spans="1:4" s="1198" customFormat="1" ht="11.25" customHeight="1" x14ac:dyDescent="0.2">
      <c r="A2069" s="1560"/>
      <c r="B2069" s="1186">
        <v>72</v>
      </c>
      <c r="C2069" s="1186">
        <v>72</v>
      </c>
      <c r="D2069" s="1179" t="s">
        <v>11</v>
      </c>
    </row>
    <row r="2070" spans="1:4" s="1198" customFormat="1" ht="11.25" customHeight="1" x14ac:dyDescent="0.2">
      <c r="A2070" s="1561" t="s">
        <v>4924</v>
      </c>
      <c r="B2070" s="1185">
        <v>79.2</v>
      </c>
      <c r="C2070" s="1185">
        <v>79.2</v>
      </c>
      <c r="D2070" s="1177" t="s">
        <v>665</v>
      </c>
    </row>
    <row r="2071" spans="1:4" s="1198" customFormat="1" ht="11.25" customHeight="1" x14ac:dyDescent="0.2">
      <c r="A2071" s="1562"/>
      <c r="B2071" s="1187">
        <v>79.2</v>
      </c>
      <c r="C2071" s="1187">
        <v>79.2</v>
      </c>
      <c r="D2071" s="1181" t="s">
        <v>11</v>
      </c>
    </row>
    <row r="2072" spans="1:4" s="1198" customFormat="1" ht="11.25" customHeight="1" x14ac:dyDescent="0.2">
      <c r="A2072" s="1560" t="s">
        <v>3157</v>
      </c>
      <c r="B2072" s="1186">
        <v>80</v>
      </c>
      <c r="C2072" s="1186">
        <v>80</v>
      </c>
      <c r="D2072" s="1179" t="s">
        <v>665</v>
      </c>
    </row>
    <row r="2073" spans="1:4" s="1198" customFormat="1" ht="11.25" customHeight="1" x14ac:dyDescent="0.2">
      <c r="A2073" s="1560"/>
      <c r="B2073" s="1186">
        <v>80</v>
      </c>
      <c r="C2073" s="1186">
        <v>80</v>
      </c>
      <c r="D2073" s="1179" t="s">
        <v>11</v>
      </c>
    </row>
    <row r="2074" spans="1:4" s="1198" customFormat="1" ht="11.25" customHeight="1" x14ac:dyDescent="0.2">
      <c r="A2074" s="1561" t="s">
        <v>3845</v>
      </c>
      <c r="B2074" s="1185">
        <v>54.7</v>
      </c>
      <c r="C2074" s="1185">
        <v>54.7</v>
      </c>
      <c r="D2074" s="1177" t="s">
        <v>665</v>
      </c>
    </row>
    <row r="2075" spans="1:4" s="1198" customFormat="1" ht="11.25" customHeight="1" x14ac:dyDescent="0.2">
      <c r="A2075" s="1562"/>
      <c r="B2075" s="1187">
        <v>54.7</v>
      </c>
      <c r="C2075" s="1187">
        <v>54.7</v>
      </c>
      <c r="D2075" s="1181" t="s">
        <v>11</v>
      </c>
    </row>
    <row r="2076" spans="1:4" s="1198" customFormat="1" ht="11.25" customHeight="1" x14ac:dyDescent="0.2">
      <c r="A2076" s="1560" t="s">
        <v>2024</v>
      </c>
      <c r="B2076" s="1186">
        <v>75.099999999999994</v>
      </c>
      <c r="C2076" s="1186">
        <v>75.099999999999994</v>
      </c>
      <c r="D2076" s="1179" t="s">
        <v>665</v>
      </c>
    </row>
    <row r="2077" spans="1:4" s="1198" customFormat="1" ht="11.25" customHeight="1" x14ac:dyDescent="0.2">
      <c r="A2077" s="1560"/>
      <c r="B2077" s="1186">
        <v>75.099999999999994</v>
      </c>
      <c r="C2077" s="1186">
        <v>75.099999999999994</v>
      </c>
      <c r="D2077" s="1179" t="s">
        <v>11</v>
      </c>
    </row>
    <row r="2078" spans="1:4" s="1198" customFormat="1" ht="11.25" customHeight="1" x14ac:dyDescent="0.2">
      <c r="A2078" s="1561" t="s">
        <v>4925</v>
      </c>
      <c r="B2078" s="1185">
        <v>49.8</v>
      </c>
      <c r="C2078" s="1185">
        <v>49.8</v>
      </c>
      <c r="D2078" s="1177" t="s">
        <v>665</v>
      </c>
    </row>
    <row r="2079" spans="1:4" s="1198" customFormat="1" ht="11.25" customHeight="1" x14ac:dyDescent="0.2">
      <c r="A2079" s="1562"/>
      <c r="B2079" s="1187">
        <v>49.8</v>
      </c>
      <c r="C2079" s="1187">
        <v>49.8</v>
      </c>
      <c r="D2079" s="1181" t="s">
        <v>11</v>
      </c>
    </row>
    <row r="2080" spans="1:4" s="1198" customFormat="1" ht="11.25" customHeight="1" x14ac:dyDescent="0.2">
      <c r="A2080" s="1560" t="s">
        <v>4926</v>
      </c>
      <c r="B2080" s="1186">
        <v>80</v>
      </c>
      <c r="C2080" s="1186">
        <v>80</v>
      </c>
      <c r="D2080" s="1179" t="s">
        <v>665</v>
      </c>
    </row>
    <row r="2081" spans="1:4" s="1198" customFormat="1" ht="11.25" customHeight="1" x14ac:dyDescent="0.2">
      <c r="A2081" s="1560"/>
      <c r="B2081" s="1186">
        <v>80</v>
      </c>
      <c r="C2081" s="1186">
        <v>80</v>
      </c>
      <c r="D2081" s="1179" t="s">
        <v>11</v>
      </c>
    </row>
    <row r="2082" spans="1:4" s="1198" customFormat="1" ht="11.25" customHeight="1" x14ac:dyDescent="0.2">
      <c r="A2082" s="1561" t="s">
        <v>4927</v>
      </c>
      <c r="B2082" s="1185">
        <v>80</v>
      </c>
      <c r="C2082" s="1185">
        <v>80</v>
      </c>
      <c r="D2082" s="1177" t="s">
        <v>665</v>
      </c>
    </row>
    <row r="2083" spans="1:4" s="1198" customFormat="1" ht="11.25" customHeight="1" x14ac:dyDescent="0.2">
      <c r="A2083" s="1562"/>
      <c r="B2083" s="1187">
        <v>80</v>
      </c>
      <c r="C2083" s="1187">
        <v>80</v>
      </c>
      <c r="D2083" s="1181" t="s">
        <v>11</v>
      </c>
    </row>
    <row r="2084" spans="1:4" s="1198" customFormat="1" ht="11.25" customHeight="1" x14ac:dyDescent="0.2">
      <c r="A2084" s="1560" t="s">
        <v>2025</v>
      </c>
      <c r="B2084" s="1186">
        <v>72</v>
      </c>
      <c r="C2084" s="1186">
        <v>72</v>
      </c>
      <c r="D2084" s="1179" t="s">
        <v>665</v>
      </c>
    </row>
    <row r="2085" spans="1:4" s="1198" customFormat="1" ht="11.25" customHeight="1" x14ac:dyDescent="0.2">
      <c r="A2085" s="1560"/>
      <c r="B2085" s="1186">
        <v>72</v>
      </c>
      <c r="C2085" s="1186">
        <v>72</v>
      </c>
      <c r="D2085" s="1179" t="s">
        <v>11</v>
      </c>
    </row>
    <row r="2086" spans="1:4" s="1198" customFormat="1" ht="11.25" customHeight="1" x14ac:dyDescent="0.2">
      <c r="A2086" s="1561" t="s">
        <v>4928</v>
      </c>
      <c r="B2086" s="1185">
        <v>70</v>
      </c>
      <c r="C2086" s="1185">
        <v>70</v>
      </c>
      <c r="D2086" s="1177" t="s">
        <v>665</v>
      </c>
    </row>
    <row r="2087" spans="1:4" s="1198" customFormat="1" ht="11.25" customHeight="1" x14ac:dyDescent="0.2">
      <c r="A2087" s="1562"/>
      <c r="B2087" s="1187">
        <v>70</v>
      </c>
      <c r="C2087" s="1187">
        <v>70</v>
      </c>
      <c r="D2087" s="1181" t="s">
        <v>11</v>
      </c>
    </row>
    <row r="2088" spans="1:4" s="1198" customFormat="1" ht="11.25" customHeight="1" x14ac:dyDescent="0.2">
      <c r="A2088" s="1560" t="s">
        <v>4929</v>
      </c>
      <c r="B2088" s="1186">
        <v>67.5</v>
      </c>
      <c r="C2088" s="1186">
        <v>66.242699999999999</v>
      </c>
      <c r="D2088" s="1179" t="s">
        <v>665</v>
      </c>
    </row>
    <row r="2089" spans="1:4" s="1198" customFormat="1" ht="11.25" customHeight="1" x14ac:dyDescent="0.2">
      <c r="A2089" s="1560"/>
      <c r="B2089" s="1186">
        <v>67.5</v>
      </c>
      <c r="C2089" s="1186">
        <v>66.242699999999999</v>
      </c>
      <c r="D2089" s="1179" t="s">
        <v>11</v>
      </c>
    </row>
    <row r="2090" spans="1:4" s="1198" customFormat="1" ht="11.25" customHeight="1" x14ac:dyDescent="0.2">
      <c r="A2090" s="1561" t="s">
        <v>4930</v>
      </c>
      <c r="B2090" s="1185">
        <v>61</v>
      </c>
      <c r="C2090" s="1185">
        <v>61</v>
      </c>
      <c r="D2090" s="1177" t="s">
        <v>665</v>
      </c>
    </row>
    <row r="2091" spans="1:4" s="1198" customFormat="1" ht="11.25" customHeight="1" x14ac:dyDescent="0.2">
      <c r="A2091" s="1562"/>
      <c r="B2091" s="1187">
        <v>61</v>
      </c>
      <c r="C2091" s="1187">
        <v>61</v>
      </c>
      <c r="D2091" s="1181" t="s">
        <v>11</v>
      </c>
    </row>
    <row r="2092" spans="1:4" s="1198" customFormat="1" ht="11.25" customHeight="1" x14ac:dyDescent="0.2">
      <c r="A2092" s="1560" t="s">
        <v>4931</v>
      </c>
      <c r="B2092" s="1186">
        <v>56</v>
      </c>
      <c r="C2092" s="1186">
        <v>56</v>
      </c>
      <c r="D2092" s="1179" t="s">
        <v>665</v>
      </c>
    </row>
    <row r="2093" spans="1:4" s="1198" customFormat="1" ht="11.25" customHeight="1" x14ac:dyDescent="0.2">
      <c r="A2093" s="1560"/>
      <c r="B2093" s="1186">
        <v>56</v>
      </c>
      <c r="C2093" s="1186">
        <v>56</v>
      </c>
      <c r="D2093" s="1179" t="s">
        <v>11</v>
      </c>
    </row>
    <row r="2094" spans="1:4" s="1198" customFormat="1" ht="11.25" customHeight="1" x14ac:dyDescent="0.2">
      <c r="A2094" s="1561" t="s">
        <v>2858</v>
      </c>
      <c r="B2094" s="1185">
        <v>48.5</v>
      </c>
      <c r="C2094" s="1185">
        <v>48.5</v>
      </c>
      <c r="D2094" s="1177" t="s">
        <v>665</v>
      </c>
    </row>
    <row r="2095" spans="1:4" s="1198" customFormat="1" ht="11.25" customHeight="1" x14ac:dyDescent="0.2">
      <c r="A2095" s="1562"/>
      <c r="B2095" s="1187">
        <v>48.5</v>
      </c>
      <c r="C2095" s="1187">
        <v>48.5</v>
      </c>
      <c r="D2095" s="1181" t="s">
        <v>11</v>
      </c>
    </row>
    <row r="2096" spans="1:4" s="1198" customFormat="1" ht="11.25" customHeight="1" x14ac:dyDescent="0.2">
      <c r="A2096" s="1560" t="s">
        <v>4932</v>
      </c>
      <c r="B2096" s="1186">
        <v>59.5</v>
      </c>
      <c r="C2096" s="1186">
        <v>59.5</v>
      </c>
      <c r="D2096" s="1179" t="s">
        <v>665</v>
      </c>
    </row>
    <row r="2097" spans="1:4" s="1198" customFormat="1" ht="11.25" customHeight="1" x14ac:dyDescent="0.2">
      <c r="A2097" s="1560"/>
      <c r="B2097" s="1186">
        <v>59.5</v>
      </c>
      <c r="C2097" s="1186">
        <v>59.5</v>
      </c>
      <c r="D2097" s="1179" t="s">
        <v>11</v>
      </c>
    </row>
    <row r="2098" spans="1:4" s="1198" customFormat="1" ht="11.25" customHeight="1" x14ac:dyDescent="0.2">
      <c r="A2098" s="1561" t="s">
        <v>3846</v>
      </c>
      <c r="B2098" s="1185">
        <v>70</v>
      </c>
      <c r="C2098" s="1185">
        <v>70</v>
      </c>
      <c r="D2098" s="1177" t="s">
        <v>665</v>
      </c>
    </row>
    <row r="2099" spans="1:4" s="1198" customFormat="1" ht="11.25" customHeight="1" x14ac:dyDescent="0.2">
      <c r="A2099" s="1562"/>
      <c r="B2099" s="1187">
        <v>70</v>
      </c>
      <c r="C2099" s="1187">
        <v>70</v>
      </c>
      <c r="D2099" s="1181" t="s">
        <v>11</v>
      </c>
    </row>
    <row r="2100" spans="1:4" s="1198" customFormat="1" ht="11.25" customHeight="1" x14ac:dyDescent="0.2">
      <c r="A2100" s="1560" t="s">
        <v>3158</v>
      </c>
      <c r="B2100" s="1186">
        <v>80</v>
      </c>
      <c r="C2100" s="1186">
        <v>80</v>
      </c>
      <c r="D2100" s="1179" t="s">
        <v>665</v>
      </c>
    </row>
    <row r="2101" spans="1:4" s="1198" customFormat="1" ht="11.25" customHeight="1" x14ac:dyDescent="0.2">
      <c r="A2101" s="1560"/>
      <c r="B2101" s="1186">
        <v>80</v>
      </c>
      <c r="C2101" s="1186">
        <v>80</v>
      </c>
      <c r="D2101" s="1179" t="s">
        <v>11</v>
      </c>
    </row>
    <row r="2102" spans="1:4" s="1198" customFormat="1" ht="11.25" customHeight="1" x14ac:dyDescent="0.2">
      <c r="A2102" s="1561" t="s">
        <v>2026</v>
      </c>
      <c r="B2102" s="1185">
        <v>77</v>
      </c>
      <c r="C2102" s="1185">
        <v>77</v>
      </c>
      <c r="D2102" s="1177" t="s">
        <v>665</v>
      </c>
    </row>
    <row r="2103" spans="1:4" s="1198" customFormat="1" ht="11.25" customHeight="1" x14ac:dyDescent="0.2">
      <c r="A2103" s="1562"/>
      <c r="B2103" s="1187">
        <v>77</v>
      </c>
      <c r="C2103" s="1187">
        <v>77</v>
      </c>
      <c r="D2103" s="1181" t="s">
        <v>11</v>
      </c>
    </row>
    <row r="2104" spans="1:4" s="1198" customFormat="1" ht="11.25" customHeight="1" x14ac:dyDescent="0.2">
      <c r="A2104" s="1560" t="s">
        <v>2859</v>
      </c>
      <c r="B2104" s="1186">
        <v>80</v>
      </c>
      <c r="C2104" s="1186">
        <v>80</v>
      </c>
      <c r="D2104" s="1179" t="s">
        <v>665</v>
      </c>
    </row>
    <row r="2105" spans="1:4" s="1198" customFormat="1" ht="11.25" customHeight="1" x14ac:dyDescent="0.2">
      <c r="A2105" s="1560"/>
      <c r="B2105" s="1186">
        <v>80</v>
      </c>
      <c r="C2105" s="1186">
        <v>80</v>
      </c>
      <c r="D2105" s="1179" t="s">
        <v>11</v>
      </c>
    </row>
    <row r="2106" spans="1:4" s="1198" customFormat="1" ht="11.25" customHeight="1" x14ac:dyDescent="0.2">
      <c r="A2106" s="1561" t="s">
        <v>2027</v>
      </c>
      <c r="B2106" s="1185">
        <v>69</v>
      </c>
      <c r="C2106" s="1185">
        <v>69</v>
      </c>
      <c r="D2106" s="1177" t="s">
        <v>665</v>
      </c>
    </row>
    <row r="2107" spans="1:4" s="1198" customFormat="1" ht="11.25" customHeight="1" x14ac:dyDescent="0.2">
      <c r="A2107" s="1562"/>
      <c r="B2107" s="1187">
        <v>69</v>
      </c>
      <c r="C2107" s="1187">
        <v>69</v>
      </c>
      <c r="D2107" s="1181" t="s">
        <v>11</v>
      </c>
    </row>
    <row r="2108" spans="1:4" s="1198" customFormat="1" ht="11.25" customHeight="1" x14ac:dyDescent="0.2">
      <c r="A2108" s="1560" t="s">
        <v>2028</v>
      </c>
      <c r="B2108" s="1186">
        <v>79.8</v>
      </c>
      <c r="C2108" s="1186">
        <v>79.8</v>
      </c>
      <c r="D2108" s="1179" t="s">
        <v>665</v>
      </c>
    </row>
    <row r="2109" spans="1:4" s="1198" customFormat="1" ht="11.25" customHeight="1" x14ac:dyDescent="0.2">
      <c r="A2109" s="1560"/>
      <c r="B2109" s="1186">
        <v>79.8</v>
      </c>
      <c r="C2109" s="1186">
        <v>79.8</v>
      </c>
      <c r="D2109" s="1179" t="s">
        <v>11</v>
      </c>
    </row>
    <row r="2110" spans="1:4" s="1198" customFormat="1" ht="11.25" customHeight="1" x14ac:dyDescent="0.2">
      <c r="A2110" s="1561" t="s">
        <v>4933</v>
      </c>
      <c r="B2110" s="1185">
        <v>49</v>
      </c>
      <c r="C2110" s="1185">
        <v>49</v>
      </c>
      <c r="D2110" s="1177" t="s">
        <v>665</v>
      </c>
    </row>
    <row r="2111" spans="1:4" s="1198" customFormat="1" ht="11.25" customHeight="1" x14ac:dyDescent="0.2">
      <c r="A2111" s="1562"/>
      <c r="B2111" s="1187">
        <v>49</v>
      </c>
      <c r="C2111" s="1187">
        <v>49</v>
      </c>
      <c r="D2111" s="1181" t="s">
        <v>11</v>
      </c>
    </row>
    <row r="2112" spans="1:4" s="1198" customFormat="1" ht="11.25" customHeight="1" x14ac:dyDescent="0.2">
      <c r="A2112" s="1560" t="s">
        <v>3847</v>
      </c>
      <c r="B2112" s="1186">
        <v>79.900000000000006</v>
      </c>
      <c r="C2112" s="1186">
        <v>76.731999999999999</v>
      </c>
      <c r="D2112" s="1179" t="s">
        <v>665</v>
      </c>
    </row>
    <row r="2113" spans="1:4" s="1198" customFormat="1" ht="11.25" customHeight="1" x14ac:dyDescent="0.2">
      <c r="A2113" s="1560"/>
      <c r="B2113" s="1186">
        <v>79.900000000000006</v>
      </c>
      <c r="C2113" s="1186">
        <v>76.731999999999999</v>
      </c>
      <c r="D2113" s="1179" t="s">
        <v>11</v>
      </c>
    </row>
    <row r="2114" spans="1:4" s="1198" customFormat="1" ht="11.25" customHeight="1" x14ac:dyDescent="0.2">
      <c r="A2114" s="1561" t="s">
        <v>4934</v>
      </c>
      <c r="B2114" s="1185">
        <v>80</v>
      </c>
      <c r="C2114" s="1185">
        <v>78.444320000000005</v>
      </c>
      <c r="D2114" s="1177" t="s">
        <v>665</v>
      </c>
    </row>
    <row r="2115" spans="1:4" s="1198" customFormat="1" ht="11.25" customHeight="1" x14ac:dyDescent="0.2">
      <c r="A2115" s="1562"/>
      <c r="B2115" s="1187">
        <v>80</v>
      </c>
      <c r="C2115" s="1187">
        <v>78.444320000000005</v>
      </c>
      <c r="D2115" s="1181" t="s">
        <v>11</v>
      </c>
    </row>
    <row r="2116" spans="1:4" s="1198" customFormat="1" ht="11.25" customHeight="1" x14ac:dyDescent="0.2">
      <c r="A2116" s="1560" t="s">
        <v>2029</v>
      </c>
      <c r="B2116" s="1186">
        <v>80</v>
      </c>
      <c r="C2116" s="1186">
        <v>80</v>
      </c>
      <c r="D2116" s="1179" t="s">
        <v>665</v>
      </c>
    </row>
    <row r="2117" spans="1:4" s="1198" customFormat="1" ht="11.25" customHeight="1" x14ac:dyDescent="0.2">
      <c r="A2117" s="1560"/>
      <c r="B2117" s="1186">
        <v>80</v>
      </c>
      <c r="C2117" s="1186">
        <v>80</v>
      </c>
      <c r="D2117" s="1179" t="s">
        <v>11</v>
      </c>
    </row>
    <row r="2118" spans="1:4" s="1198" customFormat="1" ht="11.25" customHeight="1" x14ac:dyDescent="0.2">
      <c r="A2118" s="1561" t="s">
        <v>2860</v>
      </c>
      <c r="B2118" s="1185">
        <v>80</v>
      </c>
      <c r="C2118" s="1185">
        <v>80</v>
      </c>
      <c r="D2118" s="1177" t="s">
        <v>665</v>
      </c>
    </row>
    <row r="2119" spans="1:4" s="1198" customFormat="1" ht="11.25" customHeight="1" x14ac:dyDescent="0.2">
      <c r="A2119" s="1562"/>
      <c r="B2119" s="1187">
        <v>80</v>
      </c>
      <c r="C2119" s="1187">
        <v>80</v>
      </c>
      <c r="D2119" s="1181" t="s">
        <v>11</v>
      </c>
    </row>
    <row r="2120" spans="1:4" s="1198" customFormat="1" ht="11.25" customHeight="1" x14ac:dyDescent="0.2">
      <c r="A2120" s="1560" t="s">
        <v>3159</v>
      </c>
      <c r="B2120" s="1186">
        <v>35.700000000000003</v>
      </c>
      <c r="C2120" s="1186">
        <v>35.700000000000003</v>
      </c>
      <c r="D2120" s="1179" t="s">
        <v>665</v>
      </c>
    </row>
    <row r="2121" spans="1:4" s="1198" customFormat="1" ht="11.25" customHeight="1" x14ac:dyDescent="0.2">
      <c r="A2121" s="1560"/>
      <c r="B2121" s="1186">
        <v>35.700000000000003</v>
      </c>
      <c r="C2121" s="1186">
        <v>35.700000000000003</v>
      </c>
      <c r="D2121" s="1179" t="s">
        <v>11</v>
      </c>
    </row>
    <row r="2122" spans="1:4" s="1198" customFormat="1" ht="11.25" customHeight="1" x14ac:dyDescent="0.2">
      <c r="A2122" s="1561" t="s">
        <v>3160</v>
      </c>
      <c r="B2122" s="1185">
        <v>80</v>
      </c>
      <c r="C2122" s="1185">
        <v>80</v>
      </c>
      <c r="D2122" s="1177" t="s">
        <v>665</v>
      </c>
    </row>
    <row r="2123" spans="1:4" s="1198" customFormat="1" ht="11.25" customHeight="1" x14ac:dyDescent="0.2">
      <c r="A2123" s="1562"/>
      <c r="B2123" s="1187">
        <v>80</v>
      </c>
      <c r="C2123" s="1187">
        <v>80</v>
      </c>
      <c r="D2123" s="1181" t="s">
        <v>11</v>
      </c>
    </row>
    <row r="2124" spans="1:4" s="1198" customFormat="1" ht="11.25" customHeight="1" x14ac:dyDescent="0.2">
      <c r="A2124" s="1560" t="s">
        <v>4935</v>
      </c>
      <c r="B2124" s="1186">
        <v>80</v>
      </c>
      <c r="C2124" s="1186">
        <v>80</v>
      </c>
      <c r="D2124" s="1179" t="s">
        <v>665</v>
      </c>
    </row>
    <row r="2125" spans="1:4" s="1198" customFormat="1" ht="11.25" customHeight="1" x14ac:dyDescent="0.2">
      <c r="A2125" s="1560"/>
      <c r="B2125" s="1186">
        <v>80</v>
      </c>
      <c r="C2125" s="1186">
        <v>80</v>
      </c>
      <c r="D2125" s="1179" t="s">
        <v>11</v>
      </c>
    </row>
    <row r="2126" spans="1:4" s="1198" customFormat="1" ht="11.25" customHeight="1" x14ac:dyDescent="0.2">
      <c r="A2126" s="1561" t="s">
        <v>3848</v>
      </c>
      <c r="B2126" s="1185">
        <v>79.900000000000006</v>
      </c>
      <c r="C2126" s="1185">
        <v>79.900000000000006</v>
      </c>
      <c r="D2126" s="1177" t="s">
        <v>665</v>
      </c>
    </row>
    <row r="2127" spans="1:4" s="1198" customFormat="1" ht="11.25" customHeight="1" x14ac:dyDescent="0.2">
      <c r="A2127" s="1562"/>
      <c r="B2127" s="1187">
        <v>79.900000000000006</v>
      </c>
      <c r="C2127" s="1187">
        <v>79.900000000000006</v>
      </c>
      <c r="D2127" s="1181" t="s">
        <v>11</v>
      </c>
    </row>
    <row r="2128" spans="1:4" s="1198" customFormat="1" ht="11.25" customHeight="1" x14ac:dyDescent="0.2">
      <c r="A2128" s="1560" t="s">
        <v>4936</v>
      </c>
      <c r="B2128" s="1186">
        <v>79.8</v>
      </c>
      <c r="C2128" s="1186">
        <v>79.8</v>
      </c>
      <c r="D2128" s="1179" t="s">
        <v>665</v>
      </c>
    </row>
    <row r="2129" spans="1:4" s="1198" customFormat="1" ht="11.25" customHeight="1" x14ac:dyDescent="0.2">
      <c r="A2129" s="1560"/>
      <c r="B2129" s="1186">
        <v>79.8</v>
      </c>
      <c r="C2129" s="1186">
        <v>79.8</v>
      </c>
      <c r="D2129" s="1179" t="s">
        <v>11</v>
      </c>
    </row>
    <row r="2130" spans="1:4" s="1198" customFormat="1" ht="11.25" customHeight="1" x14ac:dyDescent="0.2">
      <c r="A2130" s="1561" t="s">
        <v>2861</v>
      </c>
      <c r="B2130" s="1185">
        <v>42.4</v>
      </c>
      <c r="C2130" s="1185">
        <v>39.491999999999997</v>
      </c>
      <c r="D2130" s="1177" t="s">
        <v>665</v>
      </c>
    </row>
    <row r="2131" spans="1:4" s="1198" customFormat="1" ht="11.25" customHeight="1" x14ac:dyDescent="0.2">
      <c r="A2131" s="1562"/>
      <c r="B2131" s="1187">
        <v>42.4</v>
      </c>
      <c r="C2131" s="1187">
        <v>39.491999999999997</v>
      </c>
      <c r="D2131" s="1181" t="s">
        <v>11</v>
      </c>
    </row>
    <row r="2132" spans="1:4" s="1198" customFormat="1" ht="11.25" customHeight="1" x14ac:dyDescent="0.2">
      <c r="A2132" s="1560" t="s">
        <v>4937</v>
      </c>
      <c r="B2132" s="1186">
        <v>80</v>
      </c>
      <c r="C2132" s="1186">
        <v>80</v>
      </c>
      <c r="D2132" s="1179" t="s">
        <v>665</v>
      </c>
    </row>
    <row r="2133" spans="1:4" s="1198" customFormat="1" ht="11.25" customHeight="1" x14ac:dyDescent="0.2">
      <c r="A2133" s="1560"/>
      <c r="B2133" s="1186">
        <v>80</v>
      </c>
      <c r="C2133" s="1186">
        <v>80</v>
      </c>
      <c r="D2133" s="1179" t="s">
        <v>11</v>
      </c>
    </row>
    <row r="2134" spans="1:4" s="1198" customFormat="1" ht="11.25" customHeight="1" x14ac:dyDescent="0.2">
      <c r="A2134" s="1561" t="s">
        <v>3849</v>
      </c>
      <c r="B2134" s="1185">
        <v>80</v>
      </c>
      <c r="C2134" s="1185">
        <v>80</v>
      </c>
      <c r="D2134" s="1177" t="s">
        <v>665</v>
      </c>
    </row>
    <row r="2135" spans="1:4" s="1198" customFormat="1" ht="11.25" customHeight="1" x14ac:dyDescent="0.2">
      <c r="A2135" s="1562"/>
      <c r="B2135" s="1187">
        <v>80</v>
      </c>
      <c r="C2135" s="1187">
        <v>80</v>
      </c>
      <c r="D2135" s="1181" t="s">
        <v>11</v>
      </c>
    </row>
    <row r="2136" spans="1:4" s="1198" customFormat="1" ht="11.25" customHeight="1" x14ac:dyDescent="0.2">
      <c r="A2136" s="1560" t="s">
        <v>3850</v>
      </c>
      <c r="B2136" s="1186">
        <v>61</v>
      </c>
      <c r="C2136" s="1186">
        <v>60.923000000000002</v>
      </c>
      <c r="D2136" s="1179" t="s">
        <v>665</v>
      </c>
    </row>
    <row r="2137" spans="1:4" s="1198" customFormat="1" ht="11.25" customHeight="1" x14ac:dyDescent="0.2">
      <c r="A2137" s="1560"/>
      <c r="B2137" s="1186">
        <v>61</v>
      </c>
      <c r="C2137" s="1186">
        <v>60.923000000000002</v>
      </c>
      <c r="D2137" s="1179" t="s">
        <v>11</v>
      </c>
    </row>
    <row r="2138" spans="1:4" s="1198" customFormat="1" ht="11.25" customHeight="1" x14ac:dyDescent="0.2">
      <c r="A2138" s="1561" t="s">
        <v>4938</v>
      </c>
      <c r="B2138" s="1185">
        <v>50</v>
      </c>
      <c r="C2138" s="1185">
        <v>50</v>
      </c>
      <c r="D2138" s="1177" t="s">
        <v>665</v>
      </c>
    </row>
    <row r="2139" spans="1:4" s="1198" customFormat="1" ht="11.25" customHeight="1" x14ac:dyDescent="0.2">
      <c r="A2139" s="1562"/>
      <c r="B2139" s="1187">
        <v>50</v>
      </c>
      <c r="C2139" s="1187">
        <v>50</v>
      </c>
      <c r="D2139" s="1181" t="s">
        <v>11</v>
      </c>
    </row>
    <row r="2140" spans="1:4" s="1198" customFormat="1" ht="11.25" customHeight="1" x14ac:dyDescent="0.2">
      <c r="A2140" s="1560" t="s">
        <v>3851</v>
      </c>
      <c r="B2140" s="1186">
        <v>80</v>
      </c>
      <c r="C2140" s="1186">
        <v>80</v>
      </c>
      <c r="D2140" s="1179" t="s">
        <v>665</v>
      </c>
    </row>
    <row r="2141" spans="1:4" s="1198" customFormat="1" ht="11.25" customHeight="1" x14ac:dyDescent="0.2">
      <c r="A2141" s="1560"/>
      <c r="B2141" s="1186">
        <v>80</v>
      </c>
      <c r="C2141" s="1186">
        <v>80</v>
      </c>
      <c r="D2141" s="1179" t="s">
        <v>11</v>
      </c>
    </row>
    <row r="2142" spans="1:4" s="1198" customFormat="1" ht="11.25" customHeight="1" x14ac:dyDescent="0.2">
      <c r="A2142" s="1561" t="s">
        <v>4939</v>
      </c>
      <c r="B2142" s="1185">
        <v>75.5</v>
      </c>
      <c r="C2142" s="1185">
        <v>75.5</v>
      </c>
      <c r="D2142" s="1177" t="s">
        <v>665</v>
      </c>
    </row>
    <row r="2143" spans="1:4" s="1198" customFormat="1" ht="11.25" customHeight="1" x14ac:dyDescent="0.2">
      <c r="A2143" s="1562"/>
      <c r="B2143" s="1187">
        <v>75.5</v>
      </c>
      <c r="C2143" s="1187">
        <v>75.5</v>
      </c>
      <c r="D2143" s="1181" t="s">
        <v>11</v>
      </c>
    </row>
    <row r="2144" spans="1:4" s="1198" customFormat="1" ht="11.25" customHeight="1" x14ac:dyDescent="0.2">
      <c r="A2144" s="1560" t="s">
        <v>2862</v>
      </c>
      <c r="B2144" s="1186">
        <v>65.3</v>
      </c>
      <c r="C2144" s="1186">
        <v>65.3</v>
      </c>
      <c r="D2144" s="1179" t="s">
        <v>665</v>
      </c>
    </row>
    <row r="2145" spans="1:4" s="1198" customFormat="1" ht="11.25" customHeight="1" x14ac:dyDescent="0.2">
      <c r="A2145" s="1560"/>
      <c r="B2145" s="1186">
        <v>65.3</v>
      </c>
      <c r="C2145" s="1186">
        <v>65.3</v>
      </c>
      <c r="D2145" s="1179" t="s">
        <v>11</v>
      </c>
    </row>
    <row r="2146" spans="1:4" s="1198" customFormat="1" ht="11.25" customHeight="1" x14ac:dyDescent="0.2">
      <c r="A2146" s="1561" t="s">
        <v>2863</v>
      </c>
      <c r="B2146" s="1185">
        <v>37.6</v>
      </c>
      <c r="C2146" s="1185">
        <v>37.6</v>
      </c>
      <c r="D2146" s="1177" t="s">
        <v>665</v>
      </c>
    </row>
    <row r="2147" spans="1:4" s="1198" customFormat="1" ht="11.25" customHeight="1" x14ac:dyDescent="0.2">
      <c r="A2147" s="1562"/>
      <c r="B2147" s="1187">
        <v>37.6</v>
      </c>
      <c r="C2147" s="1187">
        <v>37.6</v>
      </c>
      <c r="D2147" s="1181" t="s">
        <v>11</v>
      </c>
    </row>
    <row r="2148" spans="1:4" s="1198" customFormat="1" ht="11.25" customHeight="1" x14ac:dyDescent="0.2">
      <c r="A2148" s="1560" t="s">
        <v>2864</v>
      </c>
      <c r="B2148" s="1186">
        <v>45</v>
      </c>
      <c r="C2148" s="1186">
        <v>43.942</v>
      </c>
      <c r="D2148" s="1179" t="s">
        <v>665</v>
      </c>
    </row>
    <row r="2149" spans="1:4" s="1198" customFormat="1" ht="11.25" customHeight="1" x14ac:dyDescent="0.2">
      <c r="A2149" s="1560"/>
      <c r="B2149" s="1186">
        <v>45</v>
      </c>
      <c r="C2149" s="1186">
        <v>43.942</v>
      </c>
      <c r="D2149" s="1179" t="s">
        <v>11</v>
      </c>
    </row>
    <row r="2150" spans="1:4" s="1198" customFormat="1" ht="11.25" customHeight="1" x14ac:dyDescent="0.2">
      <c r="A2150" s="1561" t="s">
        <v>3852</v>
      </c>
      <c r="B2150" s="1185">
        <v>80</v>
      </c>
      <c r="C2150" s="1185">
        <v>80</v>
      </c>
      <c r="D2150" s="1177" t="s">
        <v>665</v>
      </c>
    </row>
    <row r="2151" spans="1:4" s="1198" customFormat="1" ht="11.25" customHeight="1" x14ac:dyDescent="0.2">
      <c r="A2151" s="1562"/>
      <c r="B2151" s="1187">
        <v>80</v>
      </c>
      <c r="C2151" s="1187">
        <v>80</v>
      </c>
      <c r="D2151" s="1181" t="s">
        <v>11</v>
      </c>
    </row>
    <row r="2152" spans="1:4" s="1198" customFormat="1" ht="11.25" customHeight="1" x14ac:dyDescent="0.2">
      <c r="A2152" s="1560" t="s">
        <v>4940</v>
      </c>
      <c r="B2152" s="1186">
        <v>69.3</v>
      </c>
      <c r="C2152" s="1186">
        <v>69.3</v>
      </c>
      <c r="D2152" s="1179" t="s">
        <v>665</v>
      </c>
    </row>
    <row r="2153" spans="1:4" s="1198" customFormat="1" ht="11.25" customHeight="1" x14ac:dyDescent="0.2">
      <c r="A2153" s="1560"/>
      <c r="B2153" s="1186">
        <v>69.3</v>
      </c>
      <c r="C2153" s="1186">
        <v>69.3</v>
      </c>
      <c r="D2153" s="1179" t="s">
        <v>11</v>
      </c>
    </row>
    <row r="2154" spans="1:4" s="1198" customFormat="1" ht="11.25" customHeight="1" x14ac:dyDescent="0.2">
      <c r="A2154" s="1561" t="s">
        <v>4941</v>
      </c>
      <c r="B2154" s="1185">
        <v>79</v>
      </c>
      <c r="C2154" s="1185">
        <v>79</v>
      </c>
      <c r="D2154" s="1177" t="s">
        <v>665</v>
      </c>
    </row>
    <row r="2155" spans="1:4" s="1198" customFormat="1" ht="11.25" customHeight="1" x14ac:dyDescent="0.2">
      <c r="A2155" s="1562"/>
      <c r="B2155" s="1187">
        <v>79</v>
      </c>
      <c r="C2155" s="1187">
        <v>79</v>
      </c>
      <c r="D2155" s="1181" t="s">
        <v>11</v>
      </c>
    </row>
    <row r="2156" spans="1:4" s="1198" customFormat="1" ht="11.25" customHeight="1" x14ac:dyDescent="0.2">
      <c r="A2156" s="1561" t="s">
        <v>3161</v>
      </c>
      <c r="B2156" s="1185">
        <v>49</v>
      </c>
      <c r="C2156" s="1185">
        <v>49</v>
      </c>
      <c r="D2156" s="1177" t="s">
        <v>665</v>
      </c>
    </row>
    <row r="2157" spans="1:4" s="1198" customFormat="1" ht="11.25" customHeight="1" x14ac:dyDescent="0.2">
      <c r="A2157" s="1562"/>
      <c r="B2157" s="1187">
        <v>49</v>
      </c>
      <c r="C2157" s="1187">
        <v>49</v>
      </c>
      <c r="D2157" s="1181" t="s">
        <v>11</v>
      </c>
    </row>
    <row r="2158" spans="1:4" s="1198" customFormat="1" ht="11.25" customHeight="1" x14ac:dyDescent="0.2">
      <c r="A2158" s="1561" t="s">
        <v>4942</v>
      </c>
      <c r="B2158" s="1185">
        <v>48.8</v>
      </c>
      <c r="C2158" s="1185">
        <v>48.8</v>
      </c>
      <c r="D2158" s="1177" t="s">
        <v>665</v>
      </c>
    </row>
    <row r="2159" spans="1:4" s="1198" customFormat="1" ht="11.25" customHeight="1" x14ac:dyDescent="0.2">
      <c r="A2159" s="1562"/>
      <c r="B2159" s="1187">
        <v>48.8</v>
      </c>
      <c r="C2159" s="1187">
        <v>48.8</v>
      </c>
      <c r="D2159" s="1181" t="s">
        <v>11</v>
      </c>
    </row>
    <row r="2160" spans="1:4" s="1198" customFormat="1" ht="11.25" customHeight="1" x14ac:dyDescent="0.2">
      <c r="A2160" s="1560" t="s">
        <v>4943</v>
      </c>
      <c r="B2160" s="1186">
        <v>80</v>
      </c>
      <c r="C2160" s="1186">
        <v>80</v>
      </c>
      <c r="D2160" s="1179" t="s">
        <v>665</v>
      </c>
    </row>
    <row r="2161" spans="1:4" s="1198" customFormat="1" ht="11.25" customHeight="1" x14ac:dyDescent="0.2">
      <c r="A2161" s="1560"/>
      <c r="B2161" s="1186">
        <v>80</v>
      </c>
      <c r="C2161" s="1186">
        <v>80</v>
      </c>
      <c r="D2161" s="1179" t="s">
        <v>11</v>
      </c>
    </row>
    <row r="2162" spans="1:4" s="1198" customFormat="1" ht="11.25" customHeight="1" x14ac:dyDescent="0.2">
      <c r="A2162" s="1561" t="s">
        <v>2030</v>
      </c>
      <c r="B2162" s="1185">
        <v>80</v>
      </c>
      <c r="C2162" s="1185">
        <v>80</v>
      </c>
      <c r="D2162" s="1177" t="s">
        <v>665</v>
      </c>
    </row>
    <row r="2163" spans="1:4" s="1198" customFormat="1" ht="11.25" customHeight="1" x14ac:dyDescent="0.2">
      <c r="A2163" s="1562"/>
      <c r="B2163" s="1187">
        <v>80</v>
      </c>
      <c r="C2163" s="1187">
        <v>80</v>
      </c>
      <c r="D2163" s="1181" t="s">
        <v>11</v>
      </c>
    </row>
    <row r="2164" spans="1:4" s="1198" customFormat="1" ht="11.25" customHeight="1" x14ac:dyDescent="0.2">
      <c r="A2164" s="1560" t="s">
        <v>4944</v>
      </c>
      <c r="B2164" s="1186">
        <v>75.599999999999994</v>
      </c>
      <c r="C2164" s="1186">
        <v>75.599999999999994</v>
      </c>
      <c r="D2164" s="1179" t="s">
        <v>665</v>
      </c>
    </row>
    <row r="2165" spans="1:4" s="1198" customFormat="1" ht="11.25" customHeight="1" x14ac:dyDescent="0.2">
      <c r="A2165" s="1560"/>
      <c r="B2165" s="1186">
        <v>75.599999999999994</v>
      </c>
      <c r="C2165" s="1186">
        <v>75.599999999999994</v>
      </c>
      <c r="D2165" s="1179" t="s">
        <v>11</v>
      </c>
    </row>
    <row r="2166" spans="1:4" s="1198" customFormat="1" ht="11.25" customHeight="1" x14ac:dyDescent="0.2">
      <c r="A2166" s="1561" t="s">
        <v>2031</v>
      </c>
      <c r="B2166" s="1185">
        <v>73.5</v>
      </c>
      <c r="C2166" s="1185">
        <v>73.5</v>
      </c>
      <c r="D2166" s="1177" t="s">
        <v>665</v>
      </c>
    </row>
    <row r="2167" spans="1:4" s="1198" customFormat="1" ht="11.25" customHeight="1" x14ac:dyDescent="0.2">
      <c r="A2167" s="1562"/>
      <c r="B2167" s="1187">
        <v>73.5</v>
      </c>
      <c r="C2167" s="1187">
        <v>73.5</v>
      </c>
      <c r="D2167" s="1181" t="s">
        <v>11</v>
      </c>
    </row>
    <row r="2168" spans="1:4" s="1198" customFormat="1" ht="11.25" customHeight="1" x14ac:dyDescent="0.2">
      <c r="A2168" s="1560" t="s">
        <v>4945</v>
      </c>
      <c r="B2168" s="1186">
        <v>60</v>
      </c>
      <c r="C2168" s="1186">
        <v>60</v>
      </c>
      <c r="D2168" s="1179" t="s">
        <v>665</v>
      </c>
    </row>
    <row r="2169" spans="1:4" s="1198" customFormat="1" ht="11.25" customHeight="1" x14ac:dyDescent="0.2">
      <c r="A2169" s="1560"/>
      <c r="B2169" s="1186">
        <v>60</v>
      </c>
      <c r="C2169" s="1186">
        <v>60</v>
      </c>
      <c r="D2169" s="1179" t="s">
        <v>11</v>
      </c>
    </row>
    <row r="2170" spans="1:4" s="1198" customFormat="1" ht="11.25" customHeight="1" x14ac:dyDescent="0.2">
      <c r="A2170" s="1561" t="s">
        <v>4946</v>
      </c>
      <c r="B2170" s="1185">
        <v>79.2</v>
      </c>
      <c r="C2170" s="1185">
        <v>79.2</v>
      </c>
      <c r="D2170" s="1177" t="s">
        <v>665</v>
      </c>
    </row>
    <row r="2171" spans="1:4" s="1198" customFormat="1" ht="11.25" customHeight="1" x14ac:dyDescent="0.2">
      <c r="A2171" s="1562"/>
      <c r="B2171" s="1187">
        <v>79.2</v>
      </c>
      <c r="C2171" s="1187">
        <v>79.2</v>
      </c>
      <c r="D2171" s="1181" t="s">
        <v>11</v>
      </c>
    </row>
    <row r="2172" spans="1:4" s="1198" customFormat="1" ht="11.25" customHeight="1" x14ac:dyDescent="0.2">
      <c r="A2172" s="1560" t="s">
        <v>4947</v>
      </c>
      <c r="B2172" s="1186">
        <v>80</v>
      </c>
      <c r="C2172" s="1186">
        <v>80</v>
      </c>
      <c r="D2172" s="1179" t="s">
        <v>665</v>
      </c>
    </row>
    <row r="2173" spans="1:4" s="1198" customFormat="1" ht="11.25" customHeight="1" x14ac:dyDescent="0.2">
      <c r="A2173" s="1560"/>
      <c r="B2173" s="1186">
        <v>80</v>
      </c>
      <c r="C2173" s="1186">
        <v>80</v>
      </c>
      <c r="D2173" s="1179" t="s">
        <v>11</v>
      </c>
    </row>
    <row r="2174" spans="1:4" s="1198" customFormat="1" ht="11.25" customHeight="1" x14ac:dyDescent="0.2">
      <c r="A2174" s="1561" t="s">
        <v>3853</v>
      </c>
      <c r="B2174" s="1185">
        <v>57.3</v>
      </c>
      <c r="C2174" s="1185">
        <v>56.637749999999997</v>
      </c>
      <c r="D2174" s="1177" t="s">
        <v>665</v>
      </c>
    </row>
    <row r="2175" spans="1:4" s="1198" customFormat="1" ht="11.25" customHeight="1" x14ac:dyDescent="0.2">
      <c r="A2175" s="1562"/>
      <c r="B2175" s="1187">
        <v>57.3</v>
      </c>
      <c r="C2175" s="1187">
        <v>56.637749999999997</v>
      </c>
      <c r="D2175" s="1181" t="s">
        <v>11</v>
      </c>
    </row>
    <row r="2176" spans="1:4" s="1198" customFormat="1" ht="11.25" customHeight="1" x14ac:dyDescent="0.2">
      <c r="A2176" s="1560" t="s">
        <v>4948</v>
      </c>
      <c r="B2176" s="1186">
        <v>79.2</v>
      </c>
      <c r="C2176" s="1186">
        <v>79.2</v>
      </c>
      <c r="D2176" s="1179" t="s">
        <v>665</v>
      </c>
    </row>
    <row r="2177" spans="1:4" s="1198" customFormat="1" ht="11.25" customHeight="1" x14ac:dyDescent="0.2">
      <c r="A2177" s="1560"/>
      <c r="B2177" s="1186">
        <v>79.2</v>
      </c>
      <c r="C2177" s="1186">
        <v>79.2</v>
      </c>
      <c r="D2177" s="1179" t="s">
        <v>11</v>
      </c>
    </row>
    <row r="2178" spans="1:4" s="1198" customFormat="1" ht="11.25" customHeight="1" x14ac:dyDescent="0.2">
      <c r="A2178" s="1561" t="s">
        <v>4949</v>
      </c>
      <c r="B2178" s="1185">
        <v>80</v>
      </c>
      <c r="C2178" s="1185">
        <v>80</v>
      </c>
      <c r="D2178" s="1177" t="s">
        <v>665</v>
      </c>
    </row>
    <row r="2179" spans="1:4" s="1198" customFormat="1" ht="11.25" customHeight="1" x14ac:dyDescent="0.2">
      <c r="A2179" s="1562"/>
      <c r="B2179" s="1187">
        <v>80</v>
      </c>
      <c r="C2179" s="1187">
        <v>80</v>
      </c>
      <c r="D2179" s="1181" t="s">
        <v>11</v>
      </c>
    </row>
    <row r="2180" spans="1:4" s="1198" customFormat="1" ht="11.25" customHeight="1" x14ac:dyDescent="0.2">
      <c r="A2180" s="1560" t="s">
        <v>2032</v>
      </c>
      <c r="B2180" s="1186">
        <v>80</v>
      </c>
      <c r="C2180" s="1186">
        <v>80</v>
      </c>
      <c r="D2180" s="1179" t="s">
        <v>665</v>
      </c>
    </row>
    <row r="2181" spans="1:4" s="1198" customFormat="1" ht="11.25" customHeight="1" x14ac:dyDescent="0.2">
      <c r="A2181" s="1560"/>
      <c r="B2181" s="1186">
        <v>80</v>
      </c>
      <c r="C2181" s="1186">
        <v>80</v>
      </c>
      <c r="D2181" s="1179" t="s">
        <v>11</v>
      </c>
    </row>
    <row r="2182" spans="1:4" s="1198" customFormat="1" ht="11.25" customHeight="1" x14ac:dyDescent="0.2">
      <c r="A2182" s="1561" t="s">
        <v>3162</v>
      </c>
      <c r="B2182" s="1185">
        <v>80</v>
      </c>
      <c r="C2182" s="1185">
        <v>80</v>
      </c>
      <c r="D2182" s="1177" t="s">
        <v>665</v>
      </c>
    </row>
    <row r="2183" spans="1:4" s="1198" customFormat="1" ht="11.25" customHeight="1" x14ac:dyDescent="0.2">
      <c r="A2183" s="1562"/>
      <c r="B2183" s="1187">
        <v>80</v>
      </c>
      <c r="C2183" s="1187">
        <v>80</v>
      </c>
      <c r="D2183" s="1181" t="s">
        <v>11</v>
      </c>
    </row>
    <row r="2184" spans="1:4" s="1198" customFormat="1" ht="11.25" customHeight="1" x14ac:dyDescent="0.2">
      <c r="A2184" s="1560" t="s">
        <v>507</v>
      </c>
      <c r="B2184" s="1186">
        <v>80</v>
      </c>
      <c r="C2184" s="1186">
        <v>80</v>
      </c>
      <c r="D2184" s="1179" t="s">
        <v>665</v>
      </c>
    </row>
    <row r="2185" spans="1:4" s="1198" customFormat="1" ht="11.25" customHeight="1" x14ac:dyDescent="0.2">
      <c r="A2185" s="1560"/>
      <c r="B2185" s="1186">
        <v>120</v>
      </c>
      <c r="C2185" s="1186">
        <v>120</v>
      </c>
      <c r="D2185" s="1179" t="s">
        <v>4950</v>
      </c>
    </row>
    <row r="2186" spans="1:4" s="1198" customFormat="1" ht="11.25" customHeight="1" x14ac:dyDescent="0.2">
      <c r="A2186" s="1560"/>
      <c r="B2186" s="1186">
        <v>200</v>
      </c>
      <c r="C2186" s="1186">
        <v>200</v>
      </c>
      <c r="D2186" s="1179" t="s">
        <v>11</v>
      </c>
    </row>
    <row r="2187" spans="1:4" s="1198" customFormat="1" ht="11.25" customHeight="1" x14ac:dyDescent="0.2">
      <c r="A2187" s="1561" t="s">
        <v>4951</v>
      </c>
      <c r="B2187" s="1185">
        <v>40</v>
      </c>
      <c r="C2187" s="1185">
        <v>40</v>
      </c>
      <c r="D2187" s="1177" t="s">
        <v>665</v>
      </c>
    </row>
    <row r="2188" spans="1:4" s="1198" customFormat="1" ht="11.25" customHeight="1" x14ac:dyDescent="0.2">
      <c r="A2188" s="1562"/>
      <c r="B2188" s="1187">
        <v>40</v>
      </c>
      <c r="C2188" s="1187">
        <v>40</v>
      </c>
      <c r="D2188" s="1181" t="s">
        <v>11</v>
      </c>
    </row>
    <row r="2189" spans="1:4" s="1198" customFormat="1" ht="11.25" customHeight="1" x14ac:dyDescent="0.2">
      <c r="A2189" s="1560" t="s">
        <v>3854</v>
      </c>
      <c r="B2189" s="1186">
        <v>80</v>
      </c>
      <c r="C2189" s="1186">
        <v>80</v>
      </c>
      <c r="D2189" s="1179" t="s">
        <v>665</v>
      </c>
    </row>
    <row r="2190" spans="1:4" s="1198" customFormat="1" ht="11.25" customHeight="1" x14ac:dyDescent="0.2">
      <c r="A2190" s="1560"/>
      <c r="B2190" s="1186">
        <v>80</v>
      </c>
      <c r="C2190" s="1186">
        <v>80</v>
      </c>
      <c r="D2190" s="1179" t="s">
        <v>11</v>
      </c>
    </row>
    <row r="2191" spans="1:4" s="1198" customFormat="1" ht="11.25" customHeight="1" x14ac:dyDescent="0.2">
      <c r="A2191" s="1561" t="s">
        <v>3855</v>
      </c>
      <c r="B2191" s="1185">
        <v>80</v>
      </c>
      <c r="C2191" s="1185">
        <v>80</v>
      </c>
      <c r="D2191" s="1177" t="s">
        <v>665</v>
      </c>
    </row>
    <row r="2192" spans="1:4" s="1198" customFormat="1" ht="11.25" customHeight="1" x14ac:dyDescent="0.2">
      <c r="A2192" s="1562"/>
      <c r="B2192" s="1187">
        <v>80</v>
      </c>
      <c r="C2192" s="1187">
        <v>80</v>
      </c>
      <c r="D2192" s="1181" t="s">
        <v>11</v>
      </c>
    </row>
    <row r="2193" spans="1:4" s="1198" customFormat="1" ht="11.25" customHeight="1" x14ac:dyDescent="0.2">
      <c r="A2193" s="1560" t="s">
        <v>3163</v>
      </c>
      <c r="B2193" s="1186">
        <v>72</v>
      </c>
      <c r="C2193" s="1186">
        <v>72</v>
      </c>
      <c r="D2193" s="1179" t="s">
        <v>665</v>
      </c>
    </row>
    <row r="2194" spans="1:4" s="1198" customFormat="1" ht="11.25" customHeight="1" x14ac:dyDescent="0.2">
      <c r="A2194" s="1560"/>
      <c r="B2194" s="1186">
        <v>72</v>
      </c>
      <c r="C2194" s="1186">
        <v>72</v>
      </c>
      <c r="D2194" s="1179" t="s">
        <v>11</v>
      </c>
    </row>
    <row r="2195" spans="1:4" s="1198" customFormat="1" ht="11.25" customHeight="1" x14ac:dyDescent="0.2">
      <c r="A2195" s="1561" t="s">
        <v>4952</v>
      </c>
      <c r="B2195" s="1185">
        <v>79.2</v>
      </c>
      <c r="C2195" s="1185">
        <v>79.2</v>
      </c>
      <c r="D2195" s="1177" t="s">
        <v>665</v>
      </c>
    </row>
    <row r="2196" spans="1:4" s="1198" customFormat="1" ht="11.25" customHeight="1" x14ac:dyDescent="0.2">
      <c r="A2196" s="1562"/>
      <c r="B2196" s="1187">
        <v>79.2</v>
      </c>
      <c r="C2196" s="1187">
        <v>79.2</v>
      </c>
      <c r="D2196" s="1181" t="s">
        <v>11</v>
      </c>
    </row>
    <row r="2197" spans="1:4" s="1198" customFormat="1" ht="11.25" customHeight="1" x14ac:dyDescent="0.2">
      <c r="A2197" s="1560" t="s">
        <v>2033</v>
      </c>
      <c r="B2197" s="1186">
        <v>80</v>
      </c>
      <c r="C2197" s="1186">
        <v>80</v>
      </c>
      <c r="D2197" s="1179" t="s">
        <v>665</v>
      </c>
    </row>
    <row r="2198" spans="1:4" s="1198" customFormat="1" ht="11.25" customHeight="1" x14ac:dyDescent="0.2">
      <c r="A2198" s="1560"/>
      <c r="B2198" s="1186">
        <v>80</v>
      </c>
      <c r="C2198" s="1186">
        <v>80</v>
      </c>
      <c r="D2198" s="1179" t="s">
        <v>11</v>
      </c>
    </row>
    <row r="2199" spans="1:4" s="1198" customFormat="1" ht="11.25" customHeight="1" x14ac:dyDescent="0.2">
      <c r="A2199" s="1561" t="s">
        <v>3856</v>
      </c>
      <c r="B2199" s="1185">
        <v>55.5</v>
      </c>
      <c r="C2199" s="1185">
        <v>55.5</v>
      </c>
      <c r="D2199" s="1177" t="s">
        <v>665</v>
      </c>
    </row>
    <row r="2200" spans="1:4" s="1198" customFormat="1" ht="11.25" customHeight="1" x14ac:dyDescent="0.2">
      <c r="A2200" s="1562"/>
      <c r="B2200" s="1187">
        <v>55.5</v>
      </c>
      <c r="C2200" s="1187">
        <v>55.5</v>
      </c>
      <c r="D2200" s="1181" t="s">
        <v>11</v>
      </c>
    </row>
    <row r="2201" spans="1:4" s="1198" customFormat="1" ht="11.25" customHeight="1" x14ac:dyDescent="0.2">
      <c r="A2201" s="1560" t="s">
        <v>4953</v>
      </c>
      <c r="B2201" s="1186">
        <v>56.6</v>
      </c>
      <c r="C2201" s="1186">
        <v>51.398000000000003</v>
      </c>
      <c r="D2201" s="1179" t="s">
        <v>665</v>
      </c>
    </row>
    <row r="2202" spans="1:4" s="1198" customFormat="1" ht="11.25" customHeight="1" x14ac:dyDescent="0.2">
      <c r="A2202" s="1560"/>
      <c r="B2202" s="1186">
        <v>56.6</v>
      </c>
      <c r="C2202" s="1186">
        <v>51.398000000000003</v>
      </c>
      <c r="D2202" s="1179" t="s">
        <v>11</v>
      </c>
    </row>
    <row r="2203" spans="1:4" s="1198" customFormat="1" ht="11.25" customHeight="1" x14ac:dyDescent="0.2">
      <c r="A2203" s="1561" t="s">
        <v>4954</v>
      </c>
      <c r="B2203" s="1185">
        <v>57.599999999999994</v>
      </c>
      <c r="C2203" s="1185">
        <v>57.599999999999994</v>
      </c>
      <c r="D2203" s="1177" t="s">
        <v>665</v>
      </c>
    </row>
    <row r="2204" spans="1:4" s="1198" customFormat="1" ht="11.25" customHeight="1" x14ac:dyDescent="0.2">
      <c r="A2204" s="1562"/>
      <c r="B2204" s="1187">
        <v>57.599999999999994</v>
      </c>
      <c r="C2204" s="1187">
        <v>57.599999999999994</v>
      </c>
      <c r="D2204" s="1181" t="s">
        <v>11</v>
      </c>
    </row>
    <row r="2205" spans="1:4" s="1198" customFormat="1" ht="11.25" customHeight="1" x14ac:dyDescent="0.2">
      <c r="A2205" s="1560" t="s">
        <v>2034</v>
      </c>
      <c r="B2205" s="1186">
        <v>29</v>
      </c>
      <c r="C2205" s="1186">
        <v>29</v>
      </c>
      <c r="D2205" s="1179" t="s">
        <v>665</v>
      </c>
    </row>
    <row r="2206" spans="1:4" s="1198" customFormat="1" ht="11.25" customHeight="1" x14ac:dyDescent="0.2">
      <c r="A2206" s="1560"/>
      <c r="B2206" s="1186">
        <v>29</v>
      </c>
      <c r="C2206" s="1186">
        <v>29</v>
      </c>
      <c r="D2206" s="1179" t="s">
        <v>11</v>
      </c>
    </row>
    <row r="2207" spans="1:4" s="1198" customFormat="1" ht="11.25" customHeight="1" x14ac:dyDescent="0.2">
      <c r="A2207" s="1561" t="s">
        <v>3857</v>
      </c>
      <c r="B2207" s="1185">
        <v>40</v>
      </c>
      <c r="C2207" s="1185">
        <v>40</v>
      </c>
      <c r="D2207" s="1177" t="s">
        <v>665</v>
      </c>
    </row>
    <row r="2208" spans="1:4" s="1198" customFormat="1" ht="11.25" customHeight="1" x14ac:dyDescent="0.2">
      <c r="A2208" s="1562"/>
      <c r="B2208" s="1187">
        <v>40</v>
      </c>
      <c r="C2208" s="1187">
        <v>40</v>
      </c>
      <c r="D2208" s="1181" t="s">
        <v>11</v>
      </c>
    </row>
    <row r="2209" spans="1:4" s="1198" customFormat="1" ht="11.25" customHeight="1" x14ac:dyDescent="0.2">
      <c r="A2209" s="1560" t="s">
        <v>2865</v>
      </c>
      <c r="B2209" s="1186">
        <v>80</v>
      </c>
      <c r="C2209" s="1186">
        <v>80</v>
      </c>
      <c r="D2209" s="1179" t="s">
        <v>665</v>
      </c>
    </row>
    <row r="2210" spans="1:4" s="1198" customFormat="1" ht="11.25" customHeight="1" x14ac:dyDescent="0.2">
      <c r="A2210" s="1560"/>
      <c r="B2210" s="1186">
        <v>80</v>
      </c>
      <c r="C2210" s="1186">
        <v>80</v>
      </c>
      <c r="D2210" s="1179" t="s">
        <v>11</v>
      </c>
    </row>
    <row r="2211" spans="1:4" s="1198" customFormat="1" ht="11.25" customHeight="1" x14ac:dyDescent="0.2">
      <c r="A2211" s="1561" t="s">
        <v>3858</v>
      </c>
      <c r="B2211" s="1185">
        <v>80</v>
      </c>
      <c r="C2211" s="1185">
        <v>80</v>
      </c>
      <c r="D2211" s="1177" t="s">
        <v>665</v>
      </c>
    </row>
    <row r="2212" spans="1:4" s="1198" customFormat="1" ht="11.25" customHeight="1" x14ac:dyDescent="0.2">
      <c r="A2212" s="1562"/>
      <c r="B2212" s="1187">
        <v>80</v>
      </c>
      <c r="C2212" s="1187">
        <v>80</v>
      </c>
      <c r="D2212" s="1181" t="s">
        <v>11</v>
      </c>
    </row>
    <row r="2213" spans="1:4" s="1198" customFormat="1" ht="11.25" customHeight="1" x14ac:dyDescent="0.2">
      <c r="A2213" s="1560" t="s">
        <v>4955</v>
      </c>
      <c r="B2213" s="1186">
        <v>80</v>
      </c>
      <c r="C2213" s="1186">
        <v>68</v>
      </c>
      <c r="D2213" s="1179" t="s">
        <v>665</v>
      </c>
    </row>
    <row r="2214" spans="1:4" s="1198" customFormat="1" ht="11.25" customHeight="1" x14ac:dyDescent="0.2">
      <c r="A2214" s="1560"/>
      <c r="B2214" s="1186">
        <v>80</v>
      </c>
      <c r="C2214" s="1186">
        <v>68</v>
      </c>
      <c r="D2214" s="1179" t="s">
        <v>11</v>
      </c>
    </row>
    <row r="2215" spans="1:4" s="1198" customFormat="1" ht="11.25" customHeight="1" x14ac:dyDescent="0.2">
      <c r="A2215" s="1561" t="s">
        <v>4956</v>
      </c>
      <c r="B2215" s="1185">
        <v>80</v>
      </c>
      <c r="C2215" s="1185">
        <v>77.000429999999994</v>
      </c>
      <c r="D2215" s="1177" t="s">
        <v>665</v>
      </c>
    </row>
    <row r="2216" spans="1:4" s="1198" customFormat="1" ht="11.25" customHeight="1" x14ac:dyDescent="0.2">
      <c r="A2216" s="1562"/>
      <c r="B2216" s="1187">
        <v>80</v>
      </c>
      <c r="C2216" s="1187">
        <v>77.000429999999994</v>
      </c>
      <c r="D2216" s="1181" t="s">
        <v>11</v>
      </c>
    </row>
    <row r="2217" spans="1:4" s="1198" customFormat="1" ht="11.25" customHeight="1" x14ac:dyDescent="0.2">
      <c r="A2217" s="1560" t="s">
        <v>2866</v>
      </c>
      <c r="B2217" s="1186">
        <v>80</v>
      </c>
      <c r="C2217" s="1186">
        <v>80</v>
      </c>
      <c r="D2217" s="1179" t="s">
        <v>665</v>
      </c>
    </row>
    <row r="2218" spans="1:4" s="1198" customFormat="1" ht="11.25" customHeight="1" x14ac:dyDescent="0.2">
      <c r="A2218" s="1560"/>
      <c r="B2218" s="1186">
        <v>80</v>
      </c>
      <c r="C2218" s="1186">
        <v>80</v>
      </c>
      <c r="D2218" s="1179" t="s">
        <v>11</v>
      </c>
    </row>
    <row r="2219" spans="1:4" s="1198" customFormat="1" ht="11.25" customHeight="1" x14ac:dyDescent="0.2">
      <c r="A2219" s="1561" t="s">
        <v>3397</v>
      </c>
      <c r="B2219" s="1185">
        <v>20</v>
      </c>
      <c r="C2219" s="1185">
        <v>20</v>
      </c>
      <c r="D2219" s="1177" t="s">
        <v>420</v>
      </c>
    </row>
    <row r="2220" spans="1:4" s="1198" customFormat="1" ht="11.25" customHeight="1" x14ac:dyDescent="0.2">
      <c r="A2220" s="1562"/>
      <c r="B2220" s="1187">
        <v>20</v>
      </c>
      <c r="C2220" s="1187">
        <v>20</v>
      </c>
      <c r="D2220" s="1181" t="s">
        <v>11</v>
      </c>
    </row>
    <row r="2221" spans="1:4" s="1198" customFormat="1" ht="11.25" customHeight="1" x14ac:dyDescent="0.2">
      <c r="A2221" s="1560" t="s">
        <v>4957</v>
      </c>
      <c r="B2221" s="1186">
        <v>70.2</v>
      </c>
      <c r="C2221" s="1186">
        <v>70.2</v>
      </c>
      <c r="D2221" s="1179" t="s">
        <v>665</v>
      </c>
    </row>
    <row r="2222" spans="1:4" s="1198" customFormat="1" ht="11.25" customHeight="1" x14ac:dyDescent="0.2">
      <c r="A2222" s="1560"/>
      <c r="B2222" s="1186">
        <v>70.2</v>
      </c>
      <c r="C2222" s="1186">
        <v>70.2</v>
      </c>
      <c r="D2222" s="1179" t="s">
        <v>11</v>
      </c>
    </row>
    <row r="2223" spans="1:4" s="1198" customFormat="1" ht="11.25" customHeight="1" x14ac:dyDescent="0.2">
      <c r="A2223" s="1561" t="s">
        <v>2867</v>
      </c>
      <c r="B2223" s="1185">
        <v>80</v>
      </c>
      <c r="C2223" s="1185">
        <v>80</v>
      </c>
      <c r="D2223" s="1177" t="s">
        <v>665</v>
      </c>
    </row>
    <row r="2224" spans="1:4" s="1198" customFormat="1" ht="11.25" customHeight="1" x14ac:dyDescent="0.2">
      <c r="A2224" s="1562"/>
      <c r="B2224" s="1187">
        <v>80</v>
      </c>
      <c r="C2224" s="1187">
        <v>80</v>
      </c>
      <c r="D2224" s="1181" t="s">
        <v>11</v>
      </c>
    </row>
    <row r="2225" spans="1:4" s="1198" customFormat="1" ht="11.25" customHeight="1" x14ac:dyDescent="0.2">
      <c r="A2225" s="1560" t="s">
        <v>2035</v>
      </c>
      <c r="B2225" s="1186">
        <v>11.1</v>
      </c>
      <c r="C2225" s="1186">
        <v>11.1</v>
      </c>
      <c r="D2225" s="1179" t="s">
        <v>665</v>
      </c>
    </row>
    <row r="2226" spans="1:4" s="1198" customFormat="1" ht="11.25" customHeight="1" x14ac:dyDescent="0.2">
      <c r="A2226" s="1560"/>
      <c r="B2226" s="1186">
        <v>11.1</v>
      </c>
      <c r="C2226" s="1186">
        <v>11.1</v>
      </c>
      <c r="D2226" s="1179" t="s">
        <v>11</v>
      </c>
    </row>
    <row r="2227" spans="1:4" s="1198" customFormat="1" ht="11.25" customHeight="1" x14ac:dyDescent="0.2">
      <c r="A2227" s="1561" t="s">
        <v>4958</v>
      </c>
      <c r="B2227" s="1185">
        <v>70</v>
      </c>
      <c r="C2227" s="1185">
        <v>70</v>
      </c>
      <c r="D2227" s="1177" t="s">
        <v>665</v>
      </c>
    </row>
    <row r="2228" spans="1:4" s="1198" customFormat="1" ht="11.25" customHeight="1" x14ac:dyDescent="0.2">
      <c r="A2228" s="1562"/>
      <c r="B2228" s="1187">
        <v>70</v>
      </c>
      <c r="C2228" s="1187">
        <v>70</v>
      </c>
      <c r="D2228" s="1181" t="s">
        <v>11</v>
      </c>
    </row>
    <row r="2229" spans="1:4" s="1198" customFormat="1" ht="11.25" customHeight="1" x14ac:dyDescent="0.2">
      <c r="A2229" s="1560" t="s">
        <v>4959</v>
      </c>
      <c r="B2229" s="1186">
        <v>39.700000000000003</v>
      </c>
      <c r="C2229" s="1186">
        <v>39.700000000000003</v>
      </c>
      <c r="D2229" s="1179" t="s">
        <v>665</v>
      </c>
    </row>
    <row r="2230" spans="1:4" s="1198" customFormat="1" ht="11.25" customHeight="1" x14ac:dyDescent="0.2">
      <c r="A2230" s="1560"/>
      <c r="B2230" s="1186">
        <v>39.700000000000003</v>
      </c>
      <c r="C2230" s="1186">
        <v>39.700000000000003</v>
      </c>
      <c r="D2230" s="1179" t="s">
        <v>11</v>
      </c>
    </row>
    <row r="2231" spans="1:4" s="1198" customFormat="1" ht="11.25" customHeight="1" x14ac:dyDescent="0.2">
      <c r="A2231" s="1561" t="s">
        <v>4960</v>
      </c>
      <c r="B2231" s="1185">
        <v>62</v>
      </c>
      <c r="C2231" s="1185">
        <v>62</v>
      </c>
      <c r="D2231" s="1177" t="s">
        <v>665</v>
      </c>
    </row>
    <row r="2232" spans="1:4" s="1198" customFormat="1" ht="11.25" customHeight="1" x14ac:dyDescent="0.2">
      <c r="A2232" s="1562"/>
      <c r="B2232" s="1187">
        <v>62</v>
      </c>
      <c r="C2232" s="1187">
        <v>62</v>
      </c>
      <c r="D2232" s="1181" t="s">
        <v>11</v>
      </c>
    </row>
    <row r="2233" spans="1:4" s="1198" customFormat="1" ht="11.25" customHeight="1" x14ac:dyDescent="0.2">
      <c r="A2233" s="1560" t="s">
        <v>4961</v>
      </c>
      <c r="B2233" s="1186">
        <v>80</v>
      </c>
      <c r="C2233" s="1186">
        <v>80</v>
      </c>
      <c r="D2233" s="1179" t="s">
        <v>665</v>
      </c>
    </row>
    <row r="2234" spans="1:4" s="1198" customFormat="1" ht="11.25" customHeight="1" x14ac:dyDescent="0.2">
      <c r="A2234" s="1560"/>
      <c r="B2234" s="1186">
        <v>80</v>
      </c>
      <c r="C2234" s="1186">
        <v>80</v>
      </c>
      <c r="D2234" s="1179" t="s">
        <v>11</v>
      </c>
    </row>
    <row r="2235" spans="1:4" s="1198" customFormat="1" ht="11.25" customHeight="1" x14ac:dyDescent="0.2">
      <c r="A2235" s="1561" t="s">
        <v>4962</v>
      </c>
      <c r="B2235" s="1185">
        <v>80</v>
      </c>
      <c r="C2235" s="1185">
        <v>80</v>
      </c>
      <c r="D2235" s="1177" t="s">
        <v>665</v>
      </c>
    </row>
    <row r="2236" spans="1:4" s="1198" customFormat="1" ht="11.25" customHeight="1" x14ac:dyDescent="0.2">
      <c r="A2236" s="1562"/>
      <c r="B2236" s="1187">
        <v>80</v>
      </c>
      <c r="C2236" s="1187">
        <v>80</v>
      </c>
      <c r="D2236" s="1181" t="s">
        <v>11</v>
      </c>
    </row>
    <row r="2237" spans="1:4" s="1198" customFormat="1" ht="11.25" customHeight="1" x14ac:dyDescent="0.2">
      <c r="A2237" s="1560" t="s">
        <v>3859</v>
      </c>
      <c r="B2237" s="1186">
        <v>62</v>
      </c>
      <c r="C2237" s="1186">
        <v>62</v>
      </c>
      <c r="D2237" s="1179" t="s">
        <v>665</v>
      </c>
    </row>
    <row r="2238" spans="1:4" s="1198" customFormat="1" ht="11.25" customHeight="1" x14ac:dyDescent="0.2">
      <c r="A2238" s="1560"/>
      <c r="B2238" s="1186">
        <v>62</v>
      </c>
      <c r="C2238" s="1186">
        <v>62</v>
      </c>
      <c r="D2238" s="1179" t="s">
        <v>11</v>
      </c>
    </row>
    <row r="2239" spans="1:4" s="1198" customFormat="1" ht="11.25" customHeight="1" x14ac:dyDescent="0.2">
      <c r="A2239" s="1561" t="s">
        <v>2868</v>
      </c>
      <c r="B2239" s="1185">
        <v>41.4</v>
      </c>
      <c r="C2239" s="1185">
        <v>41.4</v>
      </c>
      <c r="D2239" s="1177" t="s">
        <v>665</v>
      </c>
    </row>
    <row r="2240" spans="1:4" s="1198" customFormat="1" ht="11.25" customHeight="1" x14ac:dyDescent="0.2">
      <c r="A2240" s="1562"/>
      <c r="B2240" s="1187">
        <v>41.4</v>
      </c>
      <c r="C2240" s="1187">
        <v>41.4</v>
      </c>
      <c r="D2240" s="1181" t="s">
        <v>11</v>
      </c>
    </row>
    <row r="2241" spans="1:4" s="1198" customFormat="1" ht="11.25" customHeight="1" x14ac:dyDescent="0.2">
      <c r="A2241" s="1560" t="s">
        <v>2869</v>
      </c>
      <c r="B2241" s="1186">
        <v>49.5</v>
      </c>
      <c r="C2241" s="1186">
        <v>49.5</v>
      </c>
      <c r="D2241" s="1179" t="s">
        <v>665</v>
      </c>
    </row>
    <row r="2242" spans="1:4" s="1198" customFormat="1" ht="11.25" customHeight="1" x14ac:dyDescent="0.2">
      <c r="A2242" s="1560"/>
      <c r="B2242" s="1186">
        <v>49.5</v>
      </c>
      <c r="C2242" s="1186">
        <v>49.5</v>
      </c>
      <c r="D2242" s="1179" t="s">
        <v>11</v>
      </c>
    </row>
    <row r="2243" spans="1:4" s="1198" customFormat="1" ht="11.25" customHeight="1" x14ac:dyDescent="0.2">
      <c r="A2243" s="1561" t="s">
        <v>4963</v>
      </c>
      <c r="B2243" s="1185">
        <v>34</v>
      </c>
      <c r="C2243" s="1185">
        <v>34</v>
      </c>
      <c r="D2243" s="1177" t="s">
        <v>665</v>
      </c>
    </row>
    <row r="2244" spans="1:4" s="1198" customFormat="1" ht="11.25" customHeight="1" x14ac:dyDescent="0.2">
      <c r="A2244" s="1562"/>
      <c r="B2244" s="1187">
        <v>34</v>
      </c>
      <c r="C2244" s="1187">
        <v>34</v>
      </c>
      <c r="D2244" s="1181" t="s">
        <v>11</v>
      </c>
    </row>
    <row r="2245" spans="1:4" s="1198" customFormat="1" ht="11.25" customHeight="1" x14ac:dyDescent="0.2">
      <c r="A2245" s="1560" t="s">
        <v>2870</v>
      </c>
      <c r="B2245" s="1186">
        <v>80</v>
      </c>
      <c r="C2245" s="1186">
        <v>80</v>
      </c>
      <c r="D2245" s="1179" t="s">
        <v>665</v>
      </c>
    </row>
    <row r="2246" spans="1:4" s="1198" customFormat="1" ht="11.25" customHeight="1" x14ac:dyDescent="0.2">
      <c r="A2246" s="1560"/>
      <c r="B2246" s="1186">
        <v>80</v>
      </c>
      <c r="C2246" s="1186">
        <v>80</v>
      </c>
      <c r="D2246" s="1179" t="s">
        <v>11</v>
      </c>
    </row>
    <row r="2247" spans="1:4" s="1198" customFormat="1" ht="11.25" customHeight="1" x14ac:dyDescent="0.2">
      <c r="A2247" s="1561" t="s">
        <v>4964</v>
      </c>
      <c r="B2247" s="1185">
        <v>80</v>
      </c>
      <c r="C2247" s="1185">
        <v>80</v>
      </c>
      <c r="D2247" s="1177" t="s">
        <v>665</v>
      </c>
    </row>
    <row r="2248" spans="1:4" s="1198" customFormat="1" ht="11.25" customHeight="1" x14ac:dyDescent="0.2">
      <c r="A2248" s="1562"/>
      <c r="B2248" s="1187">
        <v>80</v>
      </c>
      <c r="C2248" s="1187">
        <v>80</v>
      </c>
      <c r="D2248" s="1181" t="s">
        <v>11</v>
      </c>
    </row>
    <row r="2249" spans="1:4" s="1198" customFormat="1" ht="11.25" customHeight="1" x14ac:dyDescent="0.2">
      <c r="A2249" s="1561" t="s">
        <v>4965</v>
      </c>
      <c r="B2249" s="1185">
        <v>300</v>
      </c>
      <c r="C2249" s="1185">
        <v>300</v>
      </c>
      <c r="D2249" s="1177" t="s">
        <v>678</v>
      </c>
    </row>
    <row r="2250" spans="1:4" s="1198" customFormat="1" ht="11.25" customHeight="1" x14ac:dyDescent="0.2">
      <c r="A2250" s="1562"/>
      <c r="B2250" s="1187">
        <v>300</v>
      </c>
      <c r="C2250" s="1187">
        <v>300</v>
      </c>
      <c r="D2250" s="1181" t="s">
        <v>11</v>
      </c>
    </row>
    <row r="2251" spans="1:4" s="1198" customFormat="1" ht="11.25" customHeight="1" x14ac:dyDescent="0.2">
      <c r="A2251" s="1561" t="s">
        <v>3860</v>
      </c>
      <c r="B2251" s="1185">
        <v>180</v>
      </c>
      <c r="C2251" s="1185">
        <v>180</v>
      </c>
      <c r="D2251" s="1177" t="s">
        <v>399</v>
      </c>
    </row>
    <row r="2252" spans="1:4" s="1198" customFormat="1" ht="11.25" customHeight="1" x14ac:dyDescent="0.2">
      <c r="A2252" s="1562"/>
      <c r="B2252" s="1187">
        <v>180</v>
      </c>
      <c r="C2252" s="1187">
        <v>180</v>
      </c>
      <c r="D2252" s="1181" t="s">
        <v>11</v>
      </c>
    </row>
    <row r="2253" spans="1:4" s="1198" customFormat="1" ht="11.25" customHeight="1" x14ac:dyDescent="0.2">
      <c r="A2253" s="1560" t="s">
        <v>3861</v>
      </c>
      <c r="B2253" s="1186">
        <v>295</v>
      </c>
      <c r="C2253" s="1186">
        <v>295</v>
      </c>
      <c r="D2253" s="1179" t="s">
        <v>678</v>
      </c>
    </row>
    <row r="2254" spans="1:4" s="1198" customFormat="1" ht="11.25" customHeight="1" x14ac:dyDescent="0.2">
      <c r="A2254" s="1560"/>
      <c r="B2254" s="1186">
        <v>295</v>
      </c>
      <c r="C2254" s="1186">
        <v>295</v>
      </c>
      <c r="D2254" s="1179" t="s">
        <v>11</v>
      </c>
    </row>
    <row r="2255" spans="1:4" s="1198" customFormat="1" ht="11.25" customHeight="1" x14ac:dyDescent="0.2">
      <c r="A2255" s="1561" t="s">
        <v>2036</v>
      </c>
      <c r="B2255" s="1185">
        <v>64.599999999999994</v>
      </c>
      <c r="C2255" s="1185">
        <v>64.599999999999994</v>
      </c>
      <c r="D2255" s="1177" t="s">
        <v>678</v>
      </c>
    </row>
    <row r="2256" spans="1:4" s="1198" customFormat="1" ht="11.25" customHeight="1" x14ac:dyDescent="0.2">
      <c r="A2256" s="1562"/>
      <c r="B2256" s="1187">
        <v>64.599999999999994</v>
      </c>
      <c r="C2256" s="1187">
        <v>64.599999999999994</v>
      </c>
      <c r="D2256" s="1181" t="s">
        <v>11</v>
      </c>
    </row>
    <row r="2257" spans="1:4" s="1198" customFormat="1" ht="11.25" customHeight="1" x14ac:dyDescent="0.2">
      <c r="A2257" s="1560" t="s">
        <v>2037</v>
      </c>
      <c r="B2257" s="1186">
        <v>70</v>
      </c>
      <c r="C2257" s="1186">
        <v>68.400000000000006</v>
      </c>
      <c r="D2257" s="1179" t="s">
        <v>3682</v>
      </c>
    </row>
    <row r="2258" spans="1:4" s="1198" customFormat="1" ht="11.25" customHeight="1" x14ac:dyDescent="0.2">
      <c r="A2258" s="1560"/>
      <c r="B2258" s="1186">
        <v>150</v>
      </c>
      <c r="C2258" s="1186">
        <v>150</v>
      </c>
      <c r="D2258" s="1179" t="s">
        <v>430</v>
      </c>
    </row>
    <row r="2259" spans="1:4" s="1198" customFormat="1" ht="11.25" customHeight="1" x14ac:dyDescent="0.2">
      <c r="A2259" s="1560"/>
      <c r="B2259" s="1186">
        <v>220</v>
      </c>
      <c r="C2259" s="1186">
        <v>218.4</v>
      </c>
      <c r="D2259" s="1179" t="s">
        <v>11</v>
      </c>
    </row>
    <row r="2260" spans="1:4" s="1198" customFormat="1" ht="11.25" customHeight="1" x14ac:dyDescent="0.2">
      <c r="A2260" s="1561" t="s">
        <v>4170</v>
      </c>
      <c r="B2260" s="1185">
        <v>2000</v>
      </c>
      <c r="C2260" s="1185">
        <v>2000</v>
      </c>
      <c r="D2260" s="1177" t="s">
        <v>472</v>
      </c>
    </row>
    <row r="2261" spans="1:4" s="1198" customFormat="1" ht="11.25" customHeight="1" x14ac:dyDescent="0.2">
      <c r="A2261" s="1562"/>
      <c r="B2261" s="1187">
        <v>2000</v>
      </c>
      <c r="C2261" s="1187">
        <v>2000</v>
      </c>
      <c r="D2261" s="1181" t="s">
        <v>11</v>
      </c>
    </row>
    <row r="2262" spans="1:4" s="1198" customFormat="1" ht="11.25" customHeight="1" x14ac:dyDescent="0.2">
      <c r="A2262" s="1560" t="s">
        <v>4966</v>
      </c>
      <c r="B2262" s="1186">
        <v>70</v>
      </c>
      <c r="C2262" s="1186">
        <v>70</v>
      </c>
      <c r="D2262" s="1179" t="s">
        <v>3682</v>
      </c>
    </row>
    <row r="2263" spans="1:4" s="1198" customFormat="1" ht="11.25" customHeight="1" x14ac:dyDescent="0.2">
      <c r="A2263" s="1560"/>
      <c r="B2263" s="1186">
        <v>70</v>
      </c>
      <c r="C2263" s="1186">
        <v>70</v>
      </c>
      <c r="D2263" s="1179" t="s">
        <v>11</v>
      </c>
    </row>
    <row r="2264" spans="1:4" s="1198" customFormat="1" ht="11.25" customHeight="1" x14ac:dyDescent="0.2">
      <c r="A2264" s="1561" t="s">
        <v>4171</v>
      </c>
      <c r="B2264" s="1185">
        <v>6000</v>
      </c>
      <c r="C2264" s="1185">
        <v>0</v>
      </c>
      <c r="D2264" s="1177" t="s">
        <v>472</v>
      </c>
    </row>
    <row r="2265" spans="1:4" s="1198" customFormat="1" ht="11.25" customHeight="1" x14ac:dyDescent="0.2">
      <c r="A2265" s="1562"/>
      <c r="B2265" s="1187">
        <v>6000</v>
      </c>
      <c r="C2265" s="1187">
        <v>0</v>
      </c>
      <c r="D2265" s="1181" t="s">
        <v>11</v>
      </c>
    </row>
    <row r="2266" spans="1:4" s="1198" customFormat="1" ht="11.25" customHeight="1" x14ac:dyDescent="0.2">
      <c r="A2266" s="1560" t="s">
        <v>4103</v>
      </c>
      <c r="B2266" s="1186">
        <v>100</v>
      </c>
      <c r="C2266" s="1186">
        <v>100</v>
      </c>
      <c r="D2266" s="1179" t="s">
        <v>472</v>
      </c>
    </row>
    <row r="2267" spans="1:4" s="1198" customFormat="1" ht="11.25" customHeight="1" x14ac:dyDescent="0.2">
      <c r="A2267" s="1560"/>
      <c r="B2267" s="1186">
        <v>100</v>
      </c>
      <c r="C2267" s="1186">
        <v>100</v>
      </c>
      <c r="D2267" s="1179" t="s">
        <v>399</v>
      </c>
    </row>
    <row r="2268" spans="1:4" s="1198" customFormat="1" ht="11.25" customHeight="1" x14ac:dyDescent="0.2">
      <c r="A2268" s="1560"/>
      <c r="B2268" s="1186">
        <v>200</v>
      </c>
      <c r="C2268" s="1186">
        <v>200</v>
      </c>
      <c r="D2268" s="1179" t="s">
        <v>11</v>
      </c>
    </row>
    <row r="2269" spans="1:4" s="1198" customFormat="1" ht="11.25" customHeight="1" x14ac:dyDescent="0.2">
      <c r="A2269" s="1561" t="s">
        <v>4967</v>
      </c>
      <c r="B2269" s="1185">
        <v>150</v>
      </c>
      <c r="C2269" s="1185">
        <v>150</v>
      </c>
      <c r="D2269" s="1177" t="s">
        <v>3682</v>
      </c>
    </row>
    <row r="2270" spans="1:4" s="1198" customFormat="1" ht="11.25" customHeight="1" x14ac:dyDescent="0.2">
      <c r="A2270" s="1562"/>
      <c r="B2270" s="1187">
        <v>150</v>
      </c>
      <c r="C2270" s="1187">
        <v>150</v>
      </c>
      <c r="D2270" s="1181" t="s">
        <v>11</v>
      </c>
    </row>
    <row r="2271" spans="1:4" s="1198" customFormat="1" ht="11.25" customHeight="1" x14ac:dyDescent="0.2">
      <c r="A2271" s="1560" t="s">
        <v>4968</v>
      </c>
      <c r="B2271" s="1186">
        <v>50</v>
      </c>
      <c r="C2271" s="1186">
        <v>50</v>
      </c>
      <c r="D2271" s="1179" t="s">
        <v>3682</v>
      </c>
    </row>
    <row r="2272" spans="1:4" s="1198" customFormat="1" ht="11.25" customHeight="1" x14ac:dyDescent="0.2">
      <c r="A2272" s="1560"/>
      <c r="B2272" s="1186">
        <v>50</v>
      </c>
      <c r="C2272" s="1186">
        <v>50</v>
      </c>
      <c r="D2272" s="1179" t="s">
        <v>11</v>
      </c>
    </row>
    <row r="2273" spans="1:4" s="1198" customFormat="1" ht="11.25" customHeight="1" x14ac:dyDescent="0.2">
      <c r="A2273" s="1561" t="s">
        <v>4172</v>
      </c>
      <c r="B2273" s="1185">
        <v>200</v>
      </c>
      <c r="C2273" s="1185">
        <v>200</v>
      </c>
      <c r="D2273" s="1177" t="s">
        <v>472</v>
      </c>
    </row>
    <row r="2274" spans="1:4" s="1198" customFormat="1" ht="11.25" customHeight="1" x14ac:dyDescent="0.2">
      <c r="A2274" s="1562"/>
      <c r="B2274" s="1187">
        <v>200</v>
      </c>
      <c r="C2274" s="1187">
        <v>200</v>
      </c>
      <c r="D2274" s="1181" t="s">
        <v>11</v>
      </c>
    </row>
    <row r="2275" spans="1:4" s="1198" customFormat="1" ht="11.25" customHeight="1" x14ac:dyDescent="0.2">
      <c r="A2275" s="1560" t="s">
        <v>2790</v>
      </c>
      <c r="B2275" s="1186">
        <v>200</v>
      </c>
      <c r="C2275" s="1186">
        <v>200</v>
      </c>
      <c r="D2275" s="1179" t="s">
        <v>472</v>
      </c>
    </row>
    <row r="2276" spans="1:4" s="1198" customFormat="1" ht="11.25" customHeight="1" x14ac:dyDescent="0.2">
      <c r="A2276" s="1560"/>
      <c r="B2276" s="1186">
        <v>200</v>
      </c>
      <c r="C2276" s="1186">
        <v>200</v>
      </c>
      <c r="D2276" s="1179" t="s">
        <v>11</v>
      </c>
    </row>
    <row r="2277" spans="1:4" s="1198" customFormat="1" ht="11.25" customHeight="1" x14ac:dyDescent="0.2">
      <c r="A2277" s="1561" t="s">
        <v>4969</v>
      </c>
      <c r="B2277" s="1185">
        <v>245</v>
      </c>
      <c r="C2277" s="1185">
        <v>245</v>
      </c>
      <c r="D2277" s="1177" t="s">
        <v>4676</v>
      </c>
    </row>
    <row r="2278" spans="1:4" s="1198" customFormat="1" ht="11.25" customHeight="1" x14ac:dyDescent="0.2">
      <c r="A2278" s="1562"/>
      <c r="B2278" s="1187">
        <v>245</v>
      </c>
      <c r="C2278" s="1187">
        <v>245</v>
      </c>
      <c r="D2278" s="1181" t="s">
        <v>11</v>
      </c>
    </row>
    <row r="2279" spans="1:4" s="1198" customFormat="1" ht="11.25" customHeight="1" x14ac:dyDescent="0.2">
      <c r="A2279" s="1560" t="s">
        <v>439</v>
      </c>
      <c r="B2279" s="1186">
        <v>138.94999999999999</v>
      </c>
      <c r="C2279" s="1186">
        <v>138.9496</v>
      </c>
      <c r="D2279" s="1179" t="s">
        <v>712</v>
      </c>
    </row>
    <row r="2280" spans="1:4" s="1198" customFormat="1" ht="11.25" customHeight="1" x14ac:dyDescent="0.2">
      <c r="A2280" s="1560"/>
      <c r="B2280" s="1186">
        <v>138.94999999999999</v>
      </c>
      <c r="C2280" s="1186">
        <v>138.9496</v>
      </c>
      <c r="D2280" s="1179" t="s">
        <v>11</v>
      </c>
    </row>
    <row r="2281" spans="1:4" s="1198" customFormat="1" ht="11.25" customHeight="1" x14ac:dyDescent="0.2">
      <c r="A2281" s="1561" t="s">
        <v>440</v>
      </c>
      <c r="B2281" s="1185">
        <v>70.55</v>
      </c>
      <c r="C2281" s="1185">
        <v>70.55</v>
      </c>
      <c r="D2281" s="1177" t="s">
        <v>430</v>
      </c>
    </row>
    <row r="2282" spans="1:4" s="1198" customFormat="1" ht="11.25" customHeight="1" x14ac:dyDescent="0.2">
      <c r="A2282" s="1562"/>
      <c r="B2282" s="1187">
        <v>70.55</v>
      </c>
      <c r="C2282" s="1187">
        <v>70.55</v>
      </c>
      <c r="D2282" s="1181" t="s">
        <v>11</v>
      </c>
    </row>
    <row r="2283" spans="1:4" s="1198" customFormat="1" ht="11.25" customHeight="1" x14ac:dyDescent="0.2">
      <c r="A2283" s="1560" t="s">
        <v>508</v>
      </c>
      <c r="B2283" s="1186">
        <v>150</v>
      </c>
      <c r="C2283" s="1186">
        <v>150</v>
      </c>
      <c r="D2283" s="1179" t="s">
        <v>3682</v>
      </c>
    </row>
    <row r="2284" spans="1:4" s="1198" customFormat="1" ht="11.25" customHeight="1" x14ac:dyDescent="0.2">
      <c r="A2284" s="1560"/>
      <c r="B2284" s="1186">
        <v>15000</v>
      </c>
      <c r="C2284" s="1186">
        <v>0</v>
      </c>
      <c r="D2284" s="1179" t="s">
        <v>472</v>
      </c>
    </row>
    <row r="2285" spans="1:4" s="1198" customFormat="1" ht="11.25" customHeight="1" x14ac:dyDescent="0.2">
      <c r="A2285" s="1560"/>
      <c r="B2285" s="1186">
        <v>15150</v>
      </c>
      <c r="C2285" s="1186">
        <v>150</v>
      </c>
      <c r="D2285" s="1179" t="s">
        <v>11</v>
      </c>
    </row>
    <row r="2286" spans="1:4" s="1198" customFormat="1" ht="11.25" customHeight="1" x14ac:dyDescent="0.2">
      <c r="A2286" s="1561" t="s">
        <v>2038</v>
      </c>
      <c r="B2286" s="1185">
        <v>400</v>
      </c>
      <c r="C2286" s="1185">
        <v>400</v>
      </c>
      <c r="D2286" s="1177" t="s">
        <v>739</v>
      </c>
    </row>
    <row r="2287" spans="1:4" s="1198" customFormat="1" ht="11.25" customHeight="1" x14ac:dyDescent="0.2">
      <c r="A2287" s="1562"/>
      <c r="B2287" s="1187">
        <v>400</v>
      </c>
      <c r="C2287" s="1187">
        <v>400</v>
      </c>
      <c r="D2287" s="1181" t="s">
        <v>11</v>
      </c>
    </row>
    <row r="2288" spans="1:4" s="1198" customFormat="1" ht="11.25" customHeight="1" x14ac:dyDescent="0.2">
      <c r="A2288" s="1560" t="s">
        <v>2871</v>
      </c>
      <c r="B2288" s="1186">
        <v>74.2</v>
      </c>
      <c r="C2288" s="1186">
        <v>74.2</v>
      </c>
      <c r="D2288" s="1179" t="s">
        <v>701</v>
      </c>
    </row>
    <row r="2289" spans="1:4" s="1198" customFormat="1" ht="11.25" customHeight="1" x14ac:dyDescent="0.2">
      <c r="A2289" s="1560"/>
      <c r="B2289" s="1186">
        <v>74.2</v>
      </c>
      <c r="C2289" s="1186">
        <v>74.2</v>
      </c>
      <c r="D2289" s="1179" t="s">
        <v>11</v>
      </c>
    </row>
    <row r="2290" spans="1:4" s="1198" customFormat="1" ht="11.25" customHeight="1" x14ac:dyDescent="0.2">
      <c r="A2290" s="1561" t="s">
        <v>451</v>
      </c>
      <c r="B2290" s="1185">
        <v>70</v>
      </c>
      <c r="C2290" s="1185">
        <v>70</v>
      </c>
      <c r="D2290" s="1177" t="s">
        <v>4673</v>
      </c>
    </row>
    <row r="2291" spans="1:4" s="1198" customFormat="1" ht="11.25" customHeight="1" x14ac:dyDescent="0.2">
      <c r="A2291" s="1560"/>
      <c r="B2291" s="1186">
        <v>1411.4</v>
      </c>
      <c r="C2291" s="1186">
        <v>1115.4180800000001</v>
      </c>
      <c r="D2291" s="1179" t="s">
        <v>4844</v>
      </c>
    </row>
    <row r="2292" spans="1:4" s="1198" customFormat="1" ht="11.25" customHeight="1" x14ac:dyDescent="0.2">
      <c r="A2292" s="1560"/>
      <c r="B2292" s="1186">
        <v>139</v>
      </c>
      <c r="C2292" s="1186">
        <v>139</v>
      </c>
      <c r="D2292" s="1179" t="s">
        <v>3723</v>
      </c>
    </row>
    <row r="2293" spans="1:4" s="1198" customFormat="1" ht="21" x14ac:dyDescent="0.2">
      <c r="A2293" s="1560"/>
      <c r="B2293" s="1186">
        <v>16715</v>
      </c>
      <c r="C2293" s="1186">
        <v>16273.938599999999</v>
      </c>
      <c r="D2293" s="1179" t="s">
        <v>725</v>
      </c>
    </row>
    <row r="2294" spans="1:4" s="1198" customFormat="1" ht="21" x14ac:dyDescent="0.2">
      <c r="A2294" s="1560"/>
      <c r="B2294" s="1186">
        <v>70</v>
      </c>
      <c r="C2294" s="1186">
        <v>70</v>
      </c>
      <c r="D2294" s="1179" t="s">
        <v>2756</v>
      </c>
    </row>
    <row r="2295" spans="1:4" s="1198" customFormat="1" ht="11.25" customHeight="1" x14ac:dyDescent="0.2">
      <c r="A2295" s="1560"/>
      <c r="B2295" s="1186">
        <v>80</v>
      </c>
      <c r="C2295" s="1186">
        <v>73</v>
      </c>
      <c r="D2295" s="1179" t="s">
        <v>3103</v>
      </c>
    </row>
    <row r="2296" spans="1:4" s="1198" customFormat="1" ht="11.25" customHeight="1" x14ac:dyDescent="0.2">
      <c r="A2296" s="1560"/>
      <c r="B2296" s="1186">
        <v>315361</v>
      </c>
      <c r="C2296" s="1186">
        <v>314246.51422000001</v>
      </c>
      <c r="D2296" s="1179" t="s">
        <v>726</v>
      </c>
    </row>
    <row r="2297" spans="1:4" s="1198" customFormat="1" ht="11.25" customHeight="1" x14ac:dyDescent="0.2">
      <c r="A2297" s="1560"/>
      <c r="B2297" s="1186">
        <v>185</v>
      </c>
      <c r="C2297" s="1186">
        <v>172.7</v>
      </c>
      <c r="D2297" s="1179" t="s">
        <v>721</v>
      </c>
    </row>
    <row r="2298" spans="1:4" s="1198" customFormat="1" ht="11.25" customHeight="1" x14ac:dyDescent="0.2">
      <c r="A2298" s="1560"/>
      <c r="B2298" s="1186">
        <v>6459.4</v>
      </c>
      <c r="C2298" s="1186">
        <v>6122.5336800000005</v>
      </c>
      <c r="D2298" s="1179" t="s">
        <v>723</v>
      </c>
    </row>
    <row r="2299" spans="1:4" s="1198" customFormat="1" ht="21" x14ac:dyDescent="0.2">
      <c r="A2299" s="1560"/>
      <c r="B2299" s="1186">
        <v>222</v>
      </c>
      <c r="C2299" s="1186">
        <v>222</v>
      </c>
      <c r="D2299" s="1179" t="s">
        <v>724</v>
      </c>
    </row>
    <row r="2300" spans="1:4" s="1198" customFormat="1" ht="21" x14ac:dyDescent="0.2">
      <c r="A2300" s="1560"/>
      <c r="B2300" s="1186">
        <v>90</v>
      </c>
      <c r="C2300" s="1186">
        <v>90</v>
      </c>
      <c r="D2300" s="1179" t="s">
        <v>722</v>
      </c>
    </row>
    <row r="2301" spans="1:4" s="1198" customFormat="1" ht="11.25" customHeight="1" x14ac:dyDescent="0.2">
      <c r="A2301" s="1560"/>
      <c r="B2301" s="1186">
        <v>2000</v>
      </c>
      <c r="C2301" s="1186">
        <v>2000</v>
      </c>
      <c r="D2301" s="1179" t="s">
        <v>460</v>
      </c>
    </row>
    <row r="2302" spans="1:4" s="1198" customFormat="1" ht="11.25" customHeight="1" x14ac:dyDescent="0.2">
      <c r="A2302" s="1560"/>
      <c r="B2302" s="1186">
        <v>44826.04</v>
      </c>
      <c r="C2302" s="1186">
        <v>44825.36819999999</v>
      </c>
      <c r="D2302" s="1179" t="s">
        <v>3481</v>
      </c>
    </row>
    <row r="2303" spans="1:4" s="1198" customFormat="1" ht="11.25" customHeight="1" x14ac:dyDescent="0.2">
      <c r="A2303" s="1562"/>
      <c r="B2303" s="1187">
        <v>387628.84</v>
      </c>
      <c r="C2303" s="1187">
        <v>385420.47278000001</v>
      </c>
      <c r="D2303" s="1181" t="s">
        <v>11</v>
      </c>
    </row>
    <row r="2304" spans="1:4" s="1198" customFormat="1" ht="11.25" customHeight="1" x14ac:dyDescent="0.2">
      <c r="A2304" s="1560" t="s">
        <v>2039</v>
      </c>
      <c r="B2304" s="1186">
        <v>80</v>
      </c>
      <c r="C2304" s="1186">
        <v>80</v>
      </c>
      <c r="D2304" s="1179" t="s">
        <v>3723</v>
      </c>
    </row>
    <row r="2305" spans="1:4" s="1198" customFormat="1" ht="11.25" customHeight="1" x14ac:dyDescent="0.2">
      <c r="A2305" s="1560"/>
      <c r="B2305" s="1186">
        <v>26885</v>
      </c>
      <c r="C2305" s="1186">
        <v>26885</v>
      </c>
      <c r="D2305" s="1179" t="s">
        <v>726</v>
      </c>
    </row>
    <row r="2306" spans="1:4" s="1198" customFormat="1" ht="11.25" customHeight="1" x14ac:dyDescent="0.2">
      <c r="A2306" s="1560"/>
      <c r="B2306" s="1186">
        <v>211.6</v>
      </c>
      <c r="C2306" s="1186">
        <v>211.6</v>
      </c>
      <c r="D2306" s="1179" t="s">
        <v>723</v>
      </c>
    </row>
    <row r="2307" spans="1:4" s="1198" customFormat="1" ht="11.25" customHeight="1" x14ac:dyDescent="0.2">
      <c r="A2307" s="1560"/>
      <c r="B2307" s="1186">
        <v>27176.6</v>
      </c>
      <c r="C2307" s="1186">
        <v>27176.6</v>
      </c>
      <c r="D2307" s="1179" t="s">
        <v>11</v>
      </c>
    </row>
    <row r="2308" spans="1:4" s="1198" customFormat="1" ht="11.25" customHeight="1" x14ac:dyDescent="0.2">
      <c r="A2308" s="1561" t="s">
        <v>3164</v>
      </c>
      <c r="B2308" s="1185">
        <v>199</v>
      </c>
      <c r="C2308" s="1185">
        <v>199</v>
      </c>
      <c r="D2308" s="1177" t="s">
        <v>397</v>
      </c>
    </row>
    <row r="2309" spans="1:4" s="1198" customFormat="1" ht="11.25" customHeight="1" x14ac:dyDescent="0.2">
      <c r="A2309" s="1562"/>
      <c r="B2309" s="1187">
        <v>199</v>
      </c>
      <c r="C2309" s="1187">
        <v>199</v>
      </c>
      <c r="D2309" s="1181" t="s">
        <v>11</v>
      </c>
    </row>
    <row r="2310" spans="1:4" s="1198" customFormat="1" ht="11.25" customHeight="1" x14ac:dyDescent="0.2">
      <c r="A2310" s="1560" t="s">
        <v>419</v>
      </c>
      <c r="B2310" s="1186">
        <v>582</v>
      </c>
      <c r="C2310" s="1186">
        <v>544.14624000000003</v>
      </c>
      <c r="D2310" s="1179" t="s">
        <v>4711</v>
      </c>
    </row>
    <row r="2311" spans="1:4" s="1198" customFormat="1" ht="11.25" customHeight="1" x14ac:dyDescent="0.2">
      <c r="A2311" s="1560"/>
      <c r="B2311" s="1186">
        <v>675</v>
      </c>
      <c r="C2311" s="1186">
        <v>354.35199999999998</v>
      </c>
      <c r="D2311" s="1179" t="s">
        <v>698</v>
      </c>
    </row>
    <row r="2312" spans="1:4" s="1198" customFormat="1" ht="11.25" customHeight="1" x14ac:dyDescent="0.2">
      <c r="A2312" s="1560"/>
      <c r="B2312" s="1186">
        <v>4995</v>
      </c>
      <c r="C2312" s="1186">
        <v>-4.6500000000000005E-3</v>
      </c>
      <c r="D2312" s="1179" t="s">
        <v>3862</v>
      </c>
    </row>
    <row r="2313" spans="1:4" s="1198" customFormat="1" ht="11.25" customHeight="1" x14ac:dyDescent="0.2">
      <c r="A2313" s="1560"/>
      <c r="B2313" s="1186">
        <v>500</v>
      </c>
      <c r="C2313" s="1186">
        <v>500</v>
      </c>
      <c r="D2313" s="1179" t="s">
        <v>4074</v>
      </c>
    </row>
    <row r="2314" spans="1:4" s="1198" customFormat="1" ht="11.25" customHeight="1" x14ac:dyDescent="0.2">
      <c r="A2314" s="1560"/>
      <c r="B2314" s="1186">
        <v>30</v>
      </c>
      <c r="C2314" s="1186">
        <v>30</v>
      </c>
      <c r="D2314" s="1179" t="s">
        <v>2776</v>
      </c>
    </row>
    <row r="2315" spans="1:4" s="1198" customFormat="1" ht="11.25" customHeight="1" x14ac:dyDescent="0.2">
      <c r="A2315" s="1560"/>
      <c r="B2315" s="1186">
        <v>6782</v>
      </c>
      <c r="C2315" s="1186">
        <v>1428.4935899999998</v>
      </c>
      <c r="D2315" s="1179" t="s">
        <v>11</v>
      </c>
    </row>
    <row r="2316" spans="1:4" s="1198" customFormat="1" ht="11.25" customHeight="1" x14ac:dyDescent="0.2">
      <c r="A2316" s="1561" t="s">
        <v>441</v>
      </c>
      <c r="B2316" s="1185">
        <v>250</v>
      </c>
      <c r="C2316" s="1185">
        <v>250</v>
      </c>
      <c r="D2316" s="1177" t="s">
        <v>714</v>
      </c>
    </row>
    <row r="2317" spans="1:4" s="1198" customFormat="1" ht="11.25" customHeight="1" x14ac:dyDescent="0.2">
      <c r="A2317" s="1560"/>
      <c r="B2317" s="1186">
        <v>700</v>
      </c>
      <c r="C2317" s="1186">
        <v>700</v>
      </c>
      <c r="D2317" s="1179" t="s">
        <v>430</v>
      </c>
    </row>
    <row r="2318" spans="1:4" s="1198" customFormat="1" ht="11.25" customHeight="1" x14ac:dyDescent="0.2">
      <c r="A2318" s="1562"/>
      <c r="B2318" s="1187">
        <v>950</v>
      </c>
      <c r="C2318" s="1187">
        <v>950</v>
      </c>
      <c r="D2318" s="1181" t="s">
        <v>11</v>
      </c>
    </row>
    <row r="2319" spans="1:4" s="1198" customFormat="1" ht="11.25" customHeight="1" x14ac:dyDescent="0.2">
      <c r="A2319" s="1560" t="s">
        <v>2040</v>
      </c>
      <c r="B2319" s="1186">
        <v>1000</v>
      </c>
      <c r="C2319" s="1186">
        <v>1000</v>
      </c>
      <c r="D2319" s="1179" t="s">
        <v>739</v>
      </c>
    </row>
    <row r="2320" spans="1:4" s="1198" customFormat="1" ht="11.25" customHeight="1" x14ac:dyDescent="0.2">
      <c r="A2320" s="1560"/>
      <c r="B2320" s="1186">
        <v>1000</v>
      </c>
      <c r="C2320" s="1186">
        <v>1000</v>
      </c>
      <c r="D2320" s="1179" t="s">
        <v>11</v>
      </c>
    </row>
    <row r="2321" spans="1:4" s="1198" customFormat="1" ht="11.25" customHeight="1" x14ac:dyDescent="0.2">
      <c r="A2321" s="1561" t="s">
        <v>3429</v>
      </c>
      <c r="B2321" s="1185">
        <v>30</v>
      </c>
      <c r="C2321" s="1185">
        <v>30</v>
      </c>
      <c r="D2321" s="1177" t="s">
        <v>472</v>
      </c>
    </row>
    <row r="2322" spans="1:4" s="1198" customFormat="1" ht="11.25" customHeight="1" x14ac:dyDescent="0.2">
      <c r="A2322" s="1562"/>
      <c r="B2322" s="1187">
        <v>30</v>
      </c>
      <c r="C2322" s="1187">
        <v>30</v>
      </c>
      <c r="D2322" s="1181" t="s">
        <v>11</v>
      </c>
    </row>
    <row r="2323" spans="1:4" s="1198" customFormat="1" ht="11.25" customHeight="1" x14ac:dyDescent="0.2">
      <c r="A2323" s="1560" t="s">
        <v>3165</v>
      </c>
      <c r="B2323" s="1186">
        <v>300</v>
      </c>
      <c r="C2323" s="1186">
        <v>300</v>
      </c>
      <c r="D2323" s="1179" t="s">
        <v>678</v>
      </c>
    </row>
    <row r="2324" spans="1:4" s="1198" customFormat="1" ht="11.25" customHeight="1" x14ac:dyDescent="0.2">
      <c r="A2324" s="1560"/>
      <c r="B2324" s="1186">
        <v>300</v>
      </c>
      <c r="C2324" s="1186">
        <v>300</v>
      </c>
      <c r="D2324" s="1179" t="s">
        <v>11</v>
      </c>
    </row>
    <row r="2325" spans="1:4" s="1198" customFormat="1" ht="11.25" customHeight="1" x14ac:dyDescent="0.2">
      <c r="A2325" s="1561" t="s">
        <v>3863</v>
      </c>
      <c r="B2325" s="1185">
        <v>70</v>
      </c>
      <c r="C2325" s="1185">
        <v>70</v>
      </c>
      <c r="D2325" s="1177" t="s">
        <v>3723</v>
      </c>
    </row>
    <row r="2326" spans="1:4" s="1198" customFormat="1" ht="11.25" customHeight="1" x14ac:dyDescent="0.2">
      <c r="A2326" s="1562"/>
      <c r="B2326" s="1187">
        <v>70</v>
      </c>
      <c r="C2326" s="1187">
        <v>70</v>
      </c>
      <c r="D2326" s="1181" t="s">
        <v>11</v>
      </c>
    </row>
    <row r="2327" spans="1:4" s="1198" customFormat="1" ht="11.25" customHeight="1" x14ac:dyDescent="0.2">
      <c r="A2327" s="1560" t="s">
        <v>442</v>
      </c>
      <c r="B2327" s="1186">
        <v>200</v>
      </c>
      <c r="C2327" s="1186">
        <v>200</v>
      </c>
      <c r="D2327" s="1179" t="s">
        <v>430</v>
      </c>
    </row>
    <row r="2328" spans="1:4" s="1198" customFormat="1" ht="11.25" customHeight="1" x14ac:dyDescent="0.2">
      <c r="A2328" s="1560"/>
      <c r="B2328" s="1186">
        <v>200</v>
      </c>
      <c r="C2328" s="1186">
        <v>200</v>
      </c>
      <c r="D2328" s="1179" t="s">
        <v>11</v>
      </c>
    </row>
    <row r="2329" spans="1:4" s="1198" customFormat="1" ht="11.25" customHeight="1" x14ac:dyDescent="0.2">
      <c r="A2329" s="1561" t="s">
        <v>3430</v>
      </c>
      <c r="B2329" s="1185">
        <v>100</v>
      </c>
      <c r="C2329" s="1185">
        <v>0</v>
      </c>
      <c r="D2329" s="1177" t="s">
        <v>472</v>
      </c>
    </row>
    <row r="2330" spans="1:4" s="1198" customFormat="1" ht="11.25" customHeight="1" x14ac:dyDescent="0.2">
      <c r="A2330" s="1562"/>
      <c r="B2330" s="1187">
        <v>100</v>
      </c>
      <c r="C2330" s="1187">
        <v>0</v>
      </c>
      <c r="D2330" s="1181" t="s">
        <v>11</v>
      </c>
    </row>
    <row r="2331" spans="1:4" s="1198" customFormat="1" ht="21" x14ac:dyDescent="0.2">
      <c r="A2331" s="1560" t="s">
        <v>2041</v>
      </c>
      <c r="B2331" s="1186">
        <v>820</v>
      </c>
      <c r="C2331" s="1186">
        <v>820</v>
      </c>
      <c r="D2331" s="1179" t="s">
        <v>725</v>
      </c>
    </row>
    <row r="2332" spans="1:4" s="1198" customFormat="1" ht="11.25" customHeight="1" x14ac:dyDescent="0.2">
      <c r="A2332" s="1560"/>
      <c r="B2332" s="1186">
        <v>5180</v>
      </c>
      <c r="C2332" s="1186">
        <v>5180</v>
      </c>
      <c r="D2332" s="1179" t="s">
        <v>726</v>
      </c>
    </row>
    <row r="2333" spans="1:4" s="1198" customFormat="1" ht="11.25" customHeight="1" x14ac:dyDescent="0.2">
      <c r="A2333" s="1560"/>
      <c r="B2333" s="1186">
        <v>6000</v>
      </c>
      <c r="C2333" s="1186">
        <v>6000</v>
      </c>
      <c r="D2333" s="1179" t="s">
        <v>11</v>
      </c>
    </row>
    <row r="2334" spans="1:4" s="1198" customFormat="1" ht="11.25" customHeight="1" x14ac:dyDescent="0.2">
      <c r="A2334" s="1561" t="s">
        <v>4970</v>
      </c>
      <c r="B2334" s="1185">
        <v>41.15</v>
      </c>
      <c r="C2334" s="1185">
        <v>41.15</v>
      </c>
      <c r="D2334" s="1177" t="s">
        <v>701</v>
      </c>
    </row>
    <row r="2335" spans="1:4" s="1198" customFormat="1" ht="11.25" customHeight="1" x14ac:dyDescent="0.2">
      <c r="A2335" s="1562"/>
      <c r="B2335" s="1187">
        <v>41.15</v>
      </c>
      <c r="C2335" s="1187">
        <v>41.15</v>
      </c>
      <c r="D2335" s="1181" t="s">
        <v>11</v>
      </c>
    </row>
    <row r="2336" spans="1:4" s="1198" customFormat="1" ht="21" x14ac:dyDescent="0.2">
      <c r="A2336" s="1560" t="s">
        <v>2042</v>
      </c>
      <c r="B2336" s="1186">
        <v>270</v>
      </c>
      <c r="C2336" s="1186">
        <v>270</v>
      </c>
      <c r="D2336" s="1179" t="s">
        <v>725</v>
      </c>
    </row>
    <row r="2337" spans="1:4" s="1198" customFormat="1" ht="11.25" customHeight="1" x14ac:dyDescent="0.2">
      <c r="A2337" s="1560"/>
      <c r="B2337" s="1186">
        <v>1005</v>
      </c>
      <c r="C2337" s="1186">
        <v>1005</v>
      </c>
      <c r="D2337" s="1179" t="s">
        <v>726</v>
      </c>
    </row>
    <row r="2338" spans="1:4" s="1198" customFormat="1" ht="11.25" customHeight="1" x14ac:dyDescent="0.2">
      <c r="A2338" s="1560"/>
      <c r="B2338" s="1186">
        <v>3184.01</v>
      </c>
      <c r="C2338" s="1186">
        <v>3184</v>
      </c>
      <c r="D2338" s="1179" t="s">
        <v>3481</v>
      </c>
    </row>
    <row r="2339" spans="1:4" s="1198" customFormat="1" ht="11.25" customHeight="1" x14ac:dyDescent="0.2">
      <c r="A2339" s="1560"/>
      <c r="B2339" s="1186">
        <v>4459.01</v>
      </c>
      <c r="C2339" s="1186">
        <v>4459</v>
      </c>
      <c r="D2339" s="1179" t="s">
        <v>11</v>
      </c>
    </row>
    <row r="2340" spans="1:4" s="1198" customFormat="1" ht="11.25" customHeight="1" x14ac:dyDescent="0.2">
      <c r="A2340" s="1561" t="s">
        <v>2942</v>
      </c>
      <c r="B2340" s="1185">
        <v>200</v>
      </c>
      <c r="C2340" s="1185">
        <v>200</v>
      </c>
      <c r="D2340" s="1177" t="s">
        <v>430</v>
      </c>
    </row>
    <row r="2341" spans="1:4" s="1198" customFormat="1" ht="11.25" customHeight="1" x14ac:dyDescent="0.2">
      <c r="A2341" s="1562"/>
      <c r="B2341" s="1187">
        <v>200</v>
      </c>
      <c r="C2341" s="1187">
        <v>200</v>
      </c>
      <c r="D2341" s="1181" t="s">
        <v>11</v>
      </c>
    </row>
    <row r="2342" spans="1:4" s="1198" customFormat="1" ht="11.25" customHeight="1" x14ac:dyDescent="0.2">
      <c r="A2342" s="1560" t="s">
        <v>3864</v>
      </c>
      <c r="B2342" s="1186">
        <v>130</v>
      </c>
      <c r="C2342" s="1186">
        <v>130</v>
      </c>
      <c r="D2342" s="1179" t="s">
        <v>3526</v>
      </c>
    </row>
    <row r="2343" spans="1:4" s="1198" customFormat="1" ht="11.25" customHeight="1" x14ac:dyDescent="0.2">
      <c r="A2343" s="1560"/>
      <c r="B2343" s="1186">
        <v>130</v>
      </c>
      <c r="C2343" s="1186">
        <v>130</v>
      </c>
      <c r="D2343" s="1179" t="s">
        <v>11</v>
      </c>
    </row>
    <row r="2344" spans="1:4" s="1198" customFormat="1" ht="11.25" customHeight="1" x14ac:dyDescent="0.2">
      <c r="A2344" s="1561" t="s">
        <v>4971</v>
      </c>
      <c r="B2344" s="1185">
        <v>109</v>
      </c>
      <c r="C2344" s="1185">
        <v>0</v>
      </c>
      <c r="D2344" s="1177" t="s">
        <v>3526</v>
      </c>
    </row>
    <row r="2345" spans="1:4" s="1198" customFormat="1" ht="11.25" customHeight="1" x14ac:dyDescent="0.2">
      <c r="A2345" s="1562"/>
      <c r="B2345" s="1187">
        <v>109</v>
      </c>
      <c r="C2345" s="1187">
        <v>0</v>
      </c>
      <c r="D2345" s="1181" t="s">
        <v>11</v>
      </c>
    </row>
    <row r="2346" spans="1:4" s="1198" customFormat="1" ht="11.25" customHeight="1" x14ac:dyDescent="0.2">
      <c r="A2346" s="1560" t="s">
        <v>3865</v>
      </c>
      <c r="B2346" s="1186">
        <v>20</v>
      </c>
      <c r="C2346" s="1186">
        <v>20</v>
      </c>
      <c r="D2346" s="1179" t="s">
        <v>699</v>
      </c>
    </row>
    <row r="2347" spans="1:4" s="1198" customFormat="1" ht="11.25" customHeight="1" x14ac:dyDescent="0.2">
      <c r="A2347" s="1560"/>
      <c r="B2347" s="1186">
        <v>20</v>
      </c>
      <c r="C2347" s="1186">
        <v>20</v>
      </c>
      <c r="D2347" s="1179" t="s">
        <v>11</v>
      </c>
    </row>
    <row r="2348" spans="1:4" s="1198" customFormat="1" ht="11.25" customHeight="1" x14ac:dyDescent="0.2">
      <c r="A2348" s="1561" t="s">
        <v>2872</v>
      </c>
      <c r="B2348" s="1185">
        <v>111</v>
      </c>
      <c r="C2348" s="1185">
        <v>103.62006</v>
      </c>
      <c r="D2348" s="1177" t="s">
        <v>4711</v>
      </c>
    </row>
    <row r="2349" spans="1:4" s="1198" customFormat="1" ht="11.25" customHeight="1" x14ac:dyDescent="0.2">
      <c r="A2349" s="1562"/>
      <c r="B2349" s="1187">
        <v>111</v>
      </c>
      <c r="C2349" s="1187">
        <v>103.62006</v>
      </c>
      <c r="D2349" s="1181" t="s">
        <v>11</v>
      </c>
    </row>
    <row r="2350" spans="1:4" s="1198" customFormat="1" ht="11.25" customHeight="1" x14ac:dyDescent="0.2">
      <c r="A2350" s="1561" t="s">
        <v>3866</v>
      </c>
      <c r="B2350" s="1185">
        <v>194.76</v>
      </c>
      <c r="C2350" s="1185">
        <v>194.75800000000001</v>
      </c>
      <c r="D2350" s="1177" t="s">
        <v>1826</v>
      </c>
    </row>
    <row r="2351" spans="1:4" s="1198" customFormat="1" ht="11.25" customHeight="1" x14ac:dyDescent="0.2">
      <c r="A2351" s="1562"/>
      <c r="B2351" s="1187">
        <v>194.76</v>
      </c>
      <c r="C2351" s="1187">
        <v>194.75800000000001</v>
      </c>
      <c r="D2351" s="1181" t="s">
        <v>11</v>
      </c>
    </row>
    <row r="2352" spans="1:4" s="1198" customFormat="1" ht="11.25" customHeight="1" x14ac:dyDescent="0.2">
      <c r="A2352" s="1560" t="s">
        <v>2043</v>
      </c>
      <c r="B2352" s="1186">
        <v>2610.69</v>
      </c>
      <c r="C2352" s="1186">
        <v>2610.6929999999998</v>
      </c>
      <c r="D2352" s="1179" t="s">
        <v>1826</v>
      </c>
    </row>
    <row r="2353" spans="1:4" s="1198" customFormat="1" ht="11.25" customHeight="1" x14ac:dyDescent="0.2">
      <c r="A2353" s="1560"/>
      <c r="B2353" s="1186">
        <v>2610.69</v>
      </c>
      <c r="C2353" s="1186">
        <v>2610.6929999999998</v>
      </c>
      <c r="D2353" s="1179" t="s">
        <v>11</v>
      </c>
    </row>
    <row r="2354" spans="1:4" s="1198" customFormat="1" ht="11.25" customHeight="1" x14ac:dyDescent="0.2">
      <c r="A2354" s="1561" t="s">
        <v>2044</v>
      </c>
      <c r="B2354" s="1185">
        <v>2680.7799999999997</v>
      </c>
      <c r="C2354" s="1185">
        <v>2680.7749999999996</v>
      </c>
      <c r="D2354" s="1177" t="s">
        <v>1826</v>
      </c>
    </row>
    <row r="2355" spans="1:4" s="1198" customFormat="1" ht="11.25" customHeight="1" x14ac:dyDescent="0.2">
      <c r="A2355" s="1562"/>
      <c r="B2355" s="1187">
        <v>2680.7799999999997</v>
      </c>
      <c r="C2355" s="1187">
        <v>2680.7749999999996</v>
      </c>
      <c r="D2355" s="1181" t="s">
        <v>11</v>
      </c>
    </row>
    <row r="2356" spans="1:4" s="1198" customFormat="1" ht="11.25" customHeight="1" x14ac:dyDescent="0.2">
      <c r="A2356" s="1560" t="s">
        <v>2045</v>
      </c>
      <c r="B2356" s="1186">
        <v>12934.89</v>
      </c>
      <c r="C2356" s="1186">
        <v>12934.886</v>
      </c>
      <c r="D2356" s="1179" t="s">
        <v>1826</v>
      </c>
    </row>
    <row r="2357" spans="1:4" s="1198" customFormat="1" ht="11.25" customHeight="1" x14ac:dyDescent="0.2">
      <c r="A2357" s="1560"/>
      <c r="B2357" s="1186">
        <v>12934.89</v>
      </c>
      <c r="C2357" s="1186">
        <v>12934.886</v>
      </c>
      <c r="D2357" s="1179" t="s">
        <v>11</v>
      </c>
    </row>
    <row r="2358" spans="1:4" s="1198" customFormat="1" ht="11.25" customHeight="1" x14ac:dyDescent="0.2">
      <c r="A2358" s="1561" t="s">
        <v>2046</v>
      </c>
      <c r="B2358" s="1185">
        <v>14570.86</v>
      </c>
      <c r="C2358" s="1185">
        <v>14570.857</v>
      </c>
      <c r="D2358" s="1177" t="s">
        <v>1826</v>
      </c>
    </row>
    <row r="2359" spans="1:4" s="1198" customFormat="1" ht="11.25" customHeight="1" x14ac:dyDescent="0.2">
      <c r="A2359" s="1562"/>
      <c r="B2359" s="1187">
        <v>14570.86</v>
      </c>
      <c r="C2359" s="1187">
        <v>14570.857</v>
      </c>
      <c r="D2359" s="1181" t="s">
        <v>11</v>
      </c>
    </row>
    <row r="2360" spans="1:4" s="1198" customFormat="1" ht="11.25" customHeight="1" x14ac:dyDescent="0.2">
      <c r="A2360" s="1560" t="s">
        <v>2047</v>
      </c>
      <c r="B2360" s="1186">
        <v>19667.810000000001</v>
      </c>
      <c r="C2360" s="1186">
        <v>19667.813999999998</v>
      </c>
      <c r="D2360" s="1179" t="s">
        <v>1826</v>
      </c>
    </row>
    <row r="2361" spans="1:4" s="1198" customFormat="1" ht="11.25" customHeight="1" x14ac:dyDescent="0.2">
      <c r="A2361" s="1560"/>
      <c r="B2361" s="1186">
        <v>19667.810000000001</v>
      </c>
      <c r="C2361" s="1186">
        <v>19667.813999999998</v>
      </c>
      <c r="D2361" s="1179" t="s">
        <v>11</v>
      </c>
    </row>
    <row r="2362" spans="1:4" s="1198" customFormat="1" ht="11.25" customHeight="1" x14ac:dyDescent="0.2">
      <c r="A2362" s="1561" t="s">
        <v>2048</v>
      </c>
      <c r="B2362" s="1185">
        <v>16318.5</v>
      </c>
      <c r="C2362" s="1185">
        <v>16318.503000000001</v>
      </c>
      <c r="D2362" s="1177" t="s">
        <v>1826</v>
      </c>
    </row>
    <row r="2363" spans="1:4" s="1198" customFormat="1" ht="11.25" customHeight="1" x14ac:dyDescent="0.2">
      <c r="A2363" s="1560"/>
      <c r="B2363" s="1186">
        <v>114.49000000000001</v>
      </c>
      <c r="C2363" s="1186">
        <v>114.47399999999999</v>
      </c>
      <c r="D2363" s="1179" t="s">
        <v>2987</v>
      </c>
    </row>
    <row r="2364" spans="1:4" s="1198" customFormat="1" ht="11.25" customHeight="1" x14ac:dyDescent="0.2">
      <c r="A2364" s="1562"/>
      <c r="B2364" s="1187">
        <v>16432.990000000002</v>
      </c>
      <c r="C2364" s="1187">
        <v>16432.976999999999</v>
      </c>
      <c r="D2364" s="1181" t="s">
        <v>11</v>
      </c>
    </row>
    <row r="2365" spans="1:4" s="1198" customFormat="1" ht="11.25" customHeight="1" x14ac:dyDescent="0.2">
      <c r="A2365" s="1560" t="s">
        <v>2049</v>
      </c>
      <c r="B2365" s="1186">
        <v>6889.84</v>
      </c>
      <c r="C2365" s="1186">
        <v>6889.8419999999996</v>
      </c>
      <c r="D2365" s="1179" t="s">
        <v>1826</v>
      </c>
    </row>
    <row r="2366" spans="1:4" s="1198" customFormat="1" ht="11.25" customHeight="1" x14ac:dyDescent="0.2">
      <c r="A2366" s="1560"/>
      <c r="B2366" s="1186">
        <v>20.54</v>
      </c>
      <c r="C2366" s="1186">
        <v>20.525999999999996</v>
      </c>
      <c r="D2366" s="1179" t="s">
        <v>2987</v>
      </c>
    </row>
    <row r="2367" spans="1:4" s="1198" customFormat="1" ht="11.25" customHeight="1" x14ac:dyDescent="0.2">
      <c r="A2367" s="1560"/>
      <c r="B2367" s="1186">
        <v>6910.38</v>
      </c>
      <c r="C2367" s="1186">
        <v>6910.3679999999995</v>
      </c>
      <c r="D2367" s="1179" t="s">
        <v>11</v>
      </c>
    </row>
    <row r="2368" spans="1:4" s="1198" customFormat="1" ht="11.25" customHeight="1" x14ac:dyDescent="0.2">
      <c r="A2368" s="1561" t="s">
        <v>2050</v>
      </c>
      <c r="B2368" s="1185">
        <v>23145.41</v>
      </c>
      <c r="C2368" s="1185">
        <v>23145.399999999998</v>
      </c>
      <c r="D2368" s="1177" t="s">
        <v>1826</v>
      </c>
    </row>
    <row r="2369" spans="1:4" s="1198" customFormat="1" ht="11.25" customHeight="1" x14ac:dyDescent="0.2">
      <c r="A2369" s="1562"/>
      <c r="B2369" s="1187">
        <v>23145.41</v>
      </c>
      <c r="C2369" s="1187">
        <v>23145.399999999998</v>
      </c>
      <c r="D2369" s="1181" t="s">
        <v>11</v>
      </c>
    </row>
    <row r="2370" spans="1:4" s="1198" customFormat="1" ht="11.25" customHeight="1" x14ac:dyDescent="0.2">
      <c r="A2370" s="1560" t="s">
        <v>2051</v>
      </c>
      <c r="B2370" s="1186">
        <v>8087.02</v>
      </c>
      <c r="C2370" s="1186">
        <v>8087.0209999999997</v>
      </c>
      <c r="D2370" s="1179" t="s">
        <v>1826</v>
      </c>
    </row>
    <row r="2371" spans="1:4" s="1198" customFormat="1" ht="11.25" customHeight="1" x14ac:dyDescent="0.2">
      <c r="A2371" s="1560"/>
      <c r="B2371" s="1186">
        <v>56</v>
      </c>
      <c r="C2371" s="1186">
        <v>56</v>
      </c>
      <c r="D2371" s="1179" t="s">
        <v>4673</v>
      </c>
    </row>
    <row r="2372" spans="1:4" s="1198" customFormat="1" ht="11.25" customHeight="1" x14ac:dyDescent="0.2">
      <c r="A2372" s="1560"/>
      <c r="B2372" s="1186">
        <v>37.46</v>
      </c>
      <c r="C2372" s="1186">
        <v>37.441000000000003</v>
      </c>
      <c r="D2372" s="1179" t="s">
        <v>2987</v>
      </c>
    </row>
    <row r="2373" spans="1:4" s="1198" customFormat="1" ht="11.25" customHeight="1" x14ac:dyDescent="0.2">
      <c r="A2373" s="1560"/>
      <c r="B2373" s="1186">
        <v>8180.4800000000005</v>
      </c>
      <c r="C2373" s="1186">
        <v>8180.4619999999995</v>
      </c>
      <c r="D2373" s="1179" t="s">
        <v>11</v>
      </c>
    </row>
    <row r="2374" spans="1:4" s="1198" customFormat="1" ht="11.25" customHeight="1" x14ac:dyDescent="0.2">
      <c r="A2374" s="1561" t="s">
        <v>2052</v>
      </c>
      <c r="B2374" s="1185">
        <v>23381.64</v>
      </c>
      <c r="C2374" s="1185">
        <v>23381.644</v>
      </c>
      <c r="D2374" s="1177" t="s">
        <v>1826</v>
      </c>
    </row>
    <row r="2375" spans="1:4" s="1198" customFormat="1" ht="11.25" customHeight="1" x14ac:dyDescent="0.2">
      <c r="A2375" s="1562"/>
      <c r="B2375" s="1187">
        <v>23381.64</v>
      </c>
      <c r="C2375" s="1187">
        <v>23381.644</v>
      </c>
      <c r="D2375" s="1181" t="s">
        <v>11</v>
      </c>
    </row>
    <row r="2376" spans="1:4" s="1198" customFormat="1" ht="11.25" customHeight="1" x14ac:dyDescent="0.2">
      <c r="A2376" s="1560" t="s">
        <v>2053</v>
      </c>
      <c r="B2376" s="1186">
        <v>17704.23</v>
      </c>
      <c r="C2376" s="1186">
        <v>17704.226000000002</v>
      </c>
      <c r="D2376" s="1179" t="s">
        <v>1826</v>
      </c>
    </row>
    <row r="2377" spans="1:4" s="1198" customFormat="1" ht="11.25" customHeight="1" x14ac:dyDescent="0.2">
      <c r="A2377" s="1560"/>
      <c r="B2377" s="1186">
        <v>17704.23</v>
      </c>
      <c r="C2377" s="1186">
        <v>17704.226000000002</v>
      </c>
      <c r="D2377" s="1179" t="s">
        <v>11</v>
      </c>
    </row>
    <row r="2378" spans="1:4" s="1198" customFormat="1" ht="11.25" customHeight="1" x14ac:dyDescent="0.2">
      <c r="A2378" s="1561" t="s">
        <v>2054</v>
      </c>
      <c r="B2378" s="1185">
        <v>10343.81</v>
      </c>
      <c r="C2378" s="1185">
        <v>10343.811</v>
      </c>
      <c r="D2378" s="1177" t="s">
        <v>1826</v>
      </c>
    </row>
    <row r="2379" spans="1:4" s="1198" customFormat="1" ht="11.25" customHeight="1" x14ac:dyDescent="0.2">
      <c r="A2379" s="1562"/>
      <c r="B2379" s="1187">
        <v>10343.81</v>
      </c>
      <c r="C2379" s="1187">
        <v>10343.811</v>
      </c>
      <c r="D2379" s="1181" t="s">
        <v>11</v>
      </c>
    </row>
    <row r="2380" spans="1:4" s="1198" customFormat="1" ht="11.25" customHeight="1" x14ac:dyDescent="0.2">
      <c r="A2380" s="1561" t="s">
        <v>2055</v>
      </c>
      <c r="B2380" s="1185">
        <v>13297.72</v>
      </c>
      <c r="C2380" s="1185">
        <v>13297.72</v>
      </c>
      <c r="D2380" s="1177" t="s">
        <v>1826</v>
      </c>
    </row>
    <row r="2381" spans="1:4" s="1198" customFormat="1" ht="11.25" customHeight="1" x14ac:dyDescent="0.2">
      <c r="A2381" s="1562"/>
      <c r="B2381" s="1187">
        <v>13297.72</v>
      </c>
      <c r="C2381" s="1187">
        <v>13297.72</v>
      </c>
      <c r="D2381" s="1181" t="s">
        <v>11</v>
      </c>
    </row>
    <row r="2382" spans="1:4" s="1198" customFormat="1" ht="11.25" customHeight="1" x14ac:dyDescent="0.2">
      <c r="A2382" s="1561" t="s">
        <v>3867</v>
      </c>
      <c r="B2382" s="1185">
        <v>3600.5</v>
      </c>
      <c r="C2382" s="1185">
        <v>3600.491</v>
      </c>
      <c r="D2382" s="1177" t="s">
        <v>1826</v>
      </c>
    </row>
    <row r="2383" spans="1:4" s="1198" customFormat="1" ht="11.25" customHeight="1" x14ac:dyDescent="0.2">
      <c r="A2383" s="1562"/>
      <c r="B2383" s="1187">
        <v>3600.5</v>
      </c>
      <c r="C2383" s="1187">
        <v>3600.491</v>
      </c>
      <c r="D2383" s="1181" t="s">
        <v>11</v>
      </c>
    </row>
    <row r="2384" spans="1:4" s="1198" customFormat="1" ht="11.25" customHeight="1" x14ac:dyDescent="0.2">
      <c r="A2384" s="1560" t="s">
        <v>2056</v>
      </c>
      <c r="B2384" s="1186">
        <v>50</v>
      </c>
      <c r="C2384" s="1186">
        <v>50</v>
      </c>
      <c r="D2384" s="1179" t="s">
        <v>460</v>
      </c>
    </row>
    <row r="2385" spans="1:4" s="1198" customFormat="1" ht="11.25" customHeight="1" x14ac:dyDescent="0.2">
      <c r="A2385" s="1560"/>
      <c r="B2385" s="1186">
        <v>28.34</v>
      </c>
      <c r="C2385" s="1186">
        <v>11.796999999999997</v>
      </c>
      <c r="D2385" s="1179" t="s">
        <v>4029</v>
      </c>
    </row>
    <row r="2386" spans="1:4" s="1198" customFormat="1" ht="11.25" customHeight="1" x14ac:dyDescent="0.2">
      <c r="A2386" s="1560"/>
      <c r="B2386" s="1186">
        <v>78.34</v>
      </c>
      <c r="C2386" s="1186">
        <v>61.796999999999997</v>
      </c>
      <c r="D2386" s="1179" t="s">
        <v>11</v>
      </c>
    </row>
    <row r="2387" spans="1:4" s="1198" customFormat="1" ht="11.25" customHeight="1" x14ac:dyDescent="0.2">
      <c r="A2387" s="1561" t="s">
        <v>2873</v>
      </c>
      <c r="B2387" s="1185">
        <v>500</v>
      </c>
      <c r="C2387" s="1185">
        <v>500</v>
      </c>
      <c r="D2387" s="1177" t="s">
        <v>4844</v>
      </c>
    </row>
    <row r="2388" spans="1:4" s="1198" customFormat="1" ht="11.25" customHeight="1" x14ac:dyDescent="0.2">
      <c r="A2388" s="1560"/>
      <c r="B2388" s="1186">
        <v>100</v>
      </c>
      <c r="C2388" s="1186">
        <v>97.656369999999995</v>
      </c>
      <c r="D2388" s="1179" t="s">
        <v>2757</v>
      </c>
    </row>
    <row r="2389" spans="1:4" s="1198" customFormat="1" ht="11.25" customHeight="1" x14ac:dyDescent="0.2">
      <c r="A2389" s="1560"/>
      <c r="B2389" s="1186">
        <v>180.5</v>
      </c>
      <c r="C2389" s="1186">
        <v>180.5</v>
      </c>
      <c r="D2389" s="1179" t="s">
        <v>723</v>
      </c>
    </row>
    <row r="2390" spans="1:4" s="1198" customFormat="1" ht="21" x14ac:dyDescent="0.2">
      <c r="A2390" s="1560"/>
      <c r="B2390" s="1186">
        <v>98</v>
      </c>
      <c r="C2390" s="1186">
        <v>98</v>
      </c>
      <c r="D2390" s="1179" t="s">
        <v>722</v>
      </c>
    </row>
    <row r="2391" spans="1:4" s="1198" customFormat="1" ht="11.25" customHeight="1" x14ac:dyDescent="0.2">
      <c r="A2391" s="1560"/>
      <c r="B2391" s="1186">
        <v>6418.02</v>
      </c>
      <c r="C2391" s="1186">
        <v>6418</v>
      </c>
      <c r="D2391" s="1179" t="s">
        <v>3481</v>
      </c>
    </row>
    <row r="2392" spans="1:4" s="1198" customFormat="1" ht="11.25" customHeight="1" x14ac:dyDescent="0.2">
      <c r="A2392" s="1562"/>
      <c r="B2392" s="1187">
        <v>7296.52</v>
      </c>
      <c r="C2392" s="1187">
        <v>7294.1563699999997</v>
      </c>
      <c r="D2392" s="1181" t="s">
        <v>11</v>
      </c>
    </row>
    <row r="2393" spans="1:4" s="1198" customFormat="1" ht="11.25" customHeight="1" x14ac:dyDescent="0.2">
      <c r="A2393" s="1560" t="s">
        <v>491</v>
      </c>
      <c r="B2393" s="1186">
        <v>200</v>
      </c>
      <c r="C2393" s="1186">
        <v>200</v>
      </c>
      <c r="D2393" s="1179" t="s">
        <v>472</v>
      </c>
    </row>
    <row r="2394" spans="1:4" s="1198" customFormat="1" ht="11.25" customHeight="1" x14ac:dyDescent="0.2">
      <c r="A2394" s="1560"/>
      <c r="B2394" s="1186">
        <v>200</v>
      </c>
      <c r="C2394" s="1186">
        <v>200</v>
      </c>
      <c r="D2394" s="1179" t="s">
        <v>11</v>
      </c>
    </row>
    <row r="2395" spans="1:4" s="1198" customFormat="1" ht="11.25" customHeight="1" x14ac:dyDescent="0.2">
      <c r="A2395" s="1561" t="s">
        <v>455</v>
      </c>
      <c r="B2395" s="1185">
        <v>872</v>
      </c>
      <c r="C2395" s="1185">
        <v>872</v>
      </c>
      <c r="D2395" s="1177" t="s">
        <v>452</v>
      </c>
    </row>
    <row r="2396" spans="1:4" s="1198" customFormat="1" ht="11.25" customHeight="1" x14ac:dyDescent="0.2">
      <c r="A2396" s="1562"/>
      <c r="B2396" s="1187">
        <v>872</v>
      </c>
      <c r="C2396" s="1187">
        <v>872</v>
      </c>
      <c r="D2396" s="1181" t="s">
        <v>11</v>
      </c>
    </row>
    <row r="2397" spans="1:4" s="1198" customFormat="1" ht="11.25" customHeight="1" x14ac:dyDescent="0.2">
      <c r="A2397" s="1560" t="s">
        <v>2057</v>
      </c>
      <c r="B2397" s="1186">
        <v>8443</v>
      </c>
      <c r="C2397" s="1186">
        <v>8070.0785500000002</v>
      </c>
      <c r="D2397" s="1179" t="s">
        <v>726</v>
      </c>
    </row>
    <row r="2398" spans="1:4" s="1198" customFormat="1" ht="11.25" customHeight="1" x14ac:dyDescent="0.2">
      <c r="A2398" s="1560"/>
      <c r="B2398" s="1186">
        <v>8443</v>
      </c>
      <c r="C2398" s="1186">
        <v>8070.0785500000002</v>
      </c>
      <c r="D2398" s="1179" t="s">
        <v>11</v>
      </c>
    </row>
    <row r="2399" spans="1:4" s="1198" customFormat="1" ht="11.25" customHeight="1" x14ac:dyDescent="0.2">
      <c r="A2399" s="1561" t="s">
        <v>2058</v>
      </c>
      <c r="B2399" s="1185">
        <v>1650</v>
      </c>
      <c r="C2399" s="1185">
        <v>1650</v>
      </c>
      <c r="D2399" s="1177" t="s">
        <v>726</v>
      </c>
    </row>
    <row r="2400" spans="1:4" s="1198" customFormat="1" ht="11.25" customHeight="1" x14ac:dyDescent="0.2">
      <c r="A2400" s="1562"/>
      <c r="B2400" s="1187">
        <v>1650</v>
      </c>
      <c r="C2400" s="1187">
        <v>1650</v>
      </c>
      <c r="D2400" s="1181" t="s">
        <v>11</v>
      </c>
    </row>
    <row r="2401" spans="1:4" s="1198" customFormat="1" ht="21" x14ac:dyDescent="0.2">
      <c r="A2401" s="1560" t="s">
        <v>4972</v>
      </c>
      <c r="B2401" s="1186">
        <v>315</v>
      </c>
      <c r="C2401" s="1186">
        <v>315</v>
      </c>
      <c r="D2401" s="1179" t="s">
        <v>725</v>
      </c>
    </row>
    <row r="2402" spans="1:4" s="1198" customFormat="1" ht="11.25" customHeight="1" x14ac:dyDescent="0.2">
      <c r="A2402" s="1560"/>
      <c r="B2402" s="1186">
        <v>5419</v>
      </c>
      <c r="C2402" s="1186">
        <v>5419</v>
      </c>
      <c r="D2402" s="1179" t="s">
        <v>726</v>
      </c>
    </row>
    <row r="2403" spans="1:4" s="1198" customFormat="1" ht="11.25" customHeight="1" x14ac:dyDescent="0.2">
      <c r="A2403" s="1560"/>
      <c r="B2403" s="1186">
        <v>170</v>
      </c>
      <c r="C2403" s="1186">
        <v>170</v>
      </c>
      <c r="D2403" s="1179" t="s">
        <v>723</v>
      </c>
    </row>
    <row r="2404" spans="1:4" s="1198" customFormat="1" ht="11.25" customHeight="1" x14ac:dyDescent="0.2">
      <c r="A2404" s="1560"/>
      <c r="B2404" s="1186">
        <v>5904</v>
      </c>
      <c r="C2404" s="1186">
        <v>5904</v>
      </c>
      <c r="D2404" s="1179" t="s">
        <v>11</v>
      </c>
    </row>
    <row r="2405" spans="1:4" s="1198" customFormat="1" ht="11.25" customHeight="1" x14ac:dyDescent="0.2">
      <c r="A2405" s="1561" t="s">
        <v>3868</v>
      </c>
      <c r="B2405" s="1185">
        <v>36</v>
      </c>
      <c r="C2405" s="1185">
        <v>36</v>
      </c>
      <c r="D2405" s="1177" t="s">
        <v>721</v>
      </c>
    </row>
    <row r="2406" spans="1:4" s="1198" customFormat="1" ht="11.25" customHeight="1" x14ac:dyDescent="0.2">
      <c r="A2406" s="1562"/>
      <c r="B2406" s="1187">
        <v>36</v>
      </c>
      <c r="C2406" s="1187">
        <v>36</v>
      </c>
      <c r="D2406" s="1181" t="s">
        <v>11</v>
      </c>
    </row>
    <row r="2407" spans="1:4" s="1198" customFormat="1" ht="11.25" customHeight="1" x14ac:dyDescent="0.2">
      <c r="A2407" s="1560" t="s">
        <v>4973</v>
      </c>
      <c r="B2407" s="1186">
        <v>100</v>
      </c>
      <c r="C2407" s="1186">
        <v>100</v>
      </c>
      <c r="D2407" s="1179" t="s">
        <v>721</v>
      </c>
    </row>
    <row r="2408" spans="1:4" s="1198" customFormat="1" ht="11.25" customHeight="1" x14ac:dyDescent="0.2">
      <c r="A2408" s="1560"/>
      <c r="B2408" s="1186">
        <v>100</v>
      </c>
      <c r="C2408" s="1186">
        <v>100</v>
      </c>
      <c r="D2408" s="1179" t="s">
        <v>11</v>
      </c>
    </row>
    <row r="2409" spans="1:4" s="1198" customFormat="1" ht="11.25" customHeight="1" x14ac:dyDescent="0.2">
      <c r="A2409" s="1561" t="s">
        <v>3869</v>
      </c>
      <c r="B2409" s="1185">
        <v>70</v>
      </c>
      <c r="C2409" s="1185">
        <v>70</v>
      </c>
      <c r="D2409" s="1177" t="s">
        <v>3682</v>
      </c>
    </row>
    <row r="2410" spans="1:4" s="1198" customFormat="1" ht="11.25" customHeight="1" x14ac:dyDescent="0.2">
      <c r="A2410" s="1562"/>
      <c r="B2410" s="1187">
        <v>70</v>
      </c>
      <c r="C2410" s="1187">
        <v>70</v>
      </c>
      <c r="D2410" s="1181" t="s">
        <v>11</v>
      </c>
    </row>
    <row r="2411" spans="1:4" s="1198" customFormat="1" ht="11.25" customHeight="1" x14ac:dyDescent="0.2">
      <c r="A2411" s="1560" t="s">
        <v>4173</v>
      </c>
      <c r="B2411" s="1186">
        <v>200</v>
      </c>
      <c r="C2411" s="1186">
        <v>200</v>
      </c>
      <c r="D2411" s="1179" t="s">
        <v>472</v>
      </c>
    </row>
    <row r="2412" spans="1:4" s="1198" customFormat="1" ht="11.25" customHeight="1" x14ac:dyDescent="0.2">
      <c r="A2412" s="1560"/>
      <c r="B2412" s="1186">
        <v>200</v>
      </c>
      <c r="C2412" s="1186">
        <v>200</v>
      </c>
      <c r="D2412" s="1179" t="s">
        <v>11</v>
      </c>
    </row>
    <row r="2413" spans="1:4" s="1198" customFormat="1" ht="11.25" customHeight="1" x14ac:dyDescent="0.2">
      <c r="A2413" s="1561" t="s">
        <v>492</v>
      </c>
      <c r="B2413" s="1185">
        <v>35</v>
      </c>
      <c r="C2413" s="1185">
        <v>35</v>
      </c>
      <c r="D2413" s="1177" t="s">
        <v>472</v>
      </c>
    </row>
    <row r="2414" spans="1:4" s="1198" customFormat="1" ht="11.25" customHeight="1" x14ac:dyDescent="0.2">
      <c r="A2414" s="1562"/>
      <c r="B2414" s="1187">
        <v>35</v>
      </c>
      <c r="C2414" s="1187">
        <v>35</v>
      </c>
      <c r="D2414" s="1181" t="s">
        <v>11</v>
      </c>
    </row>
    <row r="2415" spans="1:4" s="1198" customFormat="1" ht="11.25" customHeight="1" x14ac:dyDescent="0.2">
      <c r="A2415" s="1560" t="s">
        <v>2957</v>
      </c>
      <c r="B2415" s="1186">
        <v>70</v>
      </c>
      <c r="C2415" s="1186">
        <v>70</v>
      </c>
      <c r="D2415" s="1179" t="s">
        <v>3682</v>
      </c>
    </row>
    <row r="2416" spans="1:4" s="1198" customFormat="1" ht="11.25" customHeight="1" x14ac:dyDescent="0.2">
      <c r="A2416" s="1560"/>
      <c r="B2416" s="1186">
        <v>70</v>
      </c>
      <c r="C2416" s="1186">
        <v>70</v>
      </c>
      <c r="D2416" s="1179" t="s">
        <v>11</v>
      </c>
    </row>
    <row r="2417" spans="1:4" s="1198" customFormat="1" ht="11.25" customHeight="1" x14ac:dyDescent="0.2">
      <c r="A2417" s="1561" t="s">
        <v>4104</v>
      </c>
      <c r="B2417" s="1185">
        <v>250</v>
      </c>
      <c r="C2417" s="1185">
        <v>250</v>
      </c>
      <c r="D2417" s="1177" t="s">
        <v>399</v>
      </c>
    </row>
    <row r="2418" spans="1:4" s="1198" customFormat="1" ht="11.25" customHeight="1" x14ac:dyDescent="0.2">
      <c r="A2418" s="1562"/>
      <c r="B2418" s="1187">
        <v>250</v>
      </c>
      <c r="C2418" s="1187">
        <v>250</v>
      </c>
      <c r="D2418" s="1181" t="s">
        <v>11</v>
      </c>
    </row>
    <row r="2419" spans="1:4" s="1198" customFormat="1" ht="11.25" customHeight="1" x14ac:dyDescent="0.2">
      <c r="A2419" s="1560" t="s">
        <v>3385</v>
      </c>
      <c r="B2419" s="1186">
        <v>350</v>
      </c>
      <c r="C2419" s="1186">
        <v>350</v>
      </c>
      <c r="D2419" s="1179" t="s">
        <v>399</v>
      </c>
    </row>
    <row r="2420" spans="1:4" s="1198" customFormat="1" ht="11.25" customHeight="1" x14ac:dyDescent="0.2">
      <c r="A2420" s="1560"/>
      <c r="B2420" s="1186">
        <v>350</v>
      </c>
      <c r="C2420" s="1186">
        <v>350</v>
      </c>
      <c r="D2420" s="1179" t="s">
        <v>11</v>
      </c>
    </row>
    <row r="2421" spans="1:4" s="1198" customFormat="1" ht="11.25" customHeight="1" x14ac:dyDescent="0.2">
      <c r="A2421" s="1561" t="s">
        <v>3166</v>
      </c>
      <c r="B2421" s="1185">
        <v>150</v>
      </c>
      <c r="C2421" s="1185">
        <v>150</v>
      </c>
      <c r="D2421" s="1177" t="s">
        <v>678</v>
      </c>
    </row>
    <row r="2422" spans="1:4" s="1198" customFormat="1" ht="11.25" customHeight="1" x14ac:dyDescent="0.2">
      <c r="A2422" s="1562"/>
      <c r="B2422" s="1187">
        <v>150</v>
      </c>
      <c r="C2422" s="1187">
        <v>150</v>
      </c>
      <c r="D2422" s="1181" t="s">
        <v>11</v>
      </c>
    </row>
    <row r="2423" spans="1:4" s="1198" customFormat="1" ht="21" x14ac:dyDescent="0.2">
      <c r="A2423" s="1561" t="s">
        <v>3167</v>
      </c>
      <c r="B2423" s="1185">
        <v>112.5</v>
      </c>
      <c r="C2423" s="1185">
        <v>96.3</v>
      </c>
      <c r="D2423" s="1177" t="s">
        <v>2756</v>
      </c>
    </row>
    <row r="2424" spans="1:4" s="1198" customFormat="1" ht="11.25" customHeight="1" x14ac:dyDescent="0.2">
      <c r="A2424" s="1562"/>
      <c r="B2424" s="1187">
        <v>112.5</v>
      </c>
      <c r="C2424" s="1187">
        <v>96.3</v>
      </c>
      <c r="D2424" s="1181" t="s">
        <v>11</v>
      </c>
    </row>
    <row r="2425" spans="1:4" s="1198" customFormat="1" ht="11.25" customHeight="1" x14ac:dyDescent="0.2">
      <c r="A2425" s="1561" t="s">
        <v>3870</v>
      </c>
      <c r="B2425" s="1185">
        <v>80</v>
      </c>
      <c r="C2425" s="1185">
        <v>80</v>
      </c>
      <c r="D2425" s="1177" t="s">
        <v>678</v>
      </c>
    </row>
    <row r="2426" spans="1:4" s="1198" customFormat="1" ht="11.25" customHeight="1" x14ac:dyDescent="0.2">
      <c r="A2426" s="1562"/>
      <c r="B2426" s="1187">
        <v>80</v>
      </c>
      <c r="C2426" s="1187">
        <v>80</v>
      </c>
      <c r="D2426" s="1181" t="s">
        <v>11</v>
      </c>
    </row>
    <row r="2427" spans="1:4" s="1198" customFormat="1" ht="11.25" customHeight="1" x14ac:dyDescent="0.2">
      <c r="A2427" s="1560" t="s">
        <v>456</v>
      </c>
      <c r="B2427" s="1186">
        <v>130</v>
      </c>
      <c r="C2427" s="1186">
        <v>130</v>
      </c>
      <c r="D2427" s="1179" t="s">
        <v>452</v>
      </c>
    </row>
    <row r="2428" spans="1:4" s="1198" customFormat="1" ht="11.25" customHeight="1" x14ac:dyDescent="0.2">
      <c r="A2428" s="1560"/>
      <c r="B2428" s="1186">
        <v>130</v>
      </c>
      <c r="C2428" s="1186">
        <v>130</v>
      </c>
      <c r="D2428" s="1179" t="s">
        <v>11</v>
      </c>
    </row>
    <row r="2429" spans="1:4" s="1198" customFormat="1" ht="11.25" customHeight="1" x14ac:dyDescent="0.2">
      <c r="A2429" s="1561" t="s">
        <v>2059</v>
      </c>
      <c r="B2429" s="1185">
        <v>1039</v>
      </c>
      <c r="C2429" s="1185">
        <v>1039</v>
      </c>
      <c r="D2429" s="1177" t="s">
        <v>726</v>
      </c>
    </row>
    <row r="2430" spans="1:4" s="1198" customFormat="1" ht="11.25" customHeight="1" x14ac:dyDescent="0.2">
      <c r="A2430" s="1560"/>
      <c r="B2430" s="1186">
        <v>150</v>
      </c>
      <c r="C2430" s="1186">
        <v>150</v>
      </c>
      <c r="D2430" s="1179" t="s">
        <v>460</v>
      </c>
    </row>
    <row r="2431" spans="1:4" s="1198" customFormat="1" ht="11.25" customHeight="1" x14ac:dyDescent="0.2">
      <c r="A2431" s="1562"/>
      <c r="B2431" s="1187">
        <v>1189</v>
      </c>
      <c r="C2431" s="1187">
        <v>1189</v>
      </c>
      <c r="D2431" s="1181" t="s">
        <v>11</v>
      </c>
    </row>
    <row r="2432" spans="1:4" s="1198" customFormat="1" ht="11.25" customHeight="1" x14ac:dyDescent="0.2">
      <c r="A2432" s="1560" t="s">
        <v>3168</v>
      </c>
      <c r="B2432" s="1186">
        <v>250</v>
      </c>
      <c r="C2432" s="1186">
        <v>125</v>
      </c>
      <c r="D2432" s="1179" t="s">
        <v>4675</v>
      </c>
    </row>
    <row r="2433" spans="1:4" s="1198" customFormat="1" ht="11.25" customHeight="1" x14ac:dyDescent="0.2">
      <c r="A2433" s="1560"/>
      <c r="B2433" s="1186">
        <v>250</v>
      </c>
      <c r="C2433" s="1186">
        <v>125</v>
      </c>
      <c r="D2433" s="1179" t="s">
        <v>11</v>
      </c>
    </row>
    <row r="2434" spans="1:4" s="1198" customFormat="1" ht="11.25" customHeight="1" x14ac:dyDescent="0.2">
      <c r="A2434" s="1561" t="s">
        <v>408</v>
      </c>
      <c r="B2434" s="1185">
        <v>170</v>
      </c>
      <c r="C2434" s="1185">
        <v>170</v>
      </c>
      <c r="D2434" s="1177" t="s">
        <v>399</v>
      </c>
    </row>
    <row r="2435" spans="1:4" s="1198" customFormat="1" ht="11.25" customHeight="1" x14ac:dyDescent="0.2">
      <c r="A2435" s="1562"/>
      <c r="B2435" s="1187">
        <v>170</v>
      </c>
      <c r="C2435" s="1187">
        <v>170</v>
      </c>
      <c r="D2435" s="1181" t="s">
        <v>11</v>
      </c>
    </row>
    <row r="2436" spans="1:4" s="1198" customFormat="1" ht="11.25" customHeight="1" x14ac:dyDescent="0.2">
      <c r="A2436" s="1560" t="s">
        <v>3398</v>
      </c>
      <c r="B2436" s="1186">
        <v>200</v>
      </c>
      <c r="C2436" s="1186">
        <v>200</v>
      </c>
      <c r="D2436" s="1179" t="s">
        <v>420</v>
      </c>
    </row>
    <row r="2437" spans="1:4" s="1198" customFormat="1" ht="11.25" customHeight="1" x14ac:dyDescent="0.2">
      <c r="A2437" s="1560"/>
      <c r="B2437" s="1186">
        <v>200</v>
      </c>
      <c r="C2437" s="1186">
        <v>200</v>
      </c>
      <c r="D2437" s="1179" t="s">
        <v>11</v>
      </c>
    </row>
    <row r="2438" spans="1:4" s="1198" customFormat="1" ht="11.25" customHeight="1" x14ac:dyDescent="0.2">
      <c r="A2438" s="1561" t="s">
        <v>4043</v>
      </c>
      <c r="B2438" s="1185">
        <v>200</v>
      </c>
      <c r="C2438" s="1185">
        <v>187.81585999999999</v>
      </c>
      <c r="D2438" s="1177" t="s">
        <v>4974</v>
      </c>
    </row>
    <row r="2439" spans="1:4" s="1198" customFormat="1" ht="11.25" customHeight="1" x14ac:dyDescent="0.2">
      <c r="A2439" s="1562"/>
      <c r="B2439" s="1187">
        <v>200</v>
      </c>
      <c r="C2439" s="1187">
        <v>187.81585999999999</v>
      </c>
      <c r="D2439" s="1181" t="s">
        <v>11</v>
      </c>
    </row>
    <row r="2440" spans="1:4" s="1198" customFormat="1" ht="11.25" customHeight="1" x14ac:dyDescent="0.2">
      <c r="A2440" s="1560" t="s">
        <v>3406</v>
      </c>
      <c r="B2440" s="1186">
        <v>150</v>
      </c>
      <c r="C2440" s="1186">
        <v>150</v>
      </c>
      <c r="D2440" s="1179" t="s">
        <v>430</v>
      </c>
    </row>
    <row r="2441" spans="1:4" s="1198" customFormat="1" ht="11.25" customHeight="1" x14ac:dyDescent="0.2">
      <c r="A2441" s="1560"/>
      <c r="B2441" s="1186">
        <v>150</v>
      </c>
      <c r="C2441" s="1186">
        <v>150</v>
      </c>
      <c r="D2441" s="1179" t="s">
        <v>11</v>
      </c>
    </row>
    <row r="2442" spans="1:4" s="1198" customFormat="1" ht="11.25" customHeight="1" x14ac:dyDescent="0.2">
      <c r="A2442" s="1561" t="s">
        <v>2060</v>
      </c>
      <c r="B2442" s="1185">
        <v>508</v>
      </c>
      <c r="C2442" s="1185">
        <v>508</v>
      </c>
      <c r="D2442" s="1177" t="s">
        <v>726</v>
      </c>
    </row>
    <row r="2443" spans="1:4" s="1198" customFormat="1" ht="11.25" customHeight="1" x14ac:dyDescent="0.2">
      <c r="A2443" s="1562"/>
      <c r="B2443" s="1187">
        <v>508</v>
      </c>
      <c r="C2443" s="1187">
        <v>508</v>
      </c>
      <c r="D2443" s="1181" t="s">
        <v>11</v>
      </c>
    </row>
    <row r="2444" spans="1:4" s="1198" customFormat="1" ht="11.25" customHeight="1" x14ac:dyDescent="0.2">
      <c r="A2444" s="1560" t="s">
        <v>4073</v>
      </c>
      <c r="B2444" s="1186">
        <v>30</v>
      </c>
      <c r="C2444" s="1186">
        <v>30</v>
      </c>
      <c r="D2444" s="1179" t="s">
        <v>385</v>
      </c>
    </row>
    <row r="2445" spans="1:4" s="1198" customFormat="1" ht="11.25" customHeight="1" x14ac:dyDescent="0.2">
      <c r="A2445" s="1560"/>
      <c r="B2445" s="1186">
        <v>30</v>
      </c>
      <c r="C2445" s="1186">
        <v>30</v>
      </c>
      <c r="D2445" s="1179" t="s">
        <v>11</v>
      </c>
    </row>
    <row r="2446" spans="1:4" s="1198" customFormat="1" ht="11.25" customHeight="1" x14ac:dyDescent="0.2">
      <c r="A2446" s="1561" t="s">
        <v>3169</v>
      </c>
      <c r="B2446" s="1185">
        <v>1499</v>
      </c>
      <c r="C2446" s="1185">
        <v>1499</v>
      </c>
      <c r="D2446" s="1177" t="s">
        <v>726</v>
      </c>
    </row>
    <row r="2447" spans="1:4" s="1198" customFormat="1" ht="11.25" customHeight="1" x14ac:dyDescent="0.2">
      <c r="A2447" s="1562"/>
      <c r="B2447" s="1187">
        <v>1499</v>
      </c>
      <c r="C2447" s="1187">
        <v>1499</v>
      </c>
      <c r="D2447" s="1181" t="s">
        <v>11</v>
      </c>
    </row>
    <row r="2448" spans="1:4" s="1198" customFormat="1" ht="21" x14ac:dyDescent="0.2">
      <c r="A2448" s="1560" t="s">
        <v>2061</v>
      </c>
      <c r="B2448" s="1186">
        <v>195</v>
      </c>
      <c r="C2448" s="1186">
        <v>174.89400000000001</v>
      </c>
      <c r="D2448" s="1179" t="s">
        <v>725</v>
      </c>
    </row>
    <row r="2449" spans="1:4" s="1198" customFormat="1" ht="11.25" customHeight="1" x14ac:dyDescent="0.2">
      <c r="A2449" s="1560"/>
      <c r="B2449" s="1186">
        <v>9548.0299999999988</v>
      </c>
      <c r="C2449" s="1186">
        <v>9510.0779999999995</v>
      </c>
      <c r="D2449" s="1179" t="s">
        <v>726</v>
      </c>
    </row>
    <row r="2450" spans="1:4" s="1198" customFormat="1" ht="21" x14ac:dyDescent="0.2">
      <c r="A2450" s="1560"/>
      <c r="B2450" s="1186">
        <v>155</v>
      </c>
      <c r="C2450" s="1186">
        <v>116.333</v>
      </c>
      <c r="D2450" s="1179" t="s">
        <v>724</v>
      </c>
    </row>
    <row r="2451" spans="1:4" s="1198" customFormat="1" ht="11.25" customHeight="1" x14ac:dyDescent="0.2">
      <c r="A2451" s="1560"/>
      <c r="B2451" s="1186">
        <v>9898.0299999999988</v>
      </c>
      <c r="C2451" s="1186">
        <v>9801.3050000000003</v>
      </c>
      <c r="D2451" s="1179" t="s">
        <v>11</v>
      </c>
    </row>
    <row r="2452" spans="1:4" s="1198" customFormat="1" ht="11.25" customHeight="1" x14ac:dyDescent="0.2">
      <c r="A2452" s="1561" t="s">
        <v>4975</v>
      </c>
      <c r="B2452" s="1185">
        <v>42</v>
      </c>
      <c r="C2452" s="1185">
        <v>42</v>
      </c>
      <c r="D2452" s="1177" t="s">
        <v>3682</v>
      </c>
    </row>
    <row r="2453" spans="1:4" s="1198" customFormat="1" ht="11.25" customHeight="1" x14ac:dyDescent="0.2">
      <c r="A2453" s="1562"/>
      <c r="B2453" s="1187">
        <v>42</v>
      </c>
      <c r="C2453" s="1187">
        <v>42</v>
      </c>
      <c r="D2453" s="1181" t="s">
        <v>11</v>
      </c>
    </row>
    <row r="2454" spans="1:4" s="1198" customFormat="1" ht="11.25" customHeight="1" x14ac:dyDescent="0.2">
      <c r="A2454" s="1560" t="s">
        <v>493</v>
      </c>
      <c r="B2454" s="1186">
        <v>700</v>
      </c>
      <c r="C2454" s="1186">
        <v>700</v>
      </c>
      <c r="D2454" s="1179" t="s">
        <v>739</v>
      </c>
    </row>
    <row r="2455" spans="1:4" s="1198" customFormat="1" ht="11.25" customHeight="1" x14ac:dyDescent="0.2">
      <c r="A2455" s="1560"/>
      <c r="B2455" s="1186">
        <v>150</v>
      </c>
      <c r="C2455" s="1186">
        <v>150</v>
      </c>
      <c r="D2455" s="1179" t="s">
        <v>3682</v>
      </c>
    </row>
    <row r="2456" spans="1:4" s="1198" customFormat="1" ht="11.25" customHeight="1" x14ac:dyDescent="0.2">
      <c r="A2456" s="1560"/>
      <c r="B2456" s="1186">
        <v>420</v>
      </c>
      <c r="C2456" s="1186">
        <v>420</v>
      </c>
      <c r="D2456" s="1179" t="s">
        <v>472</v>
      </c>
    </row>
    <row r="2457" spans="1:4" s="1198" customFormat="1" ht="11.25" customHeight="1" x14ac:dyDescent="0.2">
      <c r="A2457" s="1560"/>
      <c r="B2457" s="1186">
        <v>1270</v>
      </c>
      <c r="C2457" s="1186">
        <v>1270</v>
      </c>
      <c r="D2457" s="1179" t="s">
        <v>11</v>
      </c>
    </row>
    <row r="2458" spans="1:4" s="1198" customFormat="1" ht="11.25" customHeight="1" x14ac:dyDescent="0.2">
      <c r="A2458" s="1561" t="s">
        <v>4174</v>
      </c>
      <c r="B2458" s="1185">
        <v>50</v>
      </c>
      <c r="C2458" s="1185">
        <v>50</v>
      </c>
      <c r="D2458" s="1177" t="s">
        <v>472</v>
      </c>
    </row>
    <row r="2459" spans="1:4" s="1198" customFormat="1" ht="11.25" customHeight="1" x14ac:dyDescent="0.2">
      <c r="A2459" s="1562"/>
      <c r="B2459" s="1187">
        <v>50</v>
      </c>
      <c r="C2459" s="1187">
        <v>50</v>
      </c>
      <c r="D2459" s="1181" t="s">
        <v>11</v>
      </c>
    </row>
    <row r="2460" spans="1:4" s="1198" customFormat="1" ht="11.25" customHeight="1" x14ac:dyDescent="0.2">
      <c r="A2460" s="1560" t="s">
        <v>3871</v>
      </c>
      <c r="B2460" s="1186">
        <v>70</v>
      </c>
      <c r="C2460" s="1186">
        <v>70</v>
      </c>
      <c r="D2460" s="1179" t="s">
        <v>3682</v>
      </c>
    </row>
    <row r="2461" spans="1:4" s="1198" customFormat="1" ht="11.25" customHeight="1" x14ac:dyDescent="0.2">
      <c r="A2461" s="1560"/>
      <c r="B2461" s="1186">
        <v>70</v>
      </c>
      <c r="C2461" s="1186">
        <v>70</v>
      </c>
      <c r="D2461" s="1179" t="s">
        <v>11</v>
      </c>
    </row>
    <row r="2462" spans="1:4" s="1198" customFormat="1" ht="11.25" customHeight="1" x14ac:dyDescent="0.2">
      <c r="A2462" s="1561" t="s">
        <v>2958</v>
      </c>
      <c r="B2462" s="1185">
        <v>170</v>
      </c>
      <c r="C2462" s="1185">
        <v>170</v>
      </c>
      <c r="D2462" s="1177" t="s">
        <v>4676</v>
      </c>
    </row>
    <row r="2463" spans="1:4" s="1198" customFormat="1" ht="11.25" customHeight="1" x14ac:dyDescent="0.2">
      <c r="A2463" s="1562"/>
      <c r="B2463" s="1187">
        <v>170</v>
      </c>
      <c r="C2463" s="1187">
        <v>170</v>
      </c>
      <c r="D2463" s="1181" t="s">
        <v>11</v>
      </c>
    </row>
    <row r="2464" spans="1:4" s="1198" customFormat="1" ht="11.25" customHeight="1" x14ac:dyDescent="0.2">
      <c r="A2464" s="1560" t="s">
        <v>2965</v>
      </c>
      <c r="B2464" s="1186">
        <v>1200</v>
      </c>
      <c r="C2464" s="1186">
        <v>1200</v>
      </c>
      <c r="D2464" s="1179" t="s">
        <v>472</v>
      </c>
    </row>
    <row r="2465" spans="1:4" s="1198" customFormat="1" ht="11.25" customHeight="1" x14ac:dyDescent="0.2">
      <c r="A2465" s="1560"/>
      <c r="B2465" s="1186">
        <v>1200</v>
      </c>
      <c r="C2465" s="1186">
        <v>1200</v>
      </c>
      <c r="D2465" s="1179" t="s">
        <v>11</v>
      </c>
    </row>
    <row r="2466" spans="1:4" s="1198" customFormat="1" ht="11.25" customHeight="1" x14ac:dyDescent="0.2">
      <c r="A2466" s="1561" t="s">
        <v>3872</v>
      </c>
      <c r="B2466" s="1185">
        <v>70</v>
      </c>
      <c r="C2466" s="1185">
        <v>70</v>
      </c>
      <c r="D2466" s="1177" t="s">
        <v>3682</v>
      </c>
    </row>
    <row r="2467" spans="1:4" s="1198" customFormat="1" ht="11.25" customHeight="1" x14ac:dyDescent="0.2">
      <c r="A2467" s="1562"/>
      <c r="B2467" s="1187">
        <v>70</v>
      </c>
      <c r="C2467" s="1187">
        <v>70</v>
      </c>
      <c r="D2467" s="1181" t="s">
        <v>11</v>
      </c>
    </row>
    <row r="2468" spans="1:4" s="1198" customFormat="1" ht="11.25" customHeight="1" x14ac:dyDescent="0.2">
      <c r="A2468" s="1561" t="s">
        <v>2062</v>
      </c>
      <c r="B2468" s="1185">
        <v>70</v>
      </c>
      <c r="C2468" s="1185">
        <v>70</v>
      </c>
      <c r="D2468" s="1177" t="s">
        <v>3682</v>
      </c>
    </row>
    <row r="2469" spans="1:4" s="1198" customFormat="1" ht="11.25" customHeight="1" x14ac:dyDescent="0.2">
      <c r="A2469" s="1562"/>
      <c r="B2469" s="1187">
        <v>70</v>
      </c>
      <c r="C2469" s="1187">
        <v>70</v>
      </c>
      <c r="D2469" s="1181" t="s">
        <v>11</v>
      </c>
    </row>
    <row r="2470" spans="1:4" s="1198" customFormat="1" ht="11.25" customHeight="1" x14ac:dyDescent="0.2">
      <c r="A2470" s="1561" t="s">
        <v>2874</v>
      </c>
      <c r="B2470" s="1185">
        <v>1000</v>
      </c>
      <c r="C2470" s="1185">
        <v>1000</v>
      </c>
      <c r="D2470" s="1177" t="s">
        <v>739</v>
      </c>
    </row>
    <row r="2471" spans="1:4" s="1198" customFormat="1" ht="11.25" customHeight="1" x14ac:dyDescent="0.2">
      <c r="A2471" s="1562"/>
      <c r="B2471" s="1187">
        <v>1000</v>
      </c>
      <c r="C2471" s="1187">
        <v>1000</v>
      </c>
      <c r="D2471" s="1181" t="s">
        <v>11</v>
      </c>
    </row>
    <row r="2472" spans="1:4" s="1198" customFormat="1" ht="11.25" customHeight="1" x14ac:dyDescent="0.2">
      <c r="A2472" s="1560" t="s">
        <v>2063</v>
      </c>
      <c r="B2472" s="1186">
        <v>157.53</v>
      </c>
      <c r="C2472" s="1186">
        <v>157.52248</v>
      </c>
      <c r="D2472" s="1179" t="s">
        <v>712</v>
      </c>
    </row>
    <row r="2473" spans="1:4" s="1198" customFormat="1" ht="11.25" customHeight="1" x14ac:dyDescent="0.2">
      <c r="A2473" s="1560"/>
      <c r="B2473" s="1186">
        <v>157.53</v>
      </c>
      <c r="C2473" s="1186">
        <v>157.52248</v>
      </c>
      <c r="D2473" s="1179" t="s">
        <v>11</v>
      </c>
    </row>
    <row r="2474" spans="1:4" s="1198" customFormat="1" ht="11.25" customHeight="1" x14ac:dyDescent="0.2">
      <c r="A2474" s="1561" t="s">
        <v>2959</v>
      </c>
      <c r="B2474" s="1185">
        <v>70</v>
      </c>
      <c r="C2474" s="1185">
        <v>70</v>
      </c>
      <c r="D2474" s="1177" t="s">
        <v>3682</v>
      </c>
    </row>
    <row r="2475" spans="1:4" s="1198" customFormat="1" ht="11.25" customHeight="1" x14ac:dyDescent="0.2">
      <c r="A2475" s="1562"/>
      <c r="B2475" s="1187">
        <v>70</v>
      </c>
      <c r="C2475" s="1187">
        <v>70</v>
      </c>
      <c r="D2475" s="1181" t="s">
        <v>11</v>
      </c>
    </row>
    <row r="2476" spans="1:4" s="1198" customFormat="1" ht="11.25" customHeight="1" x14ac:dyDescent="0.2">
      <c r="A2476" s="1560" t="s">
        <v>494</v>
      </c>
      <c r="B2476" s="1186">
        <v>400</v>
      </c>
      <c r="C2476" s="1186">
        <v>400</v>
      </c>
      <c r="D2476" s="1179" t="s">
        <v>739</v>
      </c>
    </row>
    <row r="2477" spans="1:4" s="1198" customFormat="1" ht="11.25" customHeight="1" x14ac:dyDescent="0.2">
      <c r="A2477" s="1560"/>
      <c r="B2477" s="1186">
        <v>95</v>
      </c>
      <c r="C2477" s="1186">
        <v>95</v>
      </c>
      <c r="D2477" s="1179" t="s">
        <v>3682</v>
      </c>
    </row>
    <row r="2478" spans="1:4" s="1198" customFormat="1" ht="11.25" customHeight="1" x14ac:dyDescent="0.2">
      <c r="A2478" s="1560"/>
      <c r="B2478" s="1186">
        <v>100</v>
      </c>
      <c r="C2478" s="1186">
        <v>100</v>
      </c>
      <c r="D2478" s="1179" t="s">
        <v>472</v>
      </c>
    </row>
    <row r="2479" spans="1:4" s="1198" customFormat="1" ht="11.25" customHeight="1" x14ac:dyDescent="0.2">
      <c r="A2479" s="1560"/>
      <c r="B2479" s="1186">
        <v>595</v>
      </c>
      <c r="C2479" s="1186">
        <v>595</v>
      </c>
      <c r="D2479" s="1179" t="s">
        <v>11</v>
      </c>
    </row>
    <row r="2480" spans="1:4" s="1198" customFormat="1" ht="11.25" customHeight="1" x14ac:dyDescent="0.2">
      <c r="A2480" s="1561" t="s">
        <v>4976</v>
      </c>
      <c r="B2480" s="1185">
        <v>65</v>
      </c>
      <c r="C2480" s="1185">
        <v>65</v>
      </c>
      <c r="D2480" s="1177" t="s">
        <v>3682</v>
      </c>
    </row>
    <row r="2481" spans="1:4" s="1198" customFormat="1" ht="11.25" customHeight="1" x14ac:dyDescent="0.2">
      <c r="A2481" s="1562"/>
      <c r="B2481" s="1187">
        <v>65</v>
      </c>
      <c r="C2481" s="1187">
        <v>65</v>
      </c>
      <c r="D2481" s="1181" t="s">
        <v>11</v>
      </c>
    </row>
    <row r="2482" spans="1:4" s="1198" customFormat="1" ht="11.25" customHeight="1" x14ac:dyDescent="0.2">
      <c r="A2482" s="1560" t="s">
        <v>2785</v>
      </c>
      <c r="B2482" s="1186">
        <v>103.05</v>
      </c>
      <c r="C2482" s="1186">
        <v>103.05</v>
      </c>
      <c r="D2482" s="1179" t="s">
        <v>712</v>
      </c>
    </row>
    <row r="2483" spans="1:4" s="1198" customFormat="1" ht="11.25" customHeight="1" x14ac:dyDescent="0.2">
      <c r="A2483" s="1560"/>
      <c r="B2483" s="1186">
        <v>103.05</v>
      </c>
      <c r="C2483" s="1186">
        <v>103.05</v>
      </c>
      <c r="D2483" s="1179" t="s">
        <v>11</v>
      </c>
    </row>
    <row r="2484" spans="1:4" s="1198" customFormat="1" ht="11.25" customHeight="1" x14ac:dyDescent="0.2">
      <c r="A2484" s="1561" t="s">
        <v>495</v>
      </c>
      <c r="B2484" s="1185">
        <v>200</v>
      </c>
      <c r="C2484" s="1185">
        <v>200</v>
      </c>
      <c r="D2484" s="1177" t="s">
        <v>739</v>
      </c>
    </row>
    <row r="2485" spans="1:4" s="1198" customFormat="1" ht="11.25" customHeight="1" x14ac:dyDescent="0.2">
      <c r="A2485" s="1562"/>
      <c r="B2485" s="1187">
        <v>200</v>
      </c>
      <c r="C2485" s="1187">
        <v>200</v>
      </c>
      <c r="D2485" s="1181" t="s">
        <v>11</v>
      </c>
    </row>
    <row r="2486" spans="1:4" s="1198" customFormat="1" ht="11.25" customHeight="1" x14ac:dyDescent="0.2">
      <c r="A2486" s="1560" t="s">
        <v>2064</v>
      </c>
      <c r="B2486" s="1186">
        <v>400</v>
      </c>
      <c r="C2486" s="1186">
        <v>400</v>
      </c>
      <c r="D2486" s="1179" t="s">
        <v>739</v>
      </c>
    </row>
    <row r="2487" spans="1:4" s="1198" customFormat="1" ht="11.25" customHeight="1" x14ac:dyDescent="0.2">
      <c r="A2487" s="1560"/>
      <c r="B2487" s="1186">
        <v>400</v>
      </c>
      <c r="C2487" s="1186">
        <v>400</v>
      </c>
      <c r="D2487" s="1179" t="s">
        <v>11</v>
      </c>
    </row>
    <row r="2488" spans="1:4" s="1198" customFormat="1" ht="11.25" customHeight="1" x14ac:dyDescent="0.2">
      <c r="A2488" s="1561" t="s">
        <v>3873</v>
      </c>
      <c r="B2488" s="1185">
        <v>70</v>
      </c>
      <c r="C2488" s="1185">
        <v>70</v>
      </c>
      <c r="D2488" s="1177" t="s">
        <v>3682</v>
      </c>
    </row>
    <row r="2489" spans="1:4" s="1198" customFormat="1" ht="11.25" customHeight="1" x14ac:dyDescent="0.2">
      <c r="A2489" s="1562"/>
      <c r="B2489" s="1187">
        <v>70</v>
      </c>
      <c r="C2489" s="1187">
        <v>70</v>
      </c>
      <c r="D2489" s="1181" t="s">
        <v>11</v>
      </c>
    </row>
    <row r="2490" spans="1:4" s="1198" customFormat="1" ht="11.25" customHeight="1" x14ac:dyDescent="0.2">
      <c r="A2490" s="1560" t="s">
        <v>4175</v>
      </c>
      <c r="B2490" s="1186">
        <v>100</v>
      </c>
      <c r="C2490" s="1186">
        <v>100</v>
      </c>
      <c r="D2490" s="1179" t="s">
        <v>472</v>
      </c>
    </row>
    <row r="2491" spans="1:4" s="1198" customFormat="1" ht="11.25" customHeight="1" x14ac:dyDescent="0.2">
      <c r="A2491" s="1560"/>
      <c r="B2491" s="1186">
        <v>100</v>
      </c>
      <c r="C2491" s="1186">
        <v>100</v>
      </c>
      <c r="D2491" s="1179" t="s">
        <v>11</v>
      </c>
    </row>
    <row r="2492" spans="1:4" s="1198" customFormat="1" ht="11.25" customHeight="1" x14ac:dyDescent="0.2">
      <c r="A2492" s="1561" t="s">
        <v>2065</v>
      </c>
      <c r="B2492" s="1185">
        <v>249.85</v>
      </c>
      <c r="C2492" s="1185">
        <v>249.85</v>
      </c>
      <c r="D2492" s="1177" t="s">
        <v>4676</v>
      </c>
    </row>
    <row r="2493" spans="1:4" s="1198" customFormat="1" ht="11.25" customHeight="1" x14ac:dyDescent="0.2">
      <c r="A2493" s="1562"/>
      <c r="B2493" s="1187">
        <v>249.85</v>
      </c>
      <c r="C2493" s="1187">
        <v>249.85</v>
      </c>
      <c r="D2493" s="1181" t="s">
        <v>11</v>
      </c>
    </row>
    <row r="2494" spans="1:4" s="1198" customFormat="1" ht="11.25" customHeight="1" x14ac:dyDescent="0.2">
      <c r="A2494" s="1560" t="s">
        <v>4977</v>
      </c>
      <c r="B2494" s="1186">
        <v>99.9</v>
      </c>
      <c r="C2494" s="1186">
        <v>99.9</v>
      </c>
      <c r="D2494" s="1179" t="s">
        <v>3717</v>
      </c>
    </row>
    <row r="2495" spans="1:4" s="1198" customFormat="1" ht="11.25" customHeight="1" x14ac:dyDescent="0.2">
      <c r="A2495" s="1560"/>
      <c r="B2495" s="1186">
        <v>99.9</v>
      </c>
      <c r="C2495" s="1186">
        <v>99.9</v>
      </c>
      <c r="D2495" s="1179" t="s">
        <v>11</v>
      </c>
    </row>
    <row r="2496" spans="1:4" s="1198" customFormat="1" ht="11.25" customHeight="1" x14ac:dyDescent="0.2">
      <c r="A2496" s="1561" t="s">
        <v>4978</v>
      </c>
      <c r="B2496" s="1185">
        <v>200</v>
      </c>
      <c r="C2496" s="1185">
        <v>200</v>
      </c>
      <c r="D2496" s="1177" t="s">
        <v>4742</v>
      </c>
    </row>
    <row r="2497" spans="1:4" s="1198" customFormat="1" ht="11.25" customHeight="1" x14ac:dyDescent="0.2">
      <c r="A2497" s="1562"/>
      <c r="B2497" s="1187">
        <v>200</v>
      </c>
      <c r="C2497" s="1187">
        <v>200</v>
      </c>
      <c r="D2497" s="1181" t="s">
        <v>11</v>
      </c>
    </row>
    <row r="2498" spans="1:4" s="1198" customFormat="1" ht="11.25" customHeight="1" x14ac:dyDescent="0.2">
      <c r="A2498" s="1560" t="s">
        <v>3874</v>
      </c>
      <c r="B2498" s="1186">
        <v>63</v>
      </c>
      <c r="C2498" s="1186">
        <v>0</v>
      </c>
      <c r="D2498" s="1179" t="s">
        <v>3717</v>
      </c>
    </row>
    <row r="2499" spans="1:4" s="1198" customFormat="1" ht="11.25" customHeight="1" x14ac:dyDescent="0.2">
      <c r="A2499" s="1560"/>
      <c r="B2499" s="1186">
        <v>63</v>
      </c>
      <c r="C2499" s="1186">
        <v>0</v>
      </c>
      <c r="D2499" s="1179" t="s">
        <v>11</v>
      </c>
    </row>
    <row r="2500" spans="1:4" s="1198" customFormat="1" ht="11.25" customHeight="1" x14ac:dyDescent="0.2">
      <c r="A2500" s="1561" t="s">
        <v>3875</v>
      </c>
      <c r="B2500" s="1185">
        <v>300</v>
      </c>
      <c r="C2500" s="1185">
        <v>300</v>
      </c>
      <c r="D2500" s="1177" t="s">
        <v>678</v>
      </c>
    </row>
    <row r="2501" spans="1:4" s="1198" customFormat="1" ht="11.25" customHeight="1" x14ac:dyDescent="0.2">
      <c r="A2501" s="1562"/>
      <c r="B2501" s="1187">
        <v>300</v>
      </c>
      <c r="C2501" s="1187">
        <v>300</v>
      </c>
      <c r="D2501" s="1181" t="s">
        <v>11</v>
      </c>
    </row>
    <row r="2502" spans="1:4" s="1198" customFormat="1" ht="11.25" customHeight="1" x14ac:dyDescent="0.2">
      <c r="A2502" s="1560" t="s">
        <v>2066</v>
      </c>
      <c r="B2502" s="1186">
        <v>160</v>
      </c>
      <c r="C2502" s="1186">
        <v>160</v>
      </c>
      <c r="D2502" s="1179" t="s">
        <v>676</v>
      </c>
    </row>
    <row r="2503" spans="1:4" s="1198" customFormat="1" ht="11.25" customHeight="1" x14ac:dyDescent="0.2">
      <c r="A2503" s="1560"/>
      <c r="B2503" s="1186">
        <v>160</v>
      </c>
      <c r="C2503" s="1186">
        <v>160</v>
      </c>
      <c r="D2503" s="1179" t="s">
        <v>11</v>
      </c>
    </row>
    <row r="2504" spans="1:4" s="1198" customFormat="1" ht="11.25" customHeight="1" x14ac:dyDescent="0.2">
      <c r="A2504" s="1561" t="s">
        <v>3170</v>
      </c>
      <c r="B2504" s="1185">
        <v>187.79000000000002</v>
      </c>
      <c r="C2504" s="1185">
        <v>187.78827999999999</v>
      </c>
      <c r="D2504" s="1177" t="s">
        <v>701</v>
      </c>
    </row>
    <row r="2505" spans="1:4" s="1198" customFormat="1" ht="11.25" customHeight="1" x14ac:dyDescent="0.2">
      <c r="A2505" s="1562"/>
      <c r="B2505" s="1187">
        <v>187.79000000000002</v>
      </c>
      <c r="C2505" s="1187">
        <v>187.78827999999999</v>
      </c>
      <c r="D2505" s="1181" t="s">
        <v>11</v>
      </c>
    </row>
    <row r="2506" spans="1:4" s="1198" customFormat="1" ht="21" x14ac:dyDescent="0.2">
      <c r="A2506" s="1560" t="s">
        <v>2067</v>
      </c>
      <c r="B2506" s="1186">
        <v>230</v>
      </c>
      <c r="C2506" s="1186">
        <v>230</v>
      </c>
      <c r="D2506" s="1179" t="s">
        <v>725</v>
      </c>
    </row>
    <row r="2507" spans="1:4" s="1198" customFormat="1" ht="11.25" customHeight="1" x14ac:dyDescent="0.2">
      <c r="A2507" s="1560"/>
      <c r="B2507" s="1186">
        <v>4030</v>
      </c>
      <c r="C2507" s="1186">
        <v>4030</v>
      </c>
      <c r="D2507" s="1179" t="s">
        <v>726</v>
      </c>
    </row>
    <row r="2508" spans="1:4" s="1198" customFormat="1" ht="11.25" customHeight="1" x14ac:dyDescent="0.2">
      <c r="A2508" s="1560"/>
      <c r="B2508" s="1186">
        <v>4260</v>
      </c>
      <c r="C2508" s="1186">
        <v>4260</v>
      </c>
      <c r="D2508" s="1179" t="s">
        <v>11</v>
      </c>
    </row>
    <row r="2509" spans="1:4" s="1198" customFormat="1" ht="11.25" customHeight="1" x14ac:dyDescent="0.2">
      <c r="A2509" s="1561" t="s">
        <v>3876</v>
      </c>
      <c r="B2509" s="1185">
        <v>43954.99</v>
      </c>
      <c r="C2509" s="1185">
        <v>43954.991999999998</v>
      </c>
      <c r="D2509" s="1177" t="s">
        <v>1826</v>
      </c>
    </row>
    <row r="2510" spans="1:4" s="1198" customFormat="1" ht="11.25" customHeight="1" x14ac:dyDescent="0.2">
      <c r="A2510" s="1560"/>
      <c r="B2510" s="1186">
        <v>2103.85</v>
      </c>
      <c r="C2510" s="1186">
        <v>2103.8249999999998</v>
      </c>
      <c r="D2510" s="1179" t="s">
        <v>2987</v>
      </c>
    </row>
    <row r="2511" spans="1:4" s="1198" customFormat="1" ht="11.25" customHeight="1" x14ac:dyDescent="0.2">
      <c r="A2511" s="1562"/>
      <c r="B2511" s="1187">
        <v>46058.84</v>
      </c>
      <c r="C2511" s="1187">
        <v>46058.816999999995</v>
      </c>
      <c r="D2511" s="1181" t="s">
        <v>11</v>
      </c>
    </row>
    <row r="2512" spans="1:4" s="1198" customFormat="1" ht="11.25" customHeight="1" x14ac:dyDescent="0.2">
      <c r="A2512" s="1560" t="s">
        <v>2068</v>
      </c>
      <c r="B2512" s="1186">
        <v>9639.6299999999992</v>
      </c>
      <c r="C2512" s="1186">
        <v>9639.6319999999996</v>
      </c>
      <c r="D2512" s="1179" t="s">
        <v>1826</v>
      </c>
    </row>
    <row r="2513" spans="1:4" s="1198" customFormat="1" ht="11.25" customHeight="1" x14ac:dyDescent="0.2">
      <c r="A2513" s="1560"/>
      <c r="B2513" s="1186">
        <v>9639.6299999999992</v>
      </c>
      <c r="C2513" s="1186">
        <v>9639.6319999999996</v>
      </c>
      <c r="D2513" s="1179" t="s">
        <v>11</v>
      </c>
    </row>
    <row r="2514" spans="1:4" s="1198" customFormat="1" ht="11.25" customHeight="1" x14ac:dyDescent="0.2">
      <c r="A2514" s="1561" t="s">
        <v>2069</v>
      </c>
      <c r="B2514" s="1185">
        <v>31794.62</v>
      </c>
      <c r="C2514" s="1185">
        <v>31794.62</v>
      </c>
      <c r="D2514" s="1177" t="s">
        <v>1826</v>
      </c>
    </row>
    <row r="2515" spans="1:4" s="1198" customFormat="1" ht="11.25" customHeight="1" x14ac:dyDescent="0.2">
      <c r="A2515" s="1562"/>
      <c r="B2515" s="1187">
        <v>31794.62</v>
      </c>
      <c r="C2515" s="1187">
        <v>31794.62</v>
      </c>
      <c r="D2515" s="1181" t="s">
        <v>11</v>
      </c>
    </row>
    <row r="2516" spans="1:4" s="1198" customFormat="1" ht="11.25" customHeight="1" x14ac:dyDescent="0.2">
      <c r="A2516" s="1560" t="s">
        <v>2070</v>
      </c>
      <c r="B2516" s="1186">
        <v>15604.17</v>
      </c>
      <c r="C2516" s="1186">
        <v>15604.174000000001</v>
      </c>
      <c r="D2516" s="1179" t="s">
        <v>1826</v>
      </c>
    </row>
    <row r="2517" spans="1:4" s="1198" customFormat="1" ht="11.25" customHeight="1" x14ac:dyDescent="0.2">
      <c r="A2517" s="1560"/>
      <c r="B2517" s="1186">
        <v>15604.17</v>
      </c>
      <c r="C2517" s="1186">
        <v>15604.174000000001</v>
      </c>
      <c r="D2517" s="1179" t="s">
        <v>11</v>
      </c>
    </row>
    <row r="2518" spans="1:4" s="1198" customFormat="1" ht="11.25" customHeight="1" x14ac:dyDescent="0.2">
      <c r="A2518" s="1561" t="s">
        <v>2071</v>
      </c>
      <c r="B2518" s="1185">
        <v>40108.36</v>
      </c>
      <c r="C2518" s="1185">
        <v>40108.356</v>
      </c>
      <c r="D2518" s="1177" t="s">
        <v>1826</v>
      </c>
    </row>
    <row r="2519" spans="1:4" s="1198" customFormat="1" ht="11.25" customHeight="1" x14ac:dyDescent="0.2">
      <c r="A2519" s="1560"/>
      <c r="B2519" s="1186">
        <v>152.65</v>
      </c>
      <c r="C2519" s="1186">
        <v>152.63200000000001</v>
      </c>
      <c r="D2519" s="1179" t="s">
        <v>2987</v>
      </c>
    </row>
    <row r="2520" spans="1:4" s="1198" customFormat="1" ht="11.25" customHeight="1" x14ac:dyDescent="0.2">
      <c r="A2520" s="1562"/>
      <c r="B2520" s="1187">
        <v>40261.01</v>
      </c>
      <c r="C2520" s="1187">
        <v>40260.987999999998</v>
      </c>
      <c r="D2520" s="1181" t="s">
        <v>11</v>
      </c>
    </row>
    <row r="2521" spans="1:4" s="1198" customFormat="1" ht="11.25" customHeight="1" x14ac:dyDescent="0.2">
      <c r="A2521" s="1560" t="s">
        <v>2072</v>
      </c>
      <c r="B2521" s="1186">
        <v>9576.3700000000008</v>
      </c>
      <c r="C2521" s="1186">
        <v>9576.3739999999998</v>
      </c>
      <c r="D2521" s="1179" t="s">
        <v>1826</v>
      </c>
    </row>
    <row r="2522" spans="1:4" s="1198" customFormat="1" ht="11.25" customHeight="1" x14ac:dyDescent="0.2">
      <c r="A2522" s="1560"/>
      <c r="B2522" s="1186">
        <v>9576.3700000000008</v>
      </c>
      <c r="C2522" s="1186">
        <v>9576.3739999999998</v>
      </c>
      <c r="D2522" s="1179" t="s">
        <v>11</v>
      </c>
    </row>
    <row r="2523" spans="1:4" s="1198" customFormat="1" ht="11.25" customHeight="1" x14ac:dyDescent="0.2">
      <c r="A2523" s="1561" t="s">
        <v>2073</v>
      </c>
      <c r="B2523" s="1185">
        <v>30865.759999999998</v>
      </c>
      <c r="C2523" s="1185">
        <v>30865.748</v>
      </c>
      <c r="D2523" s="1177" t="s">
        <v>1826</v>
      </c>
    </row>
    <row r="2524" spans="1:4" s="1198" customFormat="1" ht="11.25" customHeight="1" x14ac:dyDescent="0.2">
      <c r="A2524" s="1562"/>
      <c r="B2524" s="1187">
        <v>30865.759999999998</v>
      </c>
      <c r="C2524" s="1187">
        <v>30865.748</v>
      </c>
      <c r="D2524" s="1181" t="s">
        <v>11</v>
      </c>
    </row>
    <row r="2525" spans="1:4" s="1198" customFormat="1" ht="11.25" customHeight="1" x14ac:dyDescent="0.2">
      <c r="A2525" s="1560" t="s">
        <v>2074</v>
      </c>
      <c r="B2525" s="1186">
        <v>29726.97</v>
      </c>
      <c r="C2525" s="1186">
        <v>29726.972000000002</v>
      </c>
      <c r="D2525" s="1179" t="s">
        <v>1826</v>
      </c>
    </row>
    <row r="2526" spans="1:4" s="1198" customFormat="1" ht="11.25" customHeight="1" x14ac:dyDescent="0.2">
      <c r="A2526" s="1560"/>
      <c r="B2526" s="1186">
        <v>29726.97</v>
      </c>
      <c r="C2526" s="1186">
        <v>29726.972000000002</v>
      </c>
      <c r="D2526" s="1179" t="s">
        <v>11</v>
      </c>
    </row>
    <row r="2527" spans="1:4" s="1198" customFormat="1" ht="11.25" customHeight="1" x14ac:dyDescent="0.2">
      <c r="A2527" s="1561" t="s">
        <v>2075</v>
      </c>
      <c r="B2527" s="1185">
        <v>7480.14</v>
      </c>
      <c r="C2527" s="1185">
        <v>7480.1379999999999</v>
      </c>
      <c r="D2527" s="1177" t="s">
        <v>1826</v>
      </c>
    </row>
    <row r="2528" spans="1:4" s="1198" customFormat="1" ht="11.25" customHeight="1" x14ac:dyDescent="0.2">
      <c r="A2528" s="1562"/>
      <c r="B2528" s="1187">
        <v>7480.14</v>
      </c>
      <c r="C2528" s="1187">
        <v>7480.1379999999999</v>
      </c>
      <c r="D2528" s="1181" t="s">
        <v>11</v>
      </c>
    </row>
    <row r="2529" spans="1:4" s="1198" customFormat="1" ht="11.25" customHeight="1" x14ac:dyDescent="0.2">
      <c r="A2529" s="1560" t="s">
        <v>2076</v>
      </c>
      <c r="B2529" s="1186">
        <v>22560.25</v>
      </c>
      <c r="C2529" s="1186">
        <v>22560.244999999999</v>
      </c>
      <c r="D2529" s="1179" t="s">
        <v>1826</v>
      </c>
    </row>
    <row r="2530" spans="1:4" s="1198" customFormat="1" ht="11.25" customHeight="1" x14ac:dyDescent="0.2">
      <c r="A2530" s="1560"/>
      <c r="B2530" s="1186">
        <v>22560.25</v>
      </c>
      <c r="C2530" s="1186">
        <v>22560.244999999999</v>
      </c>
      <c r="D2530" s="1179" t="s">
        <v>11</v>
      </c>
    </row>
    <row r="2531" spans="1:4" s="1198" customFormat="1" ht="11.25" customHeight="1" x14ac:dyDescent="0.2">
      <c r="A2531" s="1561" t="s">
        <v>2077</v>
      </c>
      <c r="B2531" s="1185">
        <v>23925.75</v>
      </c>
      <c r="C2531" s="1185">
        <v>23925.751</v>
      </c>
      <c r="D2531" s="1177" t="s">
        <v>1826</v>
      </c>
    </row>
    <row r="2532" spans="1:4" s="1198" customFormat="1" ht="11.25" customHeight="1" x14ac:dyDescent="0.2">
      <c r="A2532" s="1562"/>
      <c r="B2532" s="1187">
        <v>23925.75</v>
      </c>
      <c r="C2532" s="1187">
        <v>23925.751</v>
      </c>
      <c r="D2532" s="1181" t="s">
        <v>11</v>
      </c>
    </row>
    <row r="2533" spans="1:4" s="1198" customFormat="1" ht="11.25" customHeight="1" x14ac:dyDescent="0.2">
      <c r="A2533" s="1560" t="s">
        <v>2078</v>
      </c>
      <c r="B2533" s="1186">
        <v>16580.5</v>
      </c>
      <c r="C2533" s="1186">
        <v>16580.495999999999</v>
      </c>
      <c r="D2533" s="1179" t="s">
        <v>1826</v>
      </c>
    </row>
    <row r="2534" spans="1:4" s="1198" customFormat="1" ht="11.25" customHeight="1" x14ac:dyDescent="0.2">
      <c r="A2534" s="1560"/>
      <c r="B2534" s="1186">
        <v>16580.5</v>
      </c>
      <c r="C2534" s="1186">
        <v>16580.495999999999</v>
      </c>
      <c r="D2534" s="1179" t="s">
        <v>11</v>
      </c>
    </row>
    <row r="2535" spans="1:4" s="1198" customFormat="1" ht="11.25" customHeight="1" x14ac:dyDescent="0.2">
      <c r="A2535" s="1561" t="s">
        <v>2079</v>
      </c>
      <c r="B2535" s="1185">
        <v>3540.92</v>
      </c>
      <c r="C2535" s="1185">
        <v>3540.922</v>
      </c>
      <c r="D2535" s="1177" t="s">
        <v>1826</v>
      </c>
    </row>
    <row r="2536" spans="1:4" s="1198" customFormat="1" ht="11.25" customHeight="1" x14ac:dyDescent="0.2">
      <c r="A2536" s="1560"/>
      <c r="B2536" s="1186">
        <v>30.4</v>
      </c>
      <c r="C2536" s="1186">
        <v>30.4</v>
      </c>
      <c r="D2536" s="1179" t="s">
        <v>4673</v>
      </c>
    </row>
    <row r="2537" spans="1:4" s="1198" customFormat="1" ht="11.25" customHeight="1" x14ac:dyDescent="0.2">
      <c r="A2537" s="1562"/>
      <c r="B2537" s="1187">
        <v>3571.32</v>
      </c>
      <c r="C2537" s="1187">
        <v>3571.3220000000001</v>
      </c>
      <c r="D2537" s="1181" t="s">
        <v>11</v>
      </c>
    </row>
    <row r="2538" spans="1:4" s="1198" customFormat="1" ht="11.25" customHeight="1" x14ac:dyDescent="0.2">
      <c r="A2538" s="1560" t="s">
        <v>2080</v>
      </c>
      <c r="B2538" s="1186">
        <v>15750.77</v>
      </c>
      <c r="C2538" s="1186">
        <v>15750.764999999999</v>
      </c>
      <c r="D2538" s="1179" t="s">
        <v>1826</v>
      </c>
    </row>
    <row r="2539" spans="1:4" s="1198" customFormat="1" ht="11.25" customHeight="1" x14ac:dyDescent="0.2">
      <c r="A2539" s="1560"/>
      <c r="B2539" s="1186">
        <v>15750.77</v>
      </c>
      <c r="C2539" s="1186">
        <v>15750.764999999999</v>
      </c>
      <c r="D2539" s="1179" t="s">
        <v>11</v>
      </c>
    </row>
    <row r="2540" spans="1:4" s="1198" customFormat="1" ht="11.25" customHeight="1" x14ac:dyDescent="0.2">
      <c r="A2540" s="1561" t="s">
        <v>4979</v>
      </c>
      <c r="B2540" s="1185">
        <v>65</v>
      </c>
      <c r="C2540" s="1185">
        <v>65</v>
      </c>
      <c r="D2540" s="1177" t="s">
        <v>678</v>
      </c>
    </row>
    <row r="2541" spans="1:4" s="1198" customFormat="1" ht="11.25" customHeight="1" x14ac:dyDescent="0.2">
      <c r="A2541" s="1562"/>
      <c r="B2541" s="1187">
        <v>65</v>
      </c>
      <c r="C2541" s="1187">
        <v>65</v>
      </c>
      <c r="D2541" s="1181" t="s">
        <v>11</v>
      </c>
    </row>
    <row r="2542" spans="1:4" s="1198" customFormat="1" ht="11.25" customHeight="1" x14ac:dyDescent="0.2">
      <c r="A2542" s="1560" t="s">
        <v>457</v>
      </c>
      <c r="B2542" s="1186">
        <v>505</v>
      </c>
      <c r="C2542" s="1186">
        <v>505</v>
      </c>
      <c r="D2542" s="1179" t="s">
        <v>452</v>
      </c>
    </row>
    <row r="2543" spans="1:4" s="1198" customFormat="1" ht="11.25" customHeight="1" x14ac:dyDescent="0.2">
      <c r="A2543" s="1560"/>
      <c r="B2543" s="1186">
        <v>412</v>
      </c>
      <c r="C2543" s="1186">
        <v>412</v>
      </c>
      <c r="D2543" s="1179" t="s">
        <v>458</v>
      </c>
    </row>
    <row r="2544" spans="1:4" s="1198" customFormat="1" ht="11.25" customHeight="1" x14ac:dyDescent="0.2">
      <c r="A2544" s="1560"/>
      <c r="B2544" s="1186">
        <v>917</v>
      </c>
      <c r="C2544" s="1186">
        <v>917</v>
      </c>
      <c r="D2544" s="1179" t="s">
        <v>11</v>
      </c>
    </row>
    <row r="2545" spans="1:4" s="1198" customFormat="1" ht="11.25" customHeight="1" x14ac:dyDescent="0.2">
      <c r="A2545" s="1561" t="s">
        <v>3399</v>
      </c>
      <c r="B2545" s="1185">
        <v>150</v>
      </c>
      <c r="C2545" s="1185">
        <v>150</v>
      </c>
      <c r="D2545" s="1177" t="s">
        <v>420</v>
      </c>
    </row>
    <row r="2546" spans="1:4" s="1198" customFormat="1" ht="11.25" customHeight="1" x14ac:dyDescent="0.2">
      <c r="A2546" s="1562"/>
      <c r="B2546" s="1187">
        <v>150</v>
      </c>
      <c r="C2546" s="1187">
        <v>150</v>
      </c>
      <c r="D2546" s="1181" t="s">
        <v>11</v>
      </c>
    </row>
    <row r="2547" spans="1:4" s="1198" customFormat="1" ht="11.25" customHeight="1" x14ac:dyDescent="0.2">
      <c r="A2547" s="1560" t="s">
        <v>2081</v>
      </c>
      <c r="B2547" s="1186">
        <v>96.6</v>
      </c>
      <c r="C2547" s="1186">
        <v>96.6</v>
      </c>
      <c r="D2547" s="1179" t="s">
        <v>701</v>
      </c>
    </row>
    <row r="2548" spans="1:4" s="1198" customFormat="1" ht="11.25" customHeight="1" x14ac:dyDescent="0.2">
      <c r="A2548" s="1560"/>
      <c r="B2548" s="1186">
        <v>96.6</v>
      </c>
      <c r="C2548" s="1186">
        <v>96.6</v>
      </c>
      <c r="D2548" s="1179" t="s">
        <v>11</v>
      </c>
    </row>
    <row r="2549" spans="1:4" s="1198" customFormat="1" ht="11.25" customHeight="1" x14ac:dyDescent="0.2">
      <c r="A2549" s="1561" t="s">
        <v>3407</v>
      </c>
      <c r="B2549" s="1185">
        <v>60</v>
      </c>
      <c r="C2549" s="1185">
        <v>60</v>
      </c>
      <c r="D2549" s="1177" t="s">
        <v>430</v>
      </c>
    </row>
    <row r="2550" spans="1:4" s="1198" customFormat="1" ht="11.25" customHeight="1" x14ac:dyDescent="0.2">
      <c r="A2550" s="1562"/>
      <c r="B2550" s="1187">
        <v>60</v>
      </c>
      <c r="C2550" s="1187">
        <v>60</v>
      </c>
      <c r="D2550" s="1181" t="s">
        <v>11</v>
      </c>
    </row>
    <row r="2551" spans="1:4" s="1198" customFormat="1" ht="11.25" customHeight="1" x14ac:dyDescent="0.2">
      <c r="A2551" s="1560" t="s">
        <v>2920</v>
      </c>
      <c r="B2551" s="1186">
        <v>3800</v>
      </c>
      <c r="C2551" s="1186">
        <v>3800</v>
      </c>
      <c r="D2551" s="1179" t="s">
        <v>375</v>
      </c>
    </row>
    <row r="2552" spans="1:4" s="1198" customFormat="1" ht="11.25" customHeight="1" x14ac:dyDescent="0.2">
      <c r="A2552" s="1560"/>
      <c r="B2552" s="1186">
        <v>3800</v>
      </c>
      <c r="C2552" s="1186">
        <v>3800</v>
      </c>
      <c r="D2552" s="1179" t="s">
        <v>11</v>
      </c>
    </row>
    <row r="2553" spans="1:4" s="1198" customFormat="1" ht="11.25" customHeight="1" x14ac:dyDescent="0.2">
      <c r="A2553" s="1561" t="s">
        <v>3877</v>
      </c>
      <c r="B2553" s="1185">
        <v>300</v>
      </c>
      <c r="C2553" s="1185">
        <v>300</v>
      </c>
      <c r="D2553" s="1177" t="s">
        <v>678</v>
      </c>
    </row>
    <row r="2554" spans="1:4" s="1198" customFormat="1" ht="11.25" customHeight="1" x14ac:dyDescent="0.2">
      <c r="A2554" s="1562"/>
      <c r="B2554" s="1187">
        <v>300</v>
      </c>
      <c r="C2554" s="1187">
        <v>300</v>
      </c>
      <c r="D2554" s="1181" t="s">
        <v>11</v>
      </c>
    </row>
    <row r="2555" spans="1:4" s="1198" customFormat="1" ht="11.25" customHeight="1" x14ac:dyDescent="0.2">
      <c r="A2555" s="1560" t="s">
        <v>2082</v>
      </c>
      <c r="B2555" s="1186">
        <v>37.299999999999997</v>
      </c>
      <c r="C2555" s="1186">
        <v>37.299999999999997</v>
      </c>
      <c r="D2555" s="1179" t="s">
        <v>3723</v>
      </c>
    </row>
    <row r="2556" spans="1:4" s="1198" customFormat="1" ht="11.25" customHeight="1" x14ac:dyDescent="0.2">
      <c r="A2556" s="1560"/>
      <c r="B2556" s="1186">
        <v>37.299999999999997</v>
      </c>
      <c r="C2556" s="1186">
        <v>37.299999999999997</v>
      </c>
      <c r="D2556" s="1179" t="s">
        <v>11</v>
      </c>
    </row>
    <row r="2557" spans="1:4" s="1198" customFormat="1" ht="11.25" customHeight="1" x14ac:dyDescent="0.2">
      <c r="A2557" s="1561" t="s">
        <v>4176</v>
      </c>
      <c r="B2557" s="1185">
        <v>150</v>
      </c>
      <c r="C2557" s="1185">
        <v>150</v>
      </c>
      <c r="D2557" s="1177" t="s">
        <v>472</v>
      </c>
    </row>
    <row r="2558" spans="1:4" s="1198" customFormat="1" ht="11.25" customHeight="1" x14ac:dyDescent="0.2">
      <c r="A2558" s="1562"/>
      <c r="B2558" s="1187">
        <v>150</v>
      </c>
      <c r="C2558" s="1187">
        <v>150</v>
      </c>
      <c r="D2558" s="1181" t="s">
        <v>11</v>
      </c>
    </row>
    <row r="2559" spans="1:4" s="1198" customFormat="1" ht="11.25" customHeight="1" x14ac:dyDescent="0.2">
      <c r="A2559" s="1560" t="s">
        <v>416</v>
      </c>
      <c r="B2559" s="1186">
        <v>400</v>
      </c>
      <c r="C2559" s="1186">
        <v>400</v>
      </c>
      <c r="D2559" s="1179" t="s">
        <v>415</v>
      </c>
    </row>
    <row r="2560" spans="1:4" s="1198" customFormat="1" ht="11.25" customHeight="1" x14ac:dyDescent="0.2">
      <c r="A2560" s="1560"/>
      <c r="B2560" s="1186">
        <v>400</v>
      </c>
      <c r="C2560" s="1186">
        <v>400</v>
      </c>
      <c r="D2560" s="1179" t="s">
        <v>11</v>
      </c>
    </row>
    <row r="2561" spans="1:4" s="1198" customFormat="1" ht="11.25" customHeight="1" x14ac:dyDescent="0.2">
      <c r="A2561" s="1561" t="s">
        <v>2875</v>
      </c>
      <c r="B2561" s="1185">
        <v>52.3</v>
      </c>
      <c r="C2561" s="1185">
        <v>34.475000000000001</v>
      </c>
      <c r="D2561" s="1177" t="s">
        <v>721</v>
      </c>
    </row>
    <row r="2562" spans="1:4" s="1198" customFormat="1" ht="11.25" customHeight="1" x14ac:dyDescent="0.2">
      <c r="A2562" s="1562"/>
      <c r="B2562" s="1187">
        <v>52.3</v>
      </c>
      <c r="C2562" s="1187">
        <v>34.475000000000001</v>
      </c>
      <c r="D2562" s="1181" t="s">
        <v>11</v>
      </c>
    </row>
    <row r="2563" spans="1:4" s="1198" customFormat="1" ht="11.25" customHeight="1" x14ac:dyDescent="0.2">
      <c r="A2563" s="1560" t="s">
        <v>4980</v>
      </c>
      <c r="B2563" s="1186">
        <v>114.5</v>
      </c>
      <c r="C2563" s="1186">
        <v>100.23869999999999</v>
      </c>
      <c r="D2563" s="1179" t="s">
        <v>793</v>
      </c>
    </row>
    <row r="2564" spans="1:4" s="1198" customFormat="1" ht="11.25" customHeight="1" x14ac:dyDescent="0.2">
      <c r="A2564" s="1560"/>
      <c r="B2564" s="1186">
        <v>114.5</v>
      </c>
      <c r="C2564" s="1186">
        <v>100.23869999999999</v>
      </c>
      <c r="D2564" s="1179" t="s">
        <v>11</v>
      </c>
    </row>
    <row r="2565" spans="1:4" s="1198" customFormat="1" ht="11.25" customHeight="1" x14ac:dyDescent="0.2">
      <c r="A2565" s="1561" t="s">
        <v>3171</v>
      </c>
      <c r="B2565" s="1185">
        <v>80</v>
      </c>
      <c r="C2565" s="1185">
        <v>80</v>
      </c>
      <c r="D2565" s="1177" t="s">
        <v>3723</v>
      </c>
    </row>
    <row r="2566" spans="1:4" s="1198" customFormat="1" ht="11.25" customHeight="1" x14ac:dyDescent="0.2">
      <c r="A2566" s="1562"/>
      <c r="B2566" s="1187">
        <v>80</v>
      </c>
      <c r="C2566" s="1187">
        <v>80</v>
      </c>
      <c r="D2566" s="1181" t="s">
        <v>11</v>
      </c>
    </row>
    <row r="2567" spans="1:4" s="1198" customFormat="1" ht="11.25" customHeight="1" x14ac:dyDescent="0.2">
      <c r="A2567" s="1560" t="s">
        <v>3444</v>
      </c>
      <c r="B2567" s="1186">
        <v>300</v>
      </c>
      <c r="C2567" s="1186">
        <v>300</v>
      </c>
      <c r="D2567" s="1179" t="s">
        <v>4981</v>
      </c>
    </row>
    <row r="2568" spans="1:4" s="1198" customFormat="1" ht="11.25" customHeight="1" x14ac:dyDescent="0.2">
      <c r="A2568" s="1560"/>
      <c r="B2568" s="1186">
        <v>300</v>
      </c>
      <c r="C2568" s="1186">
        <v>300</v>
      </c>
      <c r="D2568" s="1179" t="s">
        <v>11</v>
      </c>
    </row>
    <row r="2569" spans="1:4" s="1198" customFormat="1" ht="11.25" customHeight="1" x14ac:dyDescent="0.2">
      <c r="A2569" s="1561" t="s">
        <v>3878</v>
      </c>
      <c r="B2569" s="1185">
        <v>70</v>
      </c>
      <c r="C2569" s="1185">
        <v>70</v>
      </c>
      <c r="D2569" s="1177" t="s">
        <v>3682</v>
      </c>
    </row>
    <row r="2570" spans="1:4" s="1198" customFormat="1" ht="11.25" customHeight="1" x14ac:dyDescent="0.2">
      <c r="A2570" s="1562"/>
      <c r="B2570" s="1187">
        <v>70</v>
      </c>
      <c r="C2570" s="1187">
        <v>70</v>
      </c>
      <c r="D2570" s="1181" t="s">
        <v>11</v>
      </c>
    </row>
    <row r="2571" spans="1:4" s="1198" customFormat="1" ht="11.25" customHeight="1" x14ac:dyDescent="0.2">
      <c r="A2571" s="1560" t="s">
        <v>4982</v>
      </c>
      <c r="B2571" s="1186">
        <v>141.88</v>
      </c>
      <c r="C2571" s="1186">
        <v>141.87370000000001</v>
      </c>
      <c r="D2571" s="1179" t="s">
        <v>3682</v>
      </c>
    </row>
    <row r="2572" spans="1:4" s="1198" customFormat="1" ht="11.25" customHeight="1" x14ac:dyDescent="0.2">
      <c r="A2572" s="1560"/>
      <c r="B2572" s="1186">
        <v>141.88</v>
      </c>
      <c r="C2572" s="1186">
        <v>141.87370000000001</v>
      </c>
      <c r="D2572" s="1179" t="s">
        <v>11</v>
      </c>
    </row>
    <row r="2573" spans="1:4" s="1198" customFormat="1" ht="11.25" customHeight="1" x14ac:dyDescent="0.2">
      <c r="A2573" s="1561" t="s">
        <v>3172</v>
      </c>
      <c r="B2573" s="1185">
        <v>130</v>
      </c>
      <c r="C2573" s="1185">
        <v>130</v>
      </c>
      <c r="D2573" s="1177" t="s">
        <v>3526</v>
      </c>
    </row>
    <row r="2574" spans="1:4" s="1198" customFormat="1" ht="11.25" customHeight="1" x14ac:dyDescent="0.2">
      <c r="A2574" s="1562"/>
      <c r="B2574" s="1187">
        <v>130</v>
      </c>
      <c r="C2574" s="1187">
        <v>130</v>
      </c>
      <c r="D2574" s="1181" t="s">
        <v>11</v>
      </c>
    </row>
    <row r="2575" spans="1:4" s="1198" customFormat="1" ht="11.25" customHeight="1" x14ac:dyDescent="0.2">
      <c r="A2575" s="1560" t="s">
        <v>3431</v>
      </c>
      <c r="B2575" s="1186">
        <v>50</v>
      </c>
      <c r="C2575" s="1186">
        <v>50</v>
      </c>
      <c r="D2575" s="1179" t="s">
        <v>472</v>
      </c>
    </row>
    <row r="2576" spans="1:4" s="1198" customFormat="1" ht="11.25" customHeight="1" x14ac:dyDescent="0.2">
      <c r="A2576" s="1560"/>
      <c r="B2576" s="1186">
        <v>50</v>
      </c>
      <c r="C2576" s="1186">
        <v>50</v>
      </c>
      <c r="D2576" s="1179" t="s">
        <v>11</v>
      </c>
    </row>
    <row r="2577" spans="1:4" s="1198" customFormat="1" ht="11.25" customHeight="1" x14ac:dyDescent="0.2">
      <c r="A2577" s="1561" t="s">
        <v>3879</v>
      </c>
      <c r="B2577" s="1185">
        <v>70</v>
      </c>
      <c r="C2577" s="1185">
        <v>70</v>
      </c>
      <c r="D2577" s="1177" t="s">
        <v>3682</v>
      </c>
    </row>
    <row r="2578" spans="1:4" s="1198" customFormat="1" ht="11.25" customHeight="1" x14ac:dyDescent="0.2">
      <c r="A2578" s="1562"/>
      <c r="B2578" s="1187">
        <v>70</v>
      </c>
      <c r="C2578" s="1187">
        <v>70</v>
      </c>
      <c r="D2578" s="1181" t="s">
        <v>11</v>
      </c>
    </row>
    <row r="2579" spans="1:4" s="1198" customFormat="1" ht="11.25" customHeight="1" x14ac:dyDescent="0.2">
      <c r="A2579" s="1560" t="s">
        <v>3880</v>
      </c>
      <c r="B2579" s="1186">
        <v>60.9</v>
      </c>
      <c r="C2579" s="1186">
        <v>60.9</v>
      </c>
      <c r="D2579" s="1179" t="s">
        <v>793</v>
      </c>
    </row>
    <row r="2580" spans="1:4" s="1198" customFormat="1" ht="11.25" customHeight="1" x14ac:dyDescent="0.2">
      <c r="A2580" s="1560"/>
      <c r="B2580" s="1186">
        <v>60.9</v>
      </c>
      <c r="C2580" s="1186">
        <v>60.9</v>
      </c>
      <c r="D2580" s="1179" t="s">
        <v>11</v>
      </c>
    </row>
    <row r="2581" spans="1:4" s="1198" customFormat="1" ht="11.25" customHeight="1" x14ac:dyDescent="0.2">
      <c r="A2581" s="1561" t="s">
        <v>4177</v>
      </c>
      <c r="B2581" s="1185">
        <v>180</v>
      </c>
      <c r="C2581" s="1185">
        <v>180</v>
      </c>
      <c r="D2581" s="1177" t="s">
        <v>472</v>
      </c>
    </row>
    <row r="2582" spans="1:4" s="1198" customFormat="1" ht="11.25" customHeight="1" x14ac:dyDescent="0.2">
      <c r="A2582" s="1562"/>
      <c r="B2582" s="1187">
        <v>180</v>
      </c>
      <c r="C2582" s="1187">
        <v>180</v>
      </c>
      <c r="D2582" s="1181" t="s">
        <v>11</v>
      </c>
    </row>
    <row r="2583" spans="1:4" s="1198" customFormat="1" ht="11.25" customHeight="1" x14ac:dyDescent="0.2">
      <c r="A2583" s="1560" t="s">
        <v>4178</v>
      </c>
      <c r="B2583" s="1186">
        <v>600</v>
      </c>
      <c r="C2583" s="1186">
        <v>600</v>
      </c>
      <c r="D2583" s="1179" t="s">
        <v>472</v>
      </c>
    </row>
    <row r="2584" spans="1:4" s="1198" customFormat="1" ht="11.25" customHeight="1" x14ac:dyDescent="0.2">
      <c r="A2584" s="1560"/>
      <c r="B2584" s="1186">
        <v>600</v>
      </c>
      <c r="C2584" s="1186">
        <v>600</v>
      </c>
      <c r="D2584" s="1179" t="s">
        <v>11</v>
      </c>
    </row>
    <row r="2585" spans="1:4" s="1198" customFormat="1" ht="11.25" customHeight="1" x14ac:dyDescent="0.2">
      <c r="A2585" s="1561" t="s">
        <v>496</v>
      </c>
      <c r="B2585" s="1185">
        <v>400</v>
      </c>
      <c r="C2585" s="1185">
        <v>400</v>
      </c>
      <c r="D2585" s="1177" t="s">
        <v>472</v>
      </c>
    </row>
    <row r="2586" spans="1:4" s="1198" customFormat="1" ht="11.25" customHeight="1" x14ac:dyDescent="0.2">
      <c r="A2586" s="1562"/>
      <c r="B2586" s="1187">
        <v>400</v>
      </c>
      <c r="C2586" s="1187">
        <v>400</v>
      </c>
      <c r="D2586" s="1181" t="s">
        <v>11</v>
      </c>
    </row>
    <row r="2587" spans="1:4" s="1198" customFormat="1" ht="11.25" customHeight="1" x14ac:dyDescent="0.2">
      <c r="A2587" s="1560" t="s">
        <v>4983</v>
      </c>
      <c r="B2587" s="1186">
        <v>50</v>
      </c>
      <c r="C2587" s="1186">
        <v>50</v>
      </c>
      <c r="D2587" s="1179" t="s">
        <v>3682</v>
      </c>
    </row>
    <row r="2588" spans="1:4" s="1198" customFormat="1" ht="11.25" customHeight="1" x14ac:dyDescent="0.2">
      <c r="A2588" s="1560"/>
      <c r="B2588" s="1186">
        <v>50</v>
      </c>
      <c r="C2588" s="1186">
        <v>50</v>
      </c>
      <c r="D2588" s="1179" t="s">
        <v>11</v>
      </c>
    </row>
    <row r="2589" spans="1:4" s="1198" customFormat="1" ht="11.25" customHeight="1" x14ac:dyDescent="0.2">
      <c r="A2589" s="1561" t="s">
        <v>2929</v>
      </c>
      <c r="B2589" s="1185">
        <v>130</v>
      </c>
      <c r="C2589" s="1185">
        <v>130</v>
      </c>
      <c r="D2589" s="1177" t="s">
        <v>678</v>
      </c>
    </row>
    <row r="2590" spans="1:4" s="1198" customFormat="1" ht="11.25" customHeight="1" x14ac:dyDescent="0.2">
      <c r="A2590" s="1562"/>
      <c r="B2590" s="1187">
        <v>130</v>
      </c>
      <c r="C2590" s="1187">
        <v>130</v>
      </c>
      <c r="D2590" s="1181" t="s">
        <v>11</v>
      </c>
    </row>
    <row r="2591" spans="1:4" s="1198" customFormat="1" ht="11.25" customHeight="1" x14ac:dyDescent="0.2">
      <c r="A2591" s="1560" t="s">
        <v>4179</v>
      </c>
      <c r="B2591" s="1186">
        <v>40</v>
      </c>
      <c r="C2591" s="1186">
        <v>40</v>
      </c>
      <c r="D2591" s="1179" t="s">
        <v>472</v>
      </c>
    </row>
    <row r="2592" spans="1:4" s="1198" customFormat="1" ht="11.25" customHeight="1" x14ac:dyDescent="0.2">
      <c r="A2592" s="1560"/>
      <c r="B2592" s="1186">
        <v>40</v>
      </c>
      <c r="C2592" s="1186">
        <v>40</v>
      </c>
      <c r="D2592" s="1179" t="s">
        <v>11</v>
      </c>
    </row>
    <row r="2593" spans="1:4" s="1198" customFormat="1" ht="11.25" customHeight="1" x14ac:dyDescent="0.2">
      <c r="A2593" s="1561" t="s">
        <v>3386</v>
      </c>
      <c r="B2593" s="1185">
        <v>100</v>
      </c>
      <c r="C2593" s="1185">
        <v>100</v>
      </c>
      <c r="D2593" s="1177" t="s">
        <v>399</v>
      </c>
    </row>
    <row r="2594" spans="1:4" s="1198" customFormat="1" ht="11.25" customHeight="1" x14ac:dyDescent="0.2">
      <c r="A2594" s="1562"/>
      <c r="B2594" s="1187">
        <v>100</v>
      </c>
      <c r="C2594" s="1187">
        <v>100</v>
      </c>
      <c r="D2594" s="1181" t="s">
        <v>11</v>
      </c>
    </row>
    <row r="2595" spans="1:4" s="1198" customFormat="1" ht="11.25" customHeight="1" x14ac:dyDescent="0.2">
      <c r="A2595" s="1560" t="s">
        <v>4180</v>
      </c>
      <c r="B2595" s="1186">
        <v>30</v>
      </c>
      <c r="C2595" s="1186">
        <v>30</v>
      </c>
      <c r="D2595" s="1179" t="s">
        <v>472</v>
      </c>
    </row>
    <row r="2596" spans="1:4" s="1198" customFormat="1" ht="11.25" customHeight="1" x14ac:dyDescent="0.2">
      <c r="A2596" s="1560"/>
      <c r="B2596" s="1186">
        <v>30</v>
      </c>
      <c r="C2596" s="1186">
        <v>30</v>
      </c>
      <c r="D2596" s="1179" t="s">
        <v>11</v>
      </c>
    </row>
    <row r="2597" spans="1:4" s="1198" customFormat="1" ht="11.25" customHeight="1" x14ac:dyDescent="0.2">
      <c r="A2597" s="1561" t="s">
        <v>4105</v>
      </c>
      <c r="B2597" s="1185">
        <v>100</v>
      </c>
      <c r="C2597" s="1185">
        <v>100</v>
      </c>
      <c r="D2597" s="1177" t="s">
        <v>399</v>
      </c>
    </row>
    <row r="2598" spans="1:4" s="1198" customFormat="1" ht="11.25" customHeight="1" x14ac:dyDescent="0.2">
      <c r="A2598" s="1562"/>
      <c r="B2598" s="1187">
        <v>100</v>
      </c>
      <c r="C2598" s="1187">
        <v>100</v>
      </c>
      <c r="D2598" s="1181" t="s">
        <v>11</v>
      </c>
    </row>
    <row r="2599" spans="1:4" s="1198" customFormat="1" ht="11.25" customHeight="1" x14ac:dyDescent="0.2">
      <c r="A2599" s="1560" t="s">
        <v>3389</v>
      </c>
      <c r="B2599" s="1186">
        <v>169</v>
      </c>
      <c r="C2599" s="1186">
        <v>138.59800000000001</v>
      </c>
      <c r="D2599" s="1179" t="s">
        <v>399</v>
      </c>
    </row>
    <row r="2600" spans="1:4" s="1198" customFormat="1" ht="11.25" customHeight="1" x14ac:dyDescent="0.2">
      <c r="A2600" s="1560"/>
      <c r="B2600" s="1186">
        <v>169</v>
      </c>
      <c r="C2600" s="1186">
        <v>138.59800000000001</v>
      </c>
      <c r="D2600" s="1179" t="s">
        <v>11</v>
      </c>
    </row>
    <row r="2601" spans="1:4" s="1198" customFormat="1" ht="11.25" customHeight="1" x14ac:dyDescent="0.2">
      <c r="A2601" s="1561" t="s">
        <v>3368</v>
      </c>
      <c r="B2601" s="1185">
        <v>50</v>
      </c>
      <c r="C2601" s="1185">
        <v>0</v>
      </c>
      <c r="D2601" s="1177" t="s">
        <v>397</v>
      </c>
    </row>
    <row r="2602" spans="1:4" s="1198" customFormat="1" ht="11.25" customHeight="1" x14ac:dyDescent="0.2">
      <c r="A2602" s="1562"/>
      <c r="B2602" s="1187">
        <v>50</v>
      </c>
      <c r="C2602" s="1187">
        <v>0</v>
      </c>
      <c r="D2602" s="1181" t="s">
        <v>11</v>
      </c>
    </row>
    <row r="2603" spans="1:4" s="1198" customFormat="1" ht="11.25" customHeight="1" x14ac:dyDescent="0.2">
      <c r="A2603" s="1560" t="s">
        <v>4984</v>
      </c>
      <c r="B2603" s="1186">
        <v>40.450000000000003</v>
      </c>
      <c r="C2603" s="1186">
        <v>40.449599999999997</v>
      </c>
      <c r="D2603" s="1179" t="s">
        <v>712</v>
      </c>
    </row>
    <row r="2604" spans="1:4" s="1198" customFormat="1" ht="11.25" customHeight="1" x14ac:dyDescent="0.2">
      <c r="A2604" s="1560"/>
      <c r="B2604" s="1186">
        <v>40.450000000000003</v>
      </c>
      <c r="C2604" s="1186">
        <v>40.449599999999997</v>
      </c>
      <c r="D2604" s="1179" t="s">
        <v>11</v>
      </c>
    </row>
    <row r="2605" spans="1:4" s="1198" customFormat="1" ht="11.25" customHeight="1" x14ac:dyDescent="0.2">
      <c r="A2605" s="1561" t="s">
        <v>3432</v>
      </c>
      <c r="B2605" s="1185">
        <v>400</v>
      </c>
      <c r="C2605" s="1185">
        <v>400</v>
      </c>
      <c r="D2605" s="1177" t="s">
        <v>4074</v>
      </c>
    </row>
    <row r="2606" spans="1:4" s="1198" customFormat="1" ht="11.25" customHeight="1" x14ac:dyDescent="0.2">
      <c r="A2606" s="1562"/>
      <c r="B2606" s="1187">
        <v>400</v>
      </c>
      <c r="C2606" s="1187">
        <v>400</v>
      </c>
      <c r="D2606" s="1181" t="s">
        <v>11</v>
      </c>
    </row>
    <row r="2607" spans="1:4" s="1198" customFormat="1" ht="11.25" customHeight="1" x14ac:dyDescent="0.2">
      <c r="A2607" s="1561" t="s">
        <v>2930</v>
      </c>
      <c r="B2607" s="1185">
        <v>190</v>
      </c>
      <c r="C2607" s="1185">
        <v>190</v>
      </c>
      <c r="D2607" s="1177" t="s">
        <v>399</v>
      </c>
    </row>
    <row r="2608" spans="1:4" s="1198" customFormat="1" ht="11.25" customHeight="1" x14ac:dyDescent="0.2">
      <c r="A2608" s="1562"/>
      <c r="B2608" s="1187">
        <v>190</v>
      </c>
      <c r="C2608" s="1187">
        <v>190</v>
      </c>
      <c r="D2608" s="1181" t="s">
        <v>11</v>
      </c>
    </row>
    <row r="2609" spans="1:4" s="1198" customFormat="1" ht="11.25" customHeight="1" x14ac:dyDescent="0.2">
      <c r="A2609" s="1561" t="s">
        <v>2083</v>
      </c>
      <c r="B2609" s="1185">
        <v>19.440000000000001</v>
      </c>
      <c r="C2609" s="1185">
        <v>19.428159999999998</v>
      </c>
      <c r="D2609" s="1177" t="s">
        <v>712</v>
      </c>
    </row>
    <row r="2610" spans="1:4" s="1198" customFormat="1" ht="11.25" customHeight="1" x14ac:dyDescent="0.2">
      <c r="A2610" s="1562"/>
      <c r="B2610" s="1187">
        <v>19.440000000000001</v>
      </c>
      <c r="C2610" s="1187">
        <v>19.428159999999998</v>
      </c>
      <c r="D2610" s="1181" t="s">
        <v>11</v>
      </c>
    </row>
    <row r="2611" spans="1:4" s="1198" customFormat="1" ht="11.25" customHeight="1" x14ac:dyDescent="0.2">
      <c r="A2611" s="1560" t="s">
        <v>3392</v>
      </c>
      <c r="B2611" s="1186">
        <v>1761.75</v>
      </c>
      <c r="C2611" s="1186">
        <v>1715.8109999999999</v>
      </c>
      <c r="D2611" s="1179" t="s">
        <v>3390</v>
      </c>
    </row>
    <row r="2612" spans="1:4" s="1198" customFormat="1" ht="11.25" customHeight="1" x14ac:dyDescent="0.2">
      <c r="A2612" s="1560"/>
      <c r="B2612" s="1186">
        <v>1761.75</v>
      </c>
      <c r="C2612" s="1186">
        <v>1715.8109999999999</v>
      </c>
      <c r="D2612" s="1179" t="s">
        <v>11</v>
      </c>
    </row>
    <row r="2613" spans="1:4" s="1198" customFormat="1" ht="11.25" customHeight="1" x14ac:dyDescent="0.2">
      <c r="A2613" s="1561" t="s">
        <v>2084</v>
      </c>
      <c r="B2613" s="1185">
        <v>200</v>
      </c>
      <c r="C2613" s="1185">
        <v>200</v>
      </c>
      <c r="D2613" s="1177" t="s">
        <v>739</v>
      </c>
    </row>
    <row r="2614" spans="1:4" s="1198" customFormat="1" ht="11.25" customHeight="1" x14ac:dyDescent="0.2">
      <c r="A2614" s="1560"/>
      <c r="B2614" s="1186">
        <v>199</v>
      </c>
      <c r="C2614" s="1186">
        <v>199</v>
      </c>
      <c r="D2614" s="1179" t="s">
        <v>472</v>
      </c>
    </row>
    <row r="2615" spans="1:4" s="1198" customFormat="1" ht="11.25" customHeight="1" x14ac:dyDescent="0.2">
      <c r="A2615" s="1562"/>
      <c r="B2615" s="1187">
        <v>399</v>
      </c>
      <c r="C2615" s="1187">
        <v>399</v>
      </c>
      <c r="D2615" s="1181" t="s">
        <v>11</v>
      </c>
    </row>
    <row r="2616" spans="1:4" s="1198" customFormat="1" ht="11.25" customHeight="1" x14ac:dyDescent="0.2">
      <c r="A2616" s="1560" t="s">
        <v>2085</v>
      </c>
      <c r="B2616" s="1186">
        <v>700</v>
      </c>
      <c r="C2616" s="1186">
        <v>700</v>
      </c>
      <c r="D2616" s="1179" t="s">
        <v>739</v>
      </c>
    </row>
    <row r="2617" spans="1:4" s="1198" customFormat="1" ht="11.25" customHeight="1" x14ac:dyDescent="0.2">
      <c r="A2617" s="1560"/>
      <c r="B2617" s="1186">
        <v>80</v>
      </c>
      <c r="C2617" s="1186">
        <v>80</v>
      </c>
      <c r="D2617" s="1179" t="s">
        <v>472</v>
      </c>
    </row>
    <row r="2618" spans="1:4" s="1198" customFormat="1" ht="11.25" customHeight="1" x14ac:dyDescent="0.2">
      <c r="A2618" s="1560"/>
      <c r="B2618" s="1186">
        <v>780</v>
      </c>
      <c r="C2618" s="1186">
        <v>780</v>
      </c>
      <c r="D2618" s="1179" t="s">
        <v>11</v>
      </c>
    </row>
    <row r="2619" spans="1:4" s="1198" customFormat="1" ht="11.25" customHeight="1" x14ac:dyDescent="0.2">
      <c r="A2619" s="1561" t="s">
        <v>497</v>
      </c>
      <c r="B2619" s="1185">
        <v>200</v>
      </c>
      <c r="C2619" s="1185">
        <v>200</v>
      </c>
      <c r="D2619" s="1177" t="s">
        <v>739</v>
      </c>
    </row>
    <row r="2620" spans="1:4" s="1198" customFormat="1" ht="11.25" customHeight="1" x14ac:dyDescent="0.2">
      <c r="A2620" s="1560"/>
      <c r="B2620" s="1186">
        <v>70</v>
      </c>
      <c r="C2620" s="1186">
        <v>70</v>
      </c>
      <c r="D2620" s="1179" t="s">
        <v>3682</v>
      </c>
    </row>
    <row r="2621" spans="1:4" s="1198" customFormat="1" ht="11.25" customHeight="1" x14ac:dyDescent="0.2">
      <c r="A2621" s="1560"/>
      <c r="B2621" s="1186">
        <v>100</v>
      </c>
      <c r="C2621" s="1186">
        <v>100</v>
      </c>
      <c r="D2621" s="1179" t="s">
        <v>472</v>
      </c>
    </row>
    <row r="2622" spans="1:4" s="1198" customFormat="1" ht="11.25" customHeight="1" x14ac:dyDescent="0.2">
      <c r="A2622" s="1562"/>
      <c r="B2622" s="1187">
        <v>370</v>
      </c>
      <c r="C2622" s="1187">
        <v>370</v>
      </c>
      <c r="D2622" s="1181" t="s">
        <v>11</v>
      </c>
    </row>
    <row r="2623" spans="1:4" s="1198" customFormat="1" ht="11.25" customHeight="1" x14ac:dyDescent="0.2">
      <c r="A2623" s="1560" t="s">
        <v>2086</v>
      </c>
      <c r="B2623" s="1186">
        <v>200</v>
      </c>
      <c r="C2623" s="1186">
        <v>200</v>
      </c>
      <c r="D2623" s="1179" t="s">
        <v>739</v>
      </c>
    </row>
    <row r="2624" spans="1:4" s="1198" customFormat="1" ht="11.25" customHeight="1" x14ac:dyDescent="0.2">
      <c r="A2624" s="1560"/>
      <c r="B2624" s="1186">
        <v>200</v>
      </c>
      <c r="C2624" s="1186">
        <v>200</v>
      </c>
      <c r="D2624" s="1179" t="s">
        <v>11</v>
      </c>
    </row>
    <row r="2625" spans="1:4" s="1198" customFormat="1" ht="11.25" customHeight="1" x14ac:dyDescent="0.2">
      <c r="A2625" s="1561" t="s">
        <v>4181</v>
      </c>
      <c r="B2625" s="1185">
        <v>200</v>
      </c>
      <c r="C2625" s="1185">
        <v>200</v>
      </c>
      <c r="D2625" s="1177" t="s">
        <v>472</v>
      </c>
    </row>
    <row r="2626" spans="1:4" s="1198" customFormat="1" ht="11.25" customHeight="1" x14ac:dyDescent="0.2">
      <c r="A2626" s="1562"/>
      <c r="B2626" s="1187">
        <v>200</v>
      </c>
      <c r="C2626" s="1187">
        <v>200</v>
      </c>
      <c r="D2626" s="1181" t="s">
        <v>11</v>
      </c>
    </row>
    <row r="2627" spans="1:4" s="1198" customFormat="1" ht="11.25" customHeight="1" x14ac:dyDescent="0.2">
      <c r="A2627" s="1560" t="s">
        <v>2087</v>
      </c>
      <c r="B2627" s="1186">
        <v>200</v>
      </c>
      <c r="C2627" s="1186">
        <v>200</v>
      </c>
      <c r="D2627" s="1179" t="s">
        <v>739</v>
      </c>
    </row>
    <row r="2628" spans="1:4" s="1198" customFormat="1" ht="11.25" customHeight="1" x14ac:dyDescent="0.2">
      <c r="A2628" s="1560"/>
      <c r="B2628" s="1186">
        <v>70</v>
      </c>
      <c r="C2628" s="1186">
        <v>70</v>
      </c>
      <c r="D2628" s="1179" t="s">
        <v>3682</v>
      </c>
    </row>
    <row r="2629" spans="1:4" s="1198" customFormat="1" ht="11.25" customHeight="1" x14ac:dyDescent="0.2">
      <c r="A2629" s="1560"/>
      <c r="B2629" s="1186">
        <v>270</v>
      </c>
      <c r="C2629" s="1186">
        <v>270</v>
      </c>
      <c r="D2629" s="1179" t="s">
        <v>11</v>
      </c>
    </row>
    <row r="2630" spans="1:4" s="1198" customFormat="1" ht="11.25" customHeight="1" x14ac:dyDescent="0.2">
      <c r="A2630" s="1561" t="s">
        <v>2960</v>
      </c>
      <c r="B2630" s="1185">
        <v>200</v>
      </c>
      <c r="C2630" s="1185">
        <v>200</v>
      </c>
      <c r="D2630" s="1177" t="s">
        <v>472</v>
      </c>
    </row>
    <row r="2631" spans="1:4" s="1198" customFormat="1" ht="11.25" customHeight="1" x14ac:dyDescent="0.2">
      <c r="A2631" s="1562"/>
      <c r="B2631" s="1187">
        <v>200</v>
      </c>
      <c r="C2631" s="1187">
        <v>200</v>
      </c>
      <c r="D2631" s="1181" t="s">
        <v>11</v>
      </c>
    </row>
    <row r="2632" spans="1:4" s="1198" customFormat="1" ht="11.25" customHeight="1" x14ac:dyDescent="0.2">
      <c r="A2632" s="1560" t="s">
        <v>3433</v>
      </c>
      <c r="B2632" s="1186">
        <v>200</v>
      </c>
      <c r="C2632" s="1186">
        <v>200</v>
      </c>
      <c r="D2632" s="1179" t="s">
        <v>472</v>
      </c>
    </row>
    <row r="2633" spans="1:4" s="1198" customFormat="1" ht="11.25" customHeight="1" x14ac:dyDescent="0.2">
      <c r="A2633" s="1560"/>
      <c r="B2633" s="1186">
        <v>200</v>
      </c>
      <c r="C2633" s="1186">
        <v>200</v>
      </c>
      <c r="D2633" s="1179" t="s">
        <v>11</v>
      </c>
    </row>
    <row r="2634" spans="1:4" s="1198" customFormat="1" ht="11.25" customHeight="1" x14ac:dyDescent="0.2">
      <c r="A2634" s="1561" t="s">
        <v>4985</v>
      </c>
      <c r="B2634" s="1185">
        <v>40</v>
      </c>
      <c r="C2634" s="1185">
        <v>20.534830000000003</v>
      </c>
      <c r="D2634" s="1177" t="s">
        <v>3682</v>
      </c>
    </row>
    <row r="2635" spans="1:4" s="1198" customFormat="1" ht="11.25" customHeight="1" x14ac:dyDescent="0.2">
      <c r="A2635" s="1562"/>
      <c r="B2635" s="1187">
        <v>40</v>
      </c>
      <c r="C2635" s="1187">
        <v>20.534830000000003</v>
      </c>
      <c r="D2635" s="1181" t="s">
        <v>11</v>
      </c>
    </row>
    <row r="2636" spans="1:4" s="1198" customFormat="1" ht="11.25" customHeight="1" x14ac:dyDescent="0.2">
      <c r="A2636" s="1560" t="s">
        <v>498</v>
      </c>
      <c r="B2636" s="1186">
        <v>1300</v>
      </c>
      <c r="C2636" s="1186">
        <v>1300</v>
      </c>
      <c r="D2636" s="1179" t="s">
        <v>739</v>
      </c>
    </row>
    <row r="2637" spans="1:4" s="1198" customFormat="1" ht="11.25" customHeight="1" x14ac:dyDescent="0.2">
      <c r="A2637" s="1560"/>
      <c r="B2637" s="1186">
        <v>300</v>
      </c>
      <c r="C2637" s="1186">
        <v>300</v>
      </c>
      <c r="D2637" s="1179" t="s">
        <v>3682</v>
      </c>
    </row>
    <row r="2638" spans="1:4" s="1198" customFormat="1" ht="11.25" customHeight="1" x14ac:dyDescent="0.2">
      <c r="A2638" s="1560"/>
      <c r="B2638" s="1186">
        <v>349.3</v>
      </c>
      <c r="C2638" s="1186">
        <v>349.29500000000002</v>
      </c>
      <c r="D2638" s="1179" t="s">
        <v>472</v>
      </c>
    </row>
    <row r="2639" spans="1:4" s="1198" customFormat="1" ht="11.25" customHeight="1" x14ac:dyDescent="0.2">
      <c r="A2639" s="1560"/>
      <c r="B2639" s="1186">
        <v>1949.3</v>
      </c>
      <c r="C2639" s="1186">
        <v>1949.2950000000001</v>
      </c>
      <c r="D2639" s="1179" t="s">
        <v>11</v>
      </c>
    </row>
    <row r="2640" spans="1:4" s="1198" customFormat="1" ht="11.25" customHeight="1" x14ac:dyDescent="0.2">
      <c r="A2640" s="1561" t="s">
        <v>3881</v>
      </c>
      <c r="B2640" s="1185">
        <v>2000</v>
      </c>
      <c r="C2640" s="1185">
        <v>2000</v>
      </c>
      <c r="D2640" s="1177" t="s">
        <v>472</v>
      </c>
    </row>
    <row r="2641" spans="1:4" s="1198" customFormat="1" ht="11.25" customHeight="1" x14ac:dyDescent="0.2">
      <c r="A2641" s="1562"/>
      <c r="B2641" s="1187">
        <v>2000</v>
      </c>
      <c r="C2641" s="1187">
        <v>2000</v>
      </c>
      <c r="D2641" s="1181" t="s">
        <v>11</v>
      </c>
    </row>
    <row r="2642" spans="1:4" s="1198" customFormat="1" ht="11.25" customHeight="1" x14ac:dyDescent="0.2">
      <c r="A2642" s="1560" t="s">
        <v>4182</v>
      </c>
      <c r="B2642" s="1186">
        <v>60</v>
      </c>
      <c r="C2642" s="1186">
        <v>0</v>
      </c>
      <c r="D2642" s="1179" t="s">
        <v>472</v>
      </c>
    </row>
    <row r="2643" spans="1:4" s="1198" customFormat="1" ht="11.25" customHeight="1" x14ac:dyDescent="0.2">
      <c r="A2643" s="1560"/>
      <c r="B2643" s="1186">
        <v>60</v>
      </c>
      <c r="C2643" s="1186">
        <v>0</v>
      </c>
      <c r="D2643" s="1179" t="s">
        <v>11</v>
      </c>
    </row>
    <row r="2644" spans="1:4" s="1198" customFormat="1" ht="11.25" customHeight="1" x14ac:dyDescent="0.2">
      <c r="A2644" s="1561" t="s">
        <v>4106</v>
      </c>
      <c r="B2644" s="1185">
        <v>60</v>
      </c>
      <c r="C2644" s="1185">
        <v>60</v>
      </c>
      <c r="D2644" s="1177" t="s">
        <v>399</v>
      </c>
    </row>
    <row r="2645" spans="1:4" s="1198" customFormat="1" ht="11.25" customHeight="1" x14ac:dyDescent="0.2">
      <c r="A2645" s="1562"/>
      <c r="B2645" s="1187">
        <v>60</v>
      </c>
      <c r="C2645" s="1187">
        <v>60</v>
      </c>
      <c r="D2645" s="1181" t="s">
        <v>11</v>
      </c>
    </row>
    <row r="2646" spans="1:4" s="1198" customFormat="1" ht="11.25" customHeight="1" x14ac:dyDescent="0.2">
      <c r="A2646" s="1560" t="s">
        <v>3434</v>
      </c>
      <c r="B2646" s="1186">
        <v>150</v>
      </c>
      <c r="C2646" s="1186">
        <v>150</v>
      </c>
      <c r="D2646" s="1179" t="s">
        <v>472</v>
      </c>
    </row>
    <row r="2647" spans="1:4" s="1198" customFormat="1" ht="11.25" customHeight="1" x14ac:dyDescent="0.2">
      <c r="A2647" s="1560"/>
      <c r="B2647" s="1186">
        <v>150</v>
      </c>
      <c r="C2647" s="1186">
        <v>150</v>
      </c>
      <c r="D2647" s="1179" t="s">
        <v>11</v>
      </c>
    </row>
    <row r="2648" spans="1:4" s="1198" customFormat="1" ht="11.25" customHeight="1" x14ac:dyDescent="0.2">
      <c r="A2648" s="1561" t="s">
        <v>3435</v>
      </c>
      <c r="B2648" s="1185">
        <v>70</v>
      </c>
      <c r="C2648" s="1185">
        <v>70</v>
      </c>
      <c r="D2648" s="1177" t="s">
        <v>3682</v>
      </c>
    </row>
    <row r="2649" spans="1:4" s="1198" customFormat="1" ht="11.25" customHeight="1" x14ac:dyDescent="0.2">
      <c r="A2649" s="1560"/>
      <c r="B2649" s="1186">
        <v>200</v>
      </c>
      <c r="C2649" s="1186">
        <v>200</v>
      </c>
      <c r="D2649" s="1179" t="s">
        <v>472</v>
      </c>
    </row>
    <row r="2650" spans="1:4" s="1198" customFormat="1" ht="11.25" customHeight="1" x14ac:dyDescent="0.2">
      <c r="A2650" s="1562"/>
      <c r="B2650" s="1187">
        <v>270</v>
      </c>
      <c r="C2650" s="1187">
        <v>270</v>
      </c>
      <c r="D2650" s="1181" t="s">
        <v>11</v>
      </c>
    </row>
    <row r="2651" spans="1:4" s="1198" customFormat="1" ht="11.25" customHeight="1" x14ac:dyDescent="0.2">
      <c r="A2651" s="1560" t="s">
        <v>3436</v>
      </c>
      <c r="B2651" s="1186">
        <v>187</v>
      </c>
      <c r="C2651" s="1186">
        <v>187</v>
      </c>
      <c r="D2651" s="1179" t="s">
        <v>472</v>
      </c>
    </row>
    <row r="2652" spans="1:4" s="1198" customFormat="1" ht="11.25" customHeight="1" x14ac:dyDescent="0.2">
      <c r="A2652" s="1560"/>
      <c r="B2652" s="1186">
        <v>187</v>
      </c>
      <c r="C2652" s="1186">
        <v>187</v>
      </c>
      <c r="D2652" s="1179" t="s">
        <v>11</v>
      </c>
    </row>
    <row r="2653" spans="1:4" s="1198" customFormat="1" ht="11.25" customHeight="1" x14ac:dyDescent="0.2">
      <c r="A2653" s="1561" t="s">
        <v>3173</v>
      </c>
      <c r="B2653" s="1185">
        <v>1690</v>
      </c>
      <c r="C2653" s="1185">
        <v>780</v>
      </c>
      <c r="D2653" s="1177" t="s">
        <v>3526</v>
      </c>
    </row>
    <row r="2654" spans="1:4" s="1198" customFormat="1" ht="11.25" customHeight="1" x14ac:dyDescent="0.2">
      <c r="A2654" s="1562"/>
      <c r="B2654" s="1187">
        <v>1690</v>
      </c>
      <c r="C2654" s="1187">
        <v>780</v>
      </c>
      <c r="D2654" s="1181" t="s">
        <v>11</v>
      </c>
    </row>
    <row r="2655" spans="1:4" s="1198" customFormat="1" ht="11.25" customHeight="1" x14ac:dyDescent="0.2">
      <c r="A2655" s="1560" t="s">
        <v>3437</v>
      </c>
      <c r="B2655" s="1186">
        <v>70</v>
      </c>
      <c r="C2655" s="1186">
        <v>70</v>
      </c>
      <c r="D2655" s="1179" t="s">
        <v>3682</v>
      </c>
    </row>
    <row r="2656" spans="1:4" s="1198" customFormat="1" ht="11.25" customHeight="1" x14ac:dyDescent="0.2">
      <c r="A2656" s="1560"/>
      <c r="B2656" s="1186">
        <v>70</v>
      </c>
      <c r="C2656" s="1186">
        <v>70</v>
      </c>
      <c r="D2656" s="1179" t="s">
        <v>11</v>
      </c>
    </row>
    <row r="2657" spans="1:4" s="1198" customFormat="1" ht="11.25" customHeight="1" x14ac:dyDescent="0.2">
      <c r="A2657" s="1561" t="s">
        <v>4183</v>
      </c>
      <c r="B2657" s="1185">
        <v>69</v>
      </c>
      <c r="C2657" s="1185">
        <v>69</v>
      </c>
      <c r="D2657" s="1177" t="s">
        <v>3682</v>
      </c>
    </row>
    <row r="2658" spans="1:4" s="1198" customFormat="1" ht="11.25" customHeight="1" x14ac:dyDescent="0.2">
      <c r="A2658" s="1560"/>
      <c r="B2658" s="1186">
        <v>60</v>
      </c>
      <c r="C2658" s="1186">
        <v>60</v>
      </c>
      <c r="D2658" s="1179" t="s">
        <v>472</v>
      </c>
    </row>
    <row r="2659" spans="1:4" s="1198" customFormat="1" ht="11.25" customHeight="1" x14ac:dyDescent="0.2">
      <c r="A2659" s="1562"/>
      <c r="B2659" s="1187">
        <v>129</v>
      </c>
      <c r="C2659" s="1187">
        <v>129</v>
      </c>
      <c r="D2659" s="1181" t="s">
        <v>11</v>
      </c>
    </row>
    <row r="2660" spans="1:4" s="1198" customFormat="1" ht="11.25" customHeight="1" x14ac:dyDescent="0.2">
      <c r="A2660" s="1560" t="s">
        <v>2948</v>
      </c>
      <c r="B2660" s="1186">
        <v>100</v>
      </c>
      <c r="C2660" s="1186">
        <v>100</v>
      </c>
      <c r="D2660" s="1179" t="s">
        <v>4986</v>
      </c>
    </row>
    <row r="2661" spans="1:4" s="1198" customFormat="1" ht="11.25" customHeight="1" x14ac:dyDescent="0.2">
      <c r="A2661" s="1560"/>
      <c r="B2661" s="1186">
        <v>100</v>
      </c>
      <c r="C2661" s="1186">
        <v>100</v>
      </c>
      <c r="D2661" s="1179" t="s">
        <v>11</v>
      </c>
    </row>
    <row r="2662" spans="1:4" s="1198" customFormat="1" ht="11.25" customHeight="1" x14ac:dyDescent="0.2">
      <c r="A2662" s="1561" t="s">
        <v>4987</v>
      </c>
      <c r="B2662" s="1185">
        <v>249.9</v>
      </c>
      <c r="C2662" s="1185">
        <v>249.9</v>
      </c>
      <c r="D2662" s="1177" t="s">
        <v>4676</v>
      </c>
    </row>
    <row r="2663" spans="1:4" s="1198" customFormat="1" ht="11.25" customHeight="1" x14ac:dyDescent="0.2">
      <c r="A2663" s="1562"/>
      <c r="B2663" s="1187">
        <v>249.9</v>
      </c>
      <c r="C2663" s="1187">
        <v>249.9</v>
      </c>
      <c r="D2663" s="1181" t="s">
        <v>11</v>
      </c>
    </row>
    <row r="2664" spans="1:4" s="1198" customFormat="1" ht="11.25" customHeight="1" x14ac:dyDescent="0.2">
      <c r="A2664" s="1560" t="s">
        <v>2876</v>
      </c>
      <c r="B2664" s="1186">
        <v>89.92</v>
      </c>
      <c r="C2664" s="1186">
        <v>89.831000000000003</v>
      </c>
      <c r="D2664" s="1179" t="s">
        <v>699</v>
      </c>
    </row>
    <row r="2665" spans="1:4" s="1198" customFormat="1" ht="11.25" customHeight="1" x14ac:dyDescent="0.2">
      <c r="A2665" s="1560"/>
      <c r="B2665" s="1186">
        <v>89.92</v>
      </c>
      <c r="C2665" s="1186">
        <v>89.831000000000003</v>
      </c>
      <c r="D2665" s="1179" t="s">
        <v>11</v>
      </c>
    </row>
    <row r="2666" spans="1:4" s="1198" customFormat="1" ht="11.25" customHeight="1" x14ac:dyDescent="0.2">
      <c r="A2666" s="1561" t="s">
        <v>2877</v>
      </c>
      <c r="B2666" s="1185">
        <v>130</v>
      </c>
      <c r="C2666" s="1185">
        <v>130</v>
      </c>
      <c r="D2666" s="1177" t="s">
        <v>399</v>
      </c>
    </row>
    <row r="2667" spans="1:4" s="1198" customFormat="1" ht="11.25" customHeight="1" x14ac:dyDescent="0.2">
      <c r="A2667" s="1562"/>
      <c r="B2667" s="1187">
        <v>130</v>
      </c>
      <c r="C2667" s="1187">
        <v>130</v>
      </c>
      <c r="D2667" s="1181" t="s">
        <v>11</v>
      </c>
    </row>
    <row r="2668" spans="1:4" s="1198" customFormat="1" ht="11.25" customHeight="1" x14ac:dyDescent="0.2">
      <c r="A2668" s="1560" t="s">
        <v>4988</v>
      </c>
      <c r="B2668" s="1186">
        <v>122</v>
      </c>
      <c r="C2668" s="1186">
        <v>0</v>
      </c>
      <c r="D2668" s="1179" t="s">
        <v>3526</v>
      </c>
    </row>
    <row r="2669" spans="1:4" s="1198" customFormat="1" ht="11.25" customHeight="1" x14ac:dyDescent="0.2">
      <c r="A2669" s="1560"/>
      <c r="B2669" s="1186">
        <v>122</v>
      </c>
      <c r="C2669" s="1186">
        <v>0</v>
      </c>
      <c r="D2669" s="1179" t="s">
        <v>11</v>
      </c>
    </row>
    <row r="2670" spans="1:4" s="1198" customFormat="1" ht="11.25" customHeight="1" x14ac:dyDescent="0.2">
      <c r="A2670" s="1561" t="s">
        <v>3882</v>
      </c>
      <c r="B2670" s="1185">
        <v>130</v>
      </c>
      <c r="C2670" s="1185">
        <v>130</v>
      </c>
      <c r="D2670" s="1177" t="s">
        <v>3526</v>
      </c>
    </row>
    <row r="2671" spans="1:4" s="1198" customFormat="1" ht="11.25" customHeight="1" x14ac:dyDescent="0.2">
      <c r="A2671" s="1562"/>
      <c r="B2671" s="1187">
        <v>130</v>
      </c>
      <c r="C2671" s="1187">
        <v>130</v>
      </c>
      <c r="D2671" s="1181" t="s">
        <v>11</v>
      </c>
    </row>
    <row r="2672" spans="1:4" s="1198" customFormat="1" ht="11.25" customHeight="1" x14ac:dyDescent="0.2">
      <c r="A2672" s="1560" t="s">
        <v>3883</v>
      </c>
      <c r="B2672" s="1186">
        <v>56</v>
      </c>
      <c r="C2672" s="1186">
        <v>56</v>
      </c>
      <c r="D2672" s="1179" t="s">
        <v>721</v>
      </c>
    </row>
    <row r="2673" spans="1:4" s="1198" customFormat="1" ht="11.25" customHeight="1" x14ac:dyDescent="0.2">
      <c r="A2673" s="1560"/>
      <c r="B2673" s="1186">
        <v>56</v>
      </c>
      <c r="C2673" s="1186">
        <v>56</v>
      </c>
      <c r="D2673" s="1179" t="s">
        <v>11</v>
      </c>
    </row>
    <row r="2674" spans="1:4" s="1198" customFormat="1" ht="11.25" customHeight="1" x14ac:dyDescent="0.2">
      <c r="A2674" s="1561" t="s">
        <v>4989</v>
      </c>
      <c r="B2674" s="1185">
        <v>300</v>
      </c>
      <c r="C2674" s="1185">
        <v>300</v>
      </c>
      <c r="D2674" s="1177" t="s">
        <v>678</v>
      </c>
    </row>
    <row r="2675" spans="1:4" s="1198" customFormat="1" ht="11.25" customHeight="1" x14ac:dyDescent="0.2">
      <c r="A2675" s="1562"/>
      <c r="B2675" s="1187">
        <v>300</v>
      </c>
      <c r="C2675" s="1187">
        <v>300</v>
      </c>
      <c r="D2675" s="1181" t="s">
        <v>11</v>
      </c>
    </row>
    <row r="2676" spans="1:4" s="1198" customFormat="1" ht="11.25" customHeight="1" x14ac:dyDescent="0.2">
      <c r="A2676" s="1560" t="s">
        <v>4990</v>
      </c>
      <c r="B2676" s="1186">
        <v>50</v>
      </c>
      <c r="C2676" s="1186">
        <v>50</v>
      </c>
      <c r="D2676" s="1179" t="s">
        <v>3682</v>
      </c>
    </row>
    <row r="2677" spans="1:4" s="1198" customFormat="1" ht="11.25" customHeight="1" x14ac:dyDescent="0.2">
      <c r="A2677" s="1560"/>
      <c r="B2677" s="1186">
        <v>50</v>
      </c>
      <c r="C2677" s="1186">
        <v>50</v>
      </c>
      <c r="D2677" s="1179" t="s">
        <v>11</v>
      </c>
    </row>
    <row r="2678" spans="1:4" s="1198" customFormat="1" ht="11.25" customHeight="1" x14ac:dyDescent="0.2">
      <c r="A2678" s="1561" t="s">
        <v>3884</v>
      </c>
      <c r="B2678" s="1185">
        <v>45</v>
      </c>
      <c r="C2678" s="1185">
        <v>45</v>
      </c>
      <c r="D2678" s="1177" t="s">
        <v>3682</v>
      </c>
    </row>
    <row r="2679" spans="1:4" s="1198" customFormat="1" ht="11.25" customHeight="1" x14ac:dyDescent="0.2">
      <c r="A2679" s="1562"/>
      <c r="B2679" s="1187">
        <v>45</v>
      </c>
      <c r="C2679" s="1187">
        <v>45</v>
      </c>
      <c r="D2679" s="1181" t="s">
        <v>11</v>
      </c>
    </row>
    <row r="2680" spans="1:4" s="1198" customFormat="1" ht="11.25" customHeight="1" x14ac:dyDescent="0.2">
      <c r="A2680" s="1560" t="s">
        <v>3438</v>
      </c>
      <c r="B2680" s="1186">
        <v>60</v>
      </c>
      <c r="C2680" s="1186">
        <v>0</v>
      </c>
      <c r="D2680" s="1179" t="s">
        <v>2963</v>
      </c>
    </row>
    <row r="2681" spans="1:4" s="1198" customFormat="1" ht="11.25" customHeight="1" x14ac:dyDescent="0.2">
      <c r="A2681" s="1560"/>
      <c r="B2681" s="1186">
        <v>60</v>
      </c>
      <c r="C2681" s="1186">
        <v>0</v>
      </c>
      <c r="D2681" s="1179" t="s">
        <v>11</v>
      </c>
    </row>
    <row r="2682" spans="1:4" s="1198" customFormat="1" ht="11.25" customHeight="1" x14ac:dyDescent="0.2">
      <c r="A2682" s="1561" t="s">
        <v>2961</v>
      </c>
      <c r="B2682" s="1185">
        <v>70</v>
      </c>
      <c r="C2682" s="1185">
        <v>70</v>
      </c>
      <c r="D2682" s="1177" t="s">
        <v>472</v>
      </c>
    </row>
    <row r="2683" spans="1:4" s="1198" customFormat="1" ht="11.25" customHeight="1" x14ac:dyDescent="0.2">
      <c r="A2683" s="1562"/>
      <c r="B2683" s="1187">
        <v>70</v>
      </c>
      <c r="C2683" s="1187">
        <v>70</v>
      </c>
      <c r="D2683" s="1181" t="s">
        <v>11</v>
      </c>
    </row>
    <row r="2684" spans="1:4" s="1198" customFormat="1" ht="11.25" customHeight="1" x14ac:dyDescent="0.2">
      <c r="A2684" s="1560" t="s">
        <v>4184</v>
      </c>
      <c r="B2684" s="1186">
        <v>50</v>
      </c>
      <c r="C2684" s="1186">
        <v>50</v>
      </c>
      <c r="D2684" s="1179" t="s">
        <v>472</v>
      </c>
    </row>
    <row r="2685" spans="1:4" s="1198" customFormat="1" ht="11.25" customHeight="1" x14ac:dyDescent="0.2">
      <c r="A2685" s="1560"/>
      <c r="B2685" s="1186">
        <v>50</v>
      </c>
      <c r="C2685" s="1186">
        <v>50</v>
      </c>
      <c r="D2685" s="1179" t="s">
        <v>11</v>
      </c>
    </row>
    <row r="2686" spans="1:4" s="1198" customFormat="1" ht="11.25" customHeight="1" x14ac:dyDescent="0.2">
      <c r="A2686" s="1561" t="s">
        <v>3885</v>
      </c>
      <c r="B2686" s="1185">
        <v>70</v>
      </c>
      <c r="C2686" s="1185">
        <v>70</v>
      </c>
      <c r="D2686" s="1177" t="s">
        <v>3682</v>
      </c>
    </row>
    <row r="2687" spans="1:4" s="1198" customFormat="1" ht="11.25" customHeight="1" x14ac:dyDescent="0.2">
      <c r="A2687" s="1562"/>
      <c r="B2687" s="1187">
        <v>70</v>
      </c>
      <c r="C2687" s="1187">
        <v>70</v>
      </c>
      <c r="D2687" s="1181" t="s">
        <v>11</v>
      </c>
    </row>
    <row r="2688" spans="1:4" s="1198" customFormat="1" ht="11.25" customHeight="1" x14ac:dyDescent="0.2">
      <c r="A2688" s="1560" t="s">
        <v>3886</v>
      </c>
      <c r="B2688" s="1186">
        <v>50</v>
      </c>
      <c r="C2688" s="1186">
        <v>50</v>
      </c>
      <c r="D2688" s="1179" t="s">
        <v>3682</v>
      </c>
    </row>
    <row r="2689" spans="1:4" s="1198" customFormat="1" ht="11.25" customHeight="1" x14ac:dyDescent="0.2">
      <c r="A2689" s="1560"/>
      <c r="B2689" s="1186">
        <v>50</v>
      </c>
      <c r="C2689" s="1186">
        <v>50</v>
      </c>
      <c r="D2689" s="1179" t="s">
        <v>11</v>
      </c>
    </row>
    <row r="2690" spans="1:4" s="1198" customFormat="1" ht="11.25" customHeight="1" x14ac:dyDescent="0.2">
      <c r="A2690" s="1561" t="s">
        <v>3887</v>
      </c>
      <c r="B2690" s="1185">
        <v>37.1</v>
      </c>
      <c r="C2690" s="1185">
        <v>37.1</v>
      </c>
      <c r="D2690" s="1177" t="s">
        <v>2761</v>
      </c>
    </row>
    <row r="2691" spans="1:4" s="1198" customFormat="1" ht="11.25" customHeight="1" x14ac:dyDescent="0.2">
      <c r="A2691" s="1562"/>
      <c r="B2691" s="1187">
        <v>37.1</v>
      </c>
      <c r="C2691" s="1187">
        <v>37.1</v>
      </c>
      <c r="D2691" s="1181" t="s">
        <v>11</v>
      </c>
    </row>
    <row r="2692" spans="1:4" s="1198" customFormat="1" ht="11.25" customHeight="1" x14ac:dyDescent="0.2">
      <c r="A2692" s="1560" t="s">
        <v>3888</v>
      </c>
      <c r="B2692" s="1186">
        <v>20</v>
      </c>
      <c r="C2692" s="1186">
        <v>20</v>
      </c>
      <c r="D2692" s="1179" t="s">
        <v>699</v>
      </c>
    </row>
    <row r="2693" spans="1:4" s="1198" customFormat="1" ht="11.25" customHeight="1" x14ac:dyDescent="0.2">
      <c r="A2693" s="1560"/>
      <c r="B2693" s="1186">
        <v>20</v>
      </c>
      <c r="C2693" s="1186">
        <v>20</v>
      </c>
      <c r="D2693" s="1179" t="s">
        <v>11</v>
      </c>
    </row>
    <row r="2694" spans="1:4" s="1198" customFormat="1" ht="11.25" customHeight="1" x14ac:dyDescent="0.2">
      <c r="A2694" s="1561" t="s">
        <v>4991</v>
      </c>
      <c r="B2694" s="1185">
        <v>48.7</v>
      </c>
      <c r="C2694" s="1185">
        <v>48.7</v>
      </c>
      <c r="D2694" s="1177" t="s">
        <v>791</v>
      </c>
    </row>
    <row r="2695" spans="1:4" s="1198" customFormat="1" ht="11.25" customHeight="1" x14ac:dyDescent="0.2">
      <c r="A2695" s="1562"/>
      <c r="B2695" s="1187">
        <v>48.7</v>
      </c>
      <c r="C2695" s="1187">
        <v>48.7</v>
      </c>
      <c r="D2695" s="1181" t="s">
        <v>11</v>
      </c>
    </row>
    <row r="2696" spans="1:4" s="1198" customFormat="1" ht="11.25" customHeight="1" x14ac:dyDescent="0.2">
      <c r="A2696" s="1560" t="s">
        <v>4992</v>
      </c>
      <c r="B2696" s="1186">
        <v>72</v>
      </c>
      <c r="C2696" s="1186">
        <v>71.796240000000012</v>
      </c>
      <c r="D2696" s="1179" t="s">
        <v>3717</v>
      </c>
    </row>
    <row r="2697" spans="1:4" s="1198" customFormat="1" ht="11.25" customHeight="1" x14ac:dyDescent="0.2">
      <c r="A2697" s="1560"/>
      <c r="B2697" s="1186">
        <v>72</v>
      </c>
      <c r="C2697" s="1186">
        <v>71.796240000000012</v>
      </c>
      <c r="D2697" s="1179" t="s">
        <v>11</v>
      </c>
    </row>
    <row r="2698" spans="1:4" s="1198" customFormat="1" ht="11.25" customHeight="1" x14ac:dyDescent="0.2">
      <c r="A2698" s="1561" t="s">
        <v>2949</v>
      </c>
      <c r="B2698" s="1185">
        <v>48.75</v>
      </c>
      <c r="C2698" s="1185">
        <v>48.75</v>
      </c>
      <c r="D2698" s="1177" t="s">
        <v>460</v>
      </c>
    </row>
    <row r="2699" spans="1:4" s="1198" customFormat="1" ht="11.25" customHeight="1" x14ac:dyDescent="0.2">
      <c r="A2699" s="1562"/>
      <c r="B2699" s="1187">
        <v>48.75</v>
      </c>
      <c r="C2699" s="1187">
        <v>48.75</v>
      </c>
      <c r="D2699" s="1181" t="s">
        <v>11</v>
      </c>
    </row>
    <row r="2700" spans="1:4" s="1198" customFormat="1" ht="11.25" customHeight="1" x14ac:dyDescent="0.2">
      <c r="A2700" s="1561" t="s">
        <v>3889</v>
      </c>
      <c r="B2700" s="1185">
        <v>90</v>
      </c>
      <c r="C2700" s="1185">
        <v>90</v>
      </c>
      <c r="D2700" s="1177" t="s">
        <v>699</v>
      </c>
    </row>
    <row r="2701" spans="1:4" s="1198" customFormat="1" ht="11.25" customHeight="1" x14ac:dyDescent="0.2">
      <c r="A2701" s="1562"/>
      <c r="B2701" s="1187">
        <v>90</v>
      </c>
      <c r="C2701" s="1187">
        <v>90</v>
      </c>
      <c r="D2701" s="1181" t="s">
        <v>11</v>
      </c>
    </row>
    <row r="2702" spans="1:4" s="1198" customFormat="1" ht="11.25" customHeight="1" x14ac:dyDescent="0.2">
      <c r="A2702" s="1561" t="s">
        <v>2931</v>
      </c>
      <c r="B2702" s="1185">
        <v>150</v>
      </c>
      <c r="C2702" s="1185">
        <v>150</v>
      </c>
      <c r="D2702" s="1177" t="s">
        <v>399</v>
      </c>
    </row>
    <row r="2703" spans="1:4" s="1198" customFormat="1" ht="11.25" customHeight="1" x14ac:dyDescent="0.2">
      <c r="A2703" s="1562"/>
      <c r="B2703" s="1187">
        <v>150</v>
      </c>
      <c r="C2703" s="1187">
        <v>150</v>
      </c>
      <c r="D2703" s="1181" t="s">
        <v>11</v>
      </c>
    </row>
    <row r="2704" spans="1:4" s="1198" customFormat="1" ht="11.25" customHeight="1" x14ac:dyDescent="0.2">
      <c r="A2704" s="1560" t="s">
        <v>2945</v>
      </c>
      <c r="B2704" s="1186">
        <v>294</v>
      </c>
      <c r="C2704" s="1186">
        <v>294</v>
      </c>
      <c r="D2704" s="1179" t="s">
        <v>2757</v>
      </c>
    </row>
    <row r="2705" spans="1:4" s="1198" customFormat="1" ht="11.25" customHeight="1" x14ac:dyDescent="0.2">
      <c r="A2705" s="1560"/>
      <c r="B2705" s="1186">
        <v>294</v>
      </c>
      <c r="C2705" s="1186">
        <v>294</v>
      </c>
      <c r="D2705" s="1179" t="s">
        <v>11</v>
      </c>
    </row>
    <row r="2706" spans="1:4" s="1198" customFormat="1" ht="11.25" customHeight="1" x14ac:dyDescent="0.2">
      <c r="A2706" s="1561" t="s">
        <v>4107</v>
      </c>
      <c r="B2706" s="1185">
        <v>50</v>
      </c>
      <c r="C2706" s="1185">
        <v>50</v>
      </c>
      <c r="D2706" s="1177" t="s">
        <v>399</v>
      </c>
    </row>
    <row r="2707" spans="1:4" s="1198" customFormat="1" ht="11.25" customHeight="1" x14ac:dyDescent="0.2">
      <c r="A2707" s="1562"/>
      <c r="B2707" s="1187">
        <v>50</v>
      </c>
      <c r="C2707" s="1187">
        <v>50</v>
      </c>
      <c r="D2707" s="1181" t="s">
        <v>11</v>
      </c>
    </row>
    <row r="2708" spans="1:4" s="1198" customFormat="1" ht="11.25" customHeight="1" x14ac:dyDescent="0.2">
      <c r="A2708" s="1560" t="s">
        <v>4993</v>
      </c>
      <c r="B2708" s="1186">
        <v>50</v>
      </c>
      <c r="C2708" s="1186">
        <v>50</v>
      </c>
      <c r="D2708" s="1179" t="s">
        <v>3682</v>
      </c>
    </row>
    <row r="2709" spans="1:4" s="1198" customFormat="1" ht="11.25" customHeight="1" x14ac:dyDescent="0.2">
      <c r="A2709" s="1560"/>
      <c r="B2709" s="1186">
        <v>50</v>
      </c>
      <c r="C2709" s="1186">
        <v>50</v>
      </c>
      <c r="D2709" s="1179" t="s">
        <v>11</v>
      </c>
    </row>
    <row r="2710" spans="1:4" s="1198" customFormat="1" ht="11.25" customHeight="1" x14ac:dyDescent="0.2">
      <c r="A2710" s="1561" t="s">
        <v>2088</v>
      </c>
      <c r="B2710" s="1185">
        <v>1101.44</v>
      </c>
      <c r="C2710" s="1185">
        <v>1101.441</v>
      </c>
      <c r="D2710" s="1177" t="s">
        <v>1826</v>
      </c>
    </row>
    <row r="2711" spans="1:4" s="1198" customFormat="1" ht="11.25" customHeight="1" x14ac:dyDescent="0.2">
      <c r="A2711" s="1562"/>
      <c r="B2711" s="1187">
        <v>1101.44</v>
      </c>
      <c r="C2711" s="1187">
        <v>1101.441</v>
      </c>
      <c r="D2711" s="1181" t="s">
        <v>11</v>
      </c>
    </row>
    <row r="2712" spans="1:4" s="1198" customFormat="1" ht="11.25" customHeight="1" x14ac:dyDescent="0.2">
      <c r="A2712" s="1560" t="s">
        <v>2089</v>
      </c>
      <c r="B2712" s="1186">
        <v>772</v>
      </c>
      <c r="C2712" s="1186">
        <v>684</v>
      </c>
      <c r="D2712" s="1179" t="s">
        <v>715</v>
      </c>
    </row>
    <row r="2713" spans="1:4" s="1198" customFormat="1" ht="11.25" customHeight="1" x14ac:dyDescent="0.2">
      <c r="A2713" s="1560"/>
      <c r="B2713" s="1186">
        <v>772</v>
      </c>
      <c r="C2713" s="1186">
        <v>684</v>
      </c>
      <c r="D2713" s="1179" t="s">
        <v>11</v>
      </c>
    </row>
    <row r="2714" spans="1:4" s="1198" customFormat="1" ht="11.25" customHeight="1" x14ac:dyDescent="0.2">
      <c r="A2714" s="1561" t="s">
        <v>3890</v>
      </c>
      <c r="B2714" s="1185">
        <v>772</v>
      </c>
      <c r="C2714" s="1185">
        <v>684</v>
      </c>
      <c r="D2714" s="1177" t="s">
        <v>715</v>
      </c>
    </row>
    <row r="2715" spans="1:4" s="1198" customFormat="1" ht="11.25" customHeight="1" x14ac:dyDescent="0.2">
      <c r="A2715" s="1562"/>
      <c r="B2715" s="1187">
        <v>772</v>
      </c>
      <c r="C2715" s="1187">
        <v>684</v>
      </c>
      <c r="D2715" s="1181" t="s">
        <v>11</v>
      </c>
    </row>
    <row r="2716" spans="1:4" s="1198" customFormat="1" ht="11.25" customHeight="1" x14ac:dyDescent="0.2">
      <c r="A2716" s="1560" t="s">
        <v>3891</v>
      </c>
      <c r="B2716" s="1186">
        <v>3.36</v>
      </c>
      <c r="C2716" s="1186">
        <v>3.36</v>
      </c>
      <c r="D2716" s="1179" t="s">
        <v>701</v>
      </c>
    </row>
    <row r="2717" spans="1:4" s="1198" customFormat="1" ht="11.25" customHeight="1" x14ac:dyDescent="0.2">
      <c r="A2717" s="1560"/>
      <c r="B2717" s="1186">
        <v>3.36</v>
      </c>
      <c r="C2717" s="1186">
        <v>3.36</v>
      </c>
      <c r="D2717" s="1179" t="s">
        <v>11</v>
      </c>
    </row>
    <row r="2718" spans="1:4" s="1198" customFormat="1" ht="21" x14ac:dyDescent="0.2">
      <c r="A2718" s="1561" t="s">
        <v>2090</v>
      </c>
      <c r="B2718" s="1185">
        <v>130</v>
      </c>
      <c r="C2718" s="1185">
        <v>130</v>
      </c>
      <c r="D2718" s="1177" t="s">
        <v>725</v>
      </c>
    </row>
    <row r="2719" spans="1:4" s="1198" customFormat="1" ht="11.25" customHeight="1" x14ac:dyDescent="0.2">
      <c r="A2719" s="1560"/>
      <c r="B2719" s="1186">
        <v>2622</v>
      </c>
      <c r="C2719" s="1186">
        <v>2622</v>
      </c>
      <c r="D2719" s="1179" t="s">
        <v>726</v>
      </c>
    </row>
    <row r="2720" spans="1:4" s="1198" customFormat="1" ht="11.25" customHeight="1" x14ac:dyDescent="0.2">
      <c r="A2720" s="1560"/>
      <c r="B2720" s="1186">
        <v>84.5</v>
      </c>
      <c r="C2720" s="1186">
        <v>84.5</v>
      </c>
      <c r="D2720" s="1179" t="s">
        <v>723</v>
      </c>
    </row>
    <row r="2721" spans="1:4" s="1198" customFormat="1" ht="11.25" customHeight="1" x14ac:dyDescent="0.2">
      <c r="A2721" s="1562"/>
      <c r="B2721" s="1187">
        <v>2836.5</v>
      </c>
      <c r="C2721" s="1187">
        <v>2836.5</v>
      </c>
      <c r="D2721" s="1181" t="s">
        <v>11</v>
      </c>
    </row>
    <row r="2722" spans="1:4" s="1198" customFormat="1" ht="11.25" customHeight="1" x14ac:dyDescent="0.2">
      <c r="A2722" s="1560" t="s">
        <v>2091</v>
      </c>
      <c r="B2722" s="1186">
        <v>150</v>
      </c>
      <c r="C2722" s="1186">
        <v>150</v>
      </c>
      <c r="D2722" s="1179" t="s">
        <v>460</v>
      </c>
    </row>
    <row r="2723" spans="1:4" s="1198" customFormat="1" ht="11.25" customHeight="1" x14ac:dyDescent="0.2">
      <c r="A2723" s="1560"/>
      <c r="B2723" s="1186">
        <v>150</v>
      </c>
      <c r="C2723" s="1186">
        <v>150</v>
      </c>
      <c r="D2723" s="1179" t="s">
        <v>11</v>
      </c>
    </row>
    <row r="2724" spans="1:4" s="1198" customFormat="1" ht="11.25" customHeight="1" x14ac:dyDescent="0.2">
      <c r="A2724" s="1561" t="s">
        <v>4994</v>
      </c>
      <c r="B2724" s="1185">
        <v>50</v>
      </c>
      <c r="C2724" s="1185">
        <v>50</v>
      </c>
      <c r="D2724" s="1177" t="s">
        <v>2761</v>
      </c>
    </row>
    <row r="2725" spans="1:4" s="1198" customFormat="1" ht="11.25" customHeight="1" x14ac:dyDescent="0.2">
      <c r="A2725" s="1562"/>
      <c r="B2725" s="1187">
        <v>50</v>
      </c>
      <c r="C2725" s="1187">
        <v>50</v>
      </c>
      <c r="D2725" s="1181" t="s">
        <v>11</v>
      </c>
    </row>
    <row r="2726" spans="1:4" s="1198" customFormat="1" ht="11.25" customHeight="1" x14ac:dyDescent="0.2">
      <c r="A2726" s="1560" t="s">
        <v>2092</v>
      </c>
      <c r="B2726" s="1186">
        <v>99.9</v>
      </c>
      <c r="C2726" s="1186">
        <v>99.9</v>
      </c>
      <c r="D2726" s="1179" t="s">
        <v>701</v>
      </c>
    </row>
    <row r="2727" spans="1:4" s="1198" customFormat="1" ht="11.25" customHeight="1" x14ac:dyDescent="0.2">
      <c r="A2727" s="1560"/>
      <c r="B2727" s="1186">
        <v>99.9</v>
      </c>
      <c r="C2727" s="1186">
        <v>99.9</v>
      </c>
      <c r="D2727" s="1179" t="s">
        <v>11</v>
      </c>
    </row>
    <row r="2728" spans="1:4" s="1198" customFormat="1" ht="11.25" customHeight="1" x14ac:dyDescent="0.2">
      <c r="A2728" s="1561" t="s">
        <v>2878</v>
      </c>
      <c r="B2728" s="1185">
        <v>300</v>
      </c>
      <c r="C2728" s="1185">
        <v>300</v>
      </c>
      <c r="D2728" s="1177" t="s">
        <v>472</v>
      </c>
    </row>
    <row r="2729" spans="1:4" s="1198" customFormat="1" ht="11.25" customHeight="1" x14ac:dyDescent="0.2">
      <c r="A2729" s="1562"/>
      <c r="B2729" s="1187">
        <v>300</v>
      </c>
      <c r="C2729" s="1187">
        <v>300</v>
      </c>
      <c r="D2729" s="1181" t="s">
        <v>11</v>
      </c>
    </row>
    <row r="2730" spans="1:4" s="1198" customFormat="1" ht="11.25" customHeight="1" x14ac:dyDescent="0.2">
      <c r="A2730" s="1560" t="s">
        <v>2786</v>
      </c>
      <c r="B2730" s="1186">
        <v>49.8</v>
      </c>
      <c r="C2730" s="1186">
        <v>49.8</v>
      </c>
      <c r="D2730" s="1179" t="s">
        <v>714</v>
      </c>
    </row>
    <row r="2731" spans="1:4" s="1198" customFormat="1" ht="11.25" customHeight="1" x14ac:dyDescent="0.2">
      <c r="A2731" s="1560"/>
      <c r="B2731" s="1186">
        <v>49.8</v>
      </c>
      <c r="C2731" s="1186">
        <v>49.8</v>
      </c>
      <c r="D2731" s="1179" t="s">
        <v>11</v>
      </c>
    </row>
    <row r="2732" spans="1:4" s="1198" customFormat="1" ht="11.25" customHeight="1" x14ac:dyDescent="0.2">
      <c r="A2732" s="1561" t="s">
        <v>3892</v>
      </c>
      <c r="B2732" s="1185">
        <v>199.7</v>
      </c>
      <c r="C2732" s="1185">
        <v>199.7</v>
      </c>
      <c r="D2732" s="1177" t="s">
        <v>701</v>
      </c>
    </row>
    <row r="2733" spans="1:4" s="1198" customFormat="1" ht="11.25" customHeight="1" x14ac:dyDescent="0.2">
      <c r="A2733" s="1562"/>
      <c r="B2733" s="1187">
        <v>199.7</v>
      </c>
      <c r="C2733" s="1187">
        <v>199.7</v>
      </c>
      <c r="D2733" s="1181" t="s">
        <v>11</v>
      </c>
    </row>
    <row r="2734" spans="1:4" s="1198" customFormat="1" ht="11.25" customHeight="1" x14ac:dyDescent="0.2">
      <c r="A2734" s="1560" t="s">
        <v>3893</v>
      </c>
      <c r="B2734" s="1186">
        <v>59.2</v>
      </c>
      <c r="C2734" s="1186">
        <v>0</v>
      </c>
      <c r="D2734" s="1179" t="s">
        <v>701</v>
      </c>
    </row>
    <row r="2735" spans="1:4" s="1198" customFormat="1" ht="11.25" customHeight="1" x14ac:dyDescent="0.2">
      <c r="A2735" s="1560"/>
      <c r="B2735" s="1186">
        <v>59.2</v>
      </c>
      <c r="C2735" s="1186">
        <v>0</v>
      </c>
      <c r="D2735" s="1179" t="s">
        <v>11</v>
      </c>
    </row>
    <row r="2736" spans="1:4" s="1198" customFormat="1" ht="11.25" customHeight="1" x14ac:dyDescent="0.2">
      <c r="A2736" s="1561" t="s">
        <v>3442</v>
      </c>
      <c r="B2736" s="1185">
        <v>40</v>
      </c>
      <c r="C2736" s="1185">
        <v>40</v>
      </c>
      <c r="D2736" s="1177" t="s">
        <v>510</v>
      </c>
    </row>
    <row r="2737" spans="1:4" s="1198" customFormat="1" ht="11.25" customHeight="1" x14ac:dyDescent="0.2">
      <c r="A2737" s="1562"/>
      <c r="B2737" s="1187">
        <v>40</v>
      </c>
      <c r="C2737" s="1187">
        <v>40</v>
      </c>
      <c r="D2737" s="1181" t="s">
        <v>11</v>
      </c>
    </row>
    <row r="2738" spans="1:4" s="1198" customFormat="1" ht="21" x14ac:dyDescent="0.2">
      <c r="A2738" s="1560" t="s">
        <v>2093</v>
      </c>
      <c r="B2738" s="1186">
        <v>200</v>
      </c>
      <c r="C2738" s="1186">
        <v>200</v>
      </c>
      <c r="D2738" s="1179" t="s">
        <v>722</v>
      </c>
    </row>
    <row r="2739" spans="1:4" s="1198" customFormat="1" ht="11.25" customHeight="1" x14ac:dyDescent="0.2">
      <c r="A2739" s="1560"/>
      <c r="B2739" s="1186">
        <v>200</v>
      </c>
      <c r="C2739" s="1186">
        <v>200</v>
      </c>
      <c r="D2739" s="1179" t="s">
        <v>11</v>
      </c>
    </row>
    <row r="2740" spans="1:4" s="1198" customFormat="1" ht="11.25" customHeight="1" x14ac:dyDescent="0.2">
      <c r="A2740" s="1561" t="s">
        <v>2879</v>
      </c>
      <c r="B2740" s="1185">
        <v>266</v>
      </c>
      <c r="C2740" s="1185">
        <v>248.53176999999999</v>
      </c>
      <c r="D2740" s="1177" t="s">
        <v>4711</v>
      </c>
    </row>
    <row r="2741" spans="1:4" s="1198" customFormat="1" ht="11.25" customHeight="1" x14ac:dyDescent="0.2">
      <c r="A2741" s="1562"/>
      <c r="B2741" s="1187">
        <v>266</v>
      </c>
      <c r="C2741" s="1187">
        <v>248.53176999999999</v>
      </c>
      <c r="D2741" s="1181" t="s">
        <v>11</v>
      </c>
    </row>
    <row r="2742" spans="1:4" s="1198" customFormat="1" ht="11.25" customHeight="1" x14ac:dyDescent="0.2">
      <c r="A2742" s="1560" t="s">
        <v>2094</v>
      </c>
      <c r="B2742" s="1186">
        <v>4590.62</v>
      </c>
      <c r="C2742" s="1186">
        <v>4590.6179999999995</v>
      </c>
      <c r="D2742" s="1179" t="s">
        <v>1826</v>
      </c>
    </row>
    <row r="2743" spans="1:4" s="1198" customFormat="1" ht="11.25" customHeight="1" x14ac:dyDescent="0.2">
      <c r="A2743" s="1560"/>
      <c r="B2743" s="1186">
        <v>4590.62</v>
      </c>
      <c r="C2743" s="1186">
        <v>4590.6179999999995</v>
      </c>
      <c r="D2743" s="1179" t="s">
        <v>11</v>
      </c>
    </row>
    <row r="2744" spans="1:4" s="1198" customFormat="1" ht="11.25" customHeight="1" x14ac:dyDescent="0.2">
      <c r="A2744" s="1561" t="s">
        <v>4185</v>
      </c>
      <c r="B2744" s="1185">
        <v>200</v>
      </c>
      <c r="C2744" s="1185">
        <v>200</v>
      </c>
      <c r="D2744" s="1177" t="s">
        <v>472</v>
      </c>
    </row>
    <row r="2745" spans="1:4" s="1198" customFormat="1" ht="11.25" customHeight="1" x14ac:dyDescent="0.2">
      <c r="A2745" s="1562"/>
      <c r="B2745" s="1187">
        <v>200</v>
      </c>
      <c r="C2745" s="1187">
        <v>200</v>
      </c>
      <c r="D2745" s="1181" t="s">
        <v>11</v>
      </c>
    </row>
    <row r="2746" spans="1:4" s="1198" customFormat="1" ht="11.25" customHeight="1" x14ac:dyDescent="0.2">
      <c r="A2746" s="1560" t="s">
        <v>4186</v>
      </c>
      <c r="B2746" s="1186">
        <v>50</v>
      </c>
      <c r="C2746" s="1186">
        <v>42.76</v>
      </c>
      <c r="D2746" s="1179" t="s">
        <v>472</v>
      </c>
    </row>
    <row r="2747" spans="1:4" s="1198" customFormat="1" ht="11.25" customHeight="1" x14ac:dyDescent="0.2">
      <c r="A2747" s="1560"/>
      <c r="B2747" s="1186">
        <v>50</v>
      </c>
      <c r="C2747" s="1186">
        <v>42.76</v>
      </c>
      <c r="D2747" s="1179" t="s">
        <v>11</v>
      </c>
    </row>
    <row r="2748" spans="1:4" s="1198" customFormat="1" ht="11.25" customHeight="1" x14ac:dyDescent="0.2">
      <c r="A2748" s="1561" t="s">
        <v>2976</v>
      </c>
      <c r="B2748" s="1185">
        <v>120</v>
      </c>
      <c r="C2748" s="1185">
        <v>120</v>
      </c>
      <c r="D2748" s="1177" t="s">
        <v>4995</v>
      </c>
    </row>
    <row r="2749" spans="1:4" s="1198" customFormat="1" ht="11.25" customHeight="1" x14ac:dyDescent="0.2">
      <c r="A2749" s="1562"/>
      <c r="B2749" s="1187">
        <v>120</v>
      </c>
      <c r="C2749" s="1187">
        <v>120</v>
      </c>
      <c r="D2749" s="1181" t="s">
        <v>11</v>
      </c>
    </row>
    <row r="2750" spans="1:4" s="1198" customFormat="1" ht="11.25" customHeight="1" x14ac:dyDescent="0.2">
      <c r="A2750" s="1560" t="s">
        <v>3894</v>
      </c>
      <c r="B2750" s="1186">
        <v>105</v>
      </c>
      <c r="C2750" s="1186">
        <v>104.38</v>
      </c>
      <c r="D2750" s="1179" t="s">
        <v>4675</v>
      </c>
    </row>
    <row r="2751" spans="1:4" s="1198" customFormat="1" ht="11.25" customHeight="1" x14ac:dyDescent="0.2">
      <c r="A2751" s="1560"/>
      <c r="B2751" s="1186">
        <v>105</v>
      </c>
      <c r="C2751" s="1186">
        <v>104.38</v>
      </c>
      <c r="D2751" s="1179" t="s">
        <v>11</v>
      </c>
    </row>
    <row r="2752" spans="1:4" s="1198" customFormat="1" ht="11.25" customHeight="1" x14ac:dyDescent="0.2">
      <c r="A2752" s="1561" t="s">
        <v>2095</v>
      </c>
      <c r="B2752" s="1185">
        <v>250</v>
      </c>
      <c r="C2752" s="1185">
        <v>200</v>
      </c>
      <c r="D2752" s="1177" t="s">
        <v>714</v>
      </c>
    </row>
    <row r="2753" spans="1:4" s="1198" customFormat="1" ht="11.25" customHeight="1" x14ac:dyDescent="0.2">
      <c r="A2753" s="1562"/>
      <c r="B2753" s="1187">
        <v>250</v>
      </c>
      <c r="C2753" s="1187">
        <v>200</v>
      </c>
      <c r="D2753" s="1181" t="s">
        <v>11</v>
      </c>
    </row>
    <row r="2754" spans="1:4" s="1198" customFormat="1" ht="11.25" customHeight="1" x14ac:dyDescent="0.2">
      <c r="A2754" s="1560" t="s">
        <v>2932</v>
      </c>
      <c r="B2754" s="1186">
        <v>150</v>
      </c>
      <c r="C2754" s="1186">
        <v>150</v>
      </c>
      <c r="D2754" s="1179" t="s">
        <v>399</v>
      </c>
    </row>
    <row r="2755" spans="1:4" s="1198" customFormat="1" ht="11.25" customHeight="1" x14ac:dyDescent="0.2">
      <c r="A2755" s="1560"/>
      <c r="B2755" s="1186">
        <v>150</v>
      </c>
      <c r="C2755" s="1186">
        <v>150</v>
      </c>
      <c r="D2755" s="1179" t="s">
        <v>11</v>
      </c>
    </row>
    <row r="2756" spans="1:4" s="1198" customFormat="1" ht="11.25" customHeight="1" x14ac:dyDescent="0.2">
      <c r="A2756" s="1561" t="s">
        <v>3174</v>
      </c>
      <c r="B2756" s="1185">
        <v>130</v>
      </c>
      <c r="C2756" s="1185">
        <v>130</v>
      </c>
      <c r="D2756" s="1177" t="s">
        <v>3526</v>
      </c>
    </row>
    <row r="2757" spans="1:4" s="1198" customFormat="1" ht="11.25" customHeight="1" x14ac:dyDescent="0.2">
      <c r="A2757" s="1562"/>
      <c r="B2757" s="1187">
        <v>130</v>
      </c>
      <c r="C2757" s="1187">
        <v>130</v>
      </c>
      <c r="D2757" s="1181" t="s">
        <v>11</v>
      </c>
    </row>
    <row r="2758" spans="1:4" s="1198" customFormat="1" ht="11.25" customHeight="1" x14ac:dyDescent="0.2">
      <c r="A2758" s="1560" t="s">
        <v>4996</v>
      </c>
      <c r="B2758" s="1186">
        <v>30</v>
      </c>
      <c r="C2758" s="1186">
        <v>27.187000000000001</v>
      </c>
      <c r="D2758" s="1179" t="s">
        <v>791</v>
      </c>
    </row>
    <row r="2759" spans="1:4" s="1198" customFormat="1" ht="11.25" customHeight="1" x14ac:dyDescent="0.2">
      <c r="A2759" s="1560"/>
      <c r="B2759" s="1186">
        <v>30</v>
      </c>
      <c r="C2759" s="1186">
        <v>27.187000000000001</v>
      </c>
      <c r="D2759" s="1179" t="s">
        <v>11</v>
      </c>
    </row>
    <row r="2760" spans="1:4" s="1198" customFormat="1" ht="11.25" customHeight="1" x14ac:dyDescent="0.2">
      <c r="A2760" s="1561" t="s">
        <v>528</v>
      </c>
      <c r="B2760" s="1185">
        <v>49.9</v>
      </c>
      <c r="C2760" s="1185">
        <v>49.9</v>
      </c>
      <c r="D2760" s="1177" t="s">
        <v>791</v>
      </c>
    </row>
    <row r="2761" spans="1:4" s="1198" customFormat="1" ht="11.25" customHeight="1" x14ac:dyDescent="0.2">
      <c r="A2761" s="1562"/>
      <c r="B2761" s="1187">
        <v>49.9</v>
      </c>
      <c r="C2761" s="1187">
        <v>49.9</v>
      </c>
      <c r="D2761" s="1181" t="s">
        <v>11</v>
      </c>
    </row>
    <row r="2762" spans="1:4" s="1198" customFormat="1" ht="11.25" customHeight="1" x14ac:dyDescent="0.2">
      <c r="A2762" s="1560" t="s">
        <v>2096</v>
      </c>
      <c r="B2762" s="1186">
        <v>50</v>
      </c>
      <c r="C2762" s="1186">
        <v>0</v>
      </c>
      <c r="D2762" s="1179" t="s">
        <v>791</v>
      </c>
    </row>
    <row r="2763" spans="1:4" s="1198" customFormat="1" ht="11.25" customHeight="1" x14ac:dyDescent="0.2">
      <c r="A2763" s="1560"/>
      <c r="B2763" s="1186">
        <v>50</v>
      </c>
      <c r="C2763" s="1186">
        <v>0</v>
      </c>
      <c r="D2763" s="1179" t="s">
        <v>11</v>
      </c>
    </row>
    <row r="2764" spans="1:4" s="1198" customFormat="1" ht="11.25" customHeight="1" x14ac:dyDescent="0.2">
      <c r="A2764" s="1561" t="s">
        <v>4997</v>
      </c>
      <c r="B2764" s="1185">
        <v>200</v>
      </c>
      <c r="C2764" s="1185">
        <v>200</v>
      </c>
      <c r="D2764" s="1177" t="s">
        <v>4675</v>
      </c>
    </row>
    <row r="2765" spans="1:4" s="1198" customFormat="1" ht="11.25" customHeight="1" x14ac:dyDescent="0.2">
      <c r="A2765" s="1562"/>
      <c r="B2765" s="1187">
        <v>200</v>
      </c>
      <c r="C2765" s="1187">
        <v>200</v>
      </c>
      <c r="D2765" s="1181" t="s">
        <v>11</v>
      </c>
    </row>
    <row r="2766" spans="1:4" s="1198" customFormat="1" ht="11.25" customHeight="1" x14ac:dyDescent="0.2">
      <c r="A2766" s="1560" t="s">
        <v>4108</v>
      </c>
      <c r="B2766" s="1186">
        <v>120</v>
      </c>
      <c r="C2766" s="1186">
        <v>120</v>
      </c>
      <c r="D2766" s="1179" t="s">
        <v>399</v>
      </c>
    </row>
    <row r="2767" spans="1:4" s="1198" customFormat="1" ht="11.25" customHeight="1" x14ac:dyDescent="0.2">
      <c r="A2767" s="1560"/>
      <c r="B2767" s="1186">
        <v>120</v>
      </c>
      <c r="C2767" s="1186">
        <v>120</v>
      </c>
      <c r="D2767" s="1179" t="s">
        <v>11</v>
      </c>
    </row>
    <row r="2768" spans="1:4" s="1198" customFormat="1" ht="11.25" customHeight="1" x14ac:dyDescent="0.2">
      <c r="A2768" s="1561" t="s">
        <v>3895</v>
      </c>
      <c r="B2768" s="1185">
        <v>90</v>
      </c>
      <c r="C2768" s="1185">
        <v>90</v>
      </c>
      <c r="D2768" s="1177" t="s">
        <v>699</v>
      </c>
    </row>
    <row r="2769" spans="1:4" s="1198" customFormat="1" ht="11.25" customHeight="1" x14ac:dyDescent="0.2">
      <c r="A2769" s="1562"/>
      <c r="B2769" s="1187">
        <v>90</v>
      </c>
      <c r="C2769" s="1187">
        <v>90</v>
      </c>
      <c r="D2769" s="1181" t="s">
        <v>11</v>
      </c>
    </row>
    <row r="2770" spans="1:4" s="1198" customFormat="1" ht="11.25" customHeight="1" x14ac:dyDescent="0.2">
      <c r="A2770" s="1560" t="s">
        <v>3393</v>
      </c>
      <c r="B2770" s="1186">
        <v>2075</v>
      </c>
      <c r="C2770" s="1186">
        <v>0</v>
      </c>
      <c r="D2770" s="1179" t="s">
        <v>3390</v>
      </c>
    </row>
    <row r="2771" spans="1:4" s="1198" customFormat="1" ht="11.25" customHeight="1" x14ac:dyDescent="0.2">
      <c r="A2771" s="1560"/>
      <c r="B2771" s="1186">
        <v>2075</v>
      </c>
      <c r="C2771" s="1186">
        <v>0</v>
      </c>
      <c r="D2771" s="1179" t="s">
        <v>11</v>
      </c>
    </row>
    <row r="2772" spans="1:4" s="1198" customFormat="1" ht="11.25" customHeight="1" x14ac:dyDescent="0.2">
      <c r="A2772" s="1561" t="s">
        <v>3896</v>
      </c>
      <c r="B2772" s="1185">
        <v>11.75</v>
      </c>
      <c r="C2772" s="1185">
        <v>11.742629999999998</v>
      </c>
      <c r="D2772" s="1177" t="s">
        <v>699</v>
      </c>
    </row>
    <row r="2773" spans="1:4" s="1198" customFormat="1" ht="11.25" customHeight="1" x14ac:dyDescent="0.2">
      <c r="A2773" s="1562"/>
      <c r="B2773" s="1187">
        <v>11.75</v>
      </c>
      <c r="C2773" s="1187">
        <v>11.742629999999998</v>
      </c>
      <c r="D2773" s="1181" t="s">
        <v>11</v>
      </c>
    </row>
    <row r="2774" spans="1:4" s="1198" customFormat="1" ht="11.25" customHeight="1" x14ac:dyDescent="0.2">
      <c r="A2774" s="1560" t="s">
        <v>4109</v>
      </c>
      <c r="B2774" s="1186">
        <v>150</v>
      </c>
      <c r="C2774" s="1186">
        <v>150</v>
      </c>
      <c r="D2774" s="1179" t="s">
        <v>399</v>
      </c>
    </row>
    <row r="2775" spans="1:4" s="1198" customFormat="1" ht="11.25" customHeight="1" x14ac:dyDescent="0.2">
      <c r="A2775" s="1560"/>
      <c r="B2775" s="1186">
        <v>150</v>
      </c>
      <c r="C2775" s="1186">
        <v>150</v>
      </c>
      <c r="D2775" s="1179" t="s">
        <v>11</v>
      </c>
    </row>
    <row r="2776" spans="1:4" s="1198" customFormat="1" ht="11.25" customHeight="1" x14ac:dyDescent="0.2">
      <c r="A2776" s="1561" t="s">
        <v>3897</v>
      </c>
      <c r="B2776" s="1185">
        <v>100</v>
      </c>
      <c r="C2776" s="1185">
        <v>13.872260000000001</v>
      </c>
      <c r="D2776" s="1177" t="s">
        <v>701</v>
      </c>
    </row>
    <row r="2777" spans="1:4" s="1198" customFormat="1" ht="11.25" customHeight="1" x14ac:dyDescent="0.2">
      <c r="A2777" s="1562"/>
      <c r="B2777" s="1187">
        <v>100</v>
      </c>
      <c r="C2777" s="1187">
        <v>13.872260000000001</v>
      </c>
      <c r="D2777" s="1181" t="s">
        <v>11</v>
      </c>
    </row>
    <row r="2778" spans="1:4" s="1198" customFormat="1" ht="11.25" customHeight="1" x14ac:dyDescent="0.2">
      <c r="A2778" s="1560" t="s">
        <v>4044</v>
      </c>
      <c r="B2778" s="1186">
        <v>2000</v>
      </c>
      <c r="C2778" s="1186">
        <v>2000</v>
      </c>
      <c r="D2778" s="1179" t="s">
        <v>4998</v>
      </c>
    </row>
    <row r="2779" spans="1:4" s="1198" customFormat="1" ht="11.25" customHeight="1" x14ac:dyDescent="0.2">
      <c r="A2779" s="1560"/>
      <c r="B2779" s="1186">
        <v>2000</v>
      </c>
      <c r="C2779" s="1186">
        <v>0</v>
      </c>
      <c r="D2779" s="1179" t="s">
        <v>4999</v>
      </c>
    </row>
    <row r="2780" spans="1:4" s="1198" customFormat="1" ht="11.25" customHeight="1" x14ac:dyDescent="0.2">
      <c r="A2780" s="1560"/>
      <c r="B2780" s="1186">
        <v>4000</v>
      </c>
      <c r="C2780" s="1186">
        <v>2000</v>
      </c>
      <c r="D2780" s="1179" t="s">
        <v>11</v>
      </c>
    </row>
    <row r="2781" spans="1:4" s="1198" customFormat="1" ht="11.25" customHeight="1" x14ac:dyDescent="0.2">
      <c r="A2781" s="1561" t="s">
        <v>3898</v>
      </c>
      <c r="B2781" s="1185">
        <v>160</v>
      </c>
      <c r="C2781" s="1185">
        <v>160</v>
      </c>
      <c r="D2781" s="1177" t="s">
        <v>676</v>
      </c>
    </row>
    <row r="2782" spans="1:4" s="1198" customFormat="1" ht="11.25" customHeight="1" x14ac:dyDescent="0.2">
      <c r="A2782" s="1562"/>
      <c r="B2782" s="1187">
        <v>160</v>
      </c>
      <c r="C2782" s="1187">
        <v>160</v>
      </c>
      <c r="D2782" s="1181" t="s">
        <v>11</v>
      </c>
    </row>
    <row r="2783" spans="1:4" s="1198" customFormat="1" ht="21" x14ac:dyDescent="0.2">
      <c r="A2783" s="1560" t="s">
        <v>2097</v>
      </c>
      <c r="B2783" s="1186">
        <v>3780</v>
      </c>
      <c r="C2783" s="1186">
        <v>3780</v>
      </c>
      <c r="D2783" s="1179" t="s">
        <v>725</v>
      </c>
    </row>
    <row r="2784" spans="1:4" s="1198" customFormat="1" ht="11.25" customHeight="1" x14ac:dyDescent="0.2">
      <c r="A2784" s="1560"/>
      <c r="B2784" s="1186">
        <v>11849</v>
      </c>
      <c r="C2784" s="1186">
        <v>11849</v>
      </c>
      <c r="D2784" s="1179" t="s">
        <v>726</v>
      </c>
    </row>
    <row r="2785" spans="1:4" s="1198" customFormat="1" ht="11.25" customHeight="1" x14ac:dyDescent="0.2">
      <c r="A2785" s="1560"/>
      <c r="B2785" s="1186">
        <v>2543.4</v>
      </c>
      <c r="C2785" s="1186">
        <v>2543.4</v>
      </c>
      <c r="D2785" s="1179" t="s">
        <v>723</v>
      </c>
    </row>
    <row r="2786" spans="1:4" s="1198" customFormat="1" ht="11.25" customHeight="1" x14ac:dyDescent="0.2">
      <c r="A2786" s="1560"/>
      <c r="B2786" s="1186">
        <v>18172.400000000001</v>
      </c>
      <c r="C2786" s="1186">
        <v>18172.400000000001</v>
      </c>
      <c r="D2786" s="1179" t="s">
        <v>11</v>
      </c>
    </row>
    <row r="2787" spans="1:4" s="1198" customFormat="1" ht="11.25" customHeight="1" x14ac:dyDescent="0.2">
      <c r="A2787" s="1561" t="s">
        <v>5000</v>
      </c>
      <c r="B2787" s="1185">
        <v>195</v>
      </c>
      <c r="C2787" s="1185">
        <v>195</v>
      </c>
      <c r="D2787" s="1177" t="s">
        <v>4675</v>
      </c>
    </row>
    <row r="2788" spans="1:4" s="1198" customFormat="1" ht="11.25" customHeight="1" x14ac:dyDescent="0.2">
      <c r="A2788" s="1562"/>
      <c r="B2788" s="1187">
        <v>195</v>
      </c>
      <c r="C2788" s="1187">
        <v>195</v>
      </c>
      <c r="D2788" s="1181" t="s">
        <v>11</v>
      </c>
    </row>
    <row r="2789" spans="1:4" s="1198" customFormat="1" ht="11.25" customHeight="1" x14ac:dyDescent="0.2">
      <c r="A2789" s="1561" t="s">
        <v>3899</v>
      </c>
      <c r="B2789" s="1185">
        <v>99.15</v>
      </c>
      <c r="C2789" s="1185">
        <v>0</v>
      </c>
      <c r="D2789" s="1177" t="s">
        <v>701</v>
      </c>
    </row>
    <row r="2790" spans="1:4" s="1198" customFormat="1" ht="11.25" customHeight="1" x14ac:dyDescent="0.2">
      <c r="A2790" s="1562"/>
      <c r="B2790" s="1187">
        <v>99.15</v>
      </c>
      <c r="C2790" s="1187">
        <v>0</v>
      </c>
      <c r="D2790" s="1181" t="s">
        <v>11</v>
      </c>
    </row>
    <row r="2791" spans="1:4" s="1198" customFormat="1" ht="11.25" customHeight="1" x14ac:dyDescent="0.2">
      <c r="A2791" s="1561" t="s">
        <v>2098</v>
      </c>
      <c r="B2791" s="1185">
        <v>65350.65</v>
      </c>
      <c r="C2791" s="1185">
        <v>65350.644999999997</v>
      </c>
      <c r="D2791" s="1177" t="s">
        <v>1826</v>
      </c>
    </row>
    <row r="2792" spans="1:4" s="1198" customFormat="1" ht="11.25" customHeight="1" x14ac:dyDescent="0.2">
      <c r="A2792" s="1562"/>
      <c r="B2792" s="1187">
        <v>65350.65</v>
      </c>
      <c r="C2792" s="1187">
        <v>65350.644999999997</v>
      </c>
      <c r="D2792" s="1181" t="s">
        <v>11</v>
      </c>
    </row>
    <row r="2793" spans="1:4" s="1198" customFormat="1" ht="11.25" customHeight="1" x14ac:dyDescent="0.2">
      <c r="A2793" s="1560" t="s">
        <v>2099</v>
      </c>
      <c r="B2793" s="1186">
        <v>1000</v>
      </c>
      <c r="C2793" s="1186">
        <v>1000</v>
      </c>
      <c r="D2793" s="1179" t="s">
        <v>739</v>
      </c>
    </row>
    <row r="2794" spans="1:4" s="1198" customFormat="1" ht="11.25" customHeight="1" x14ac:dyDescent="0.2">
      <c r="A2794" s="1560"/>
      <c r="B2794" s="1186">
        <v>50</v>
      </c>
      <c r="C2794" s="1186">
        <v>50</v>
      </c>
      <c r="D2794" s="1179" t="s">
        <v>3682</v>
      </c>
    </row>
    <row r="2795" spans="1:4" s="1198" customFormat="1" ht="11.25" customHeight="1" x14ac:dyDescent="0.2">
      <c r="A2795" s="1560"/>
      <c r="B2795" s="1186">
        <v>1050</v>
      </c>
      <c r="C2795" s="1186">
        <v>1050</v>
      </c>
      <c r="D2795" s="1179" t="s">
        <v>11</v>
      </c>
    </row>
    <row r="2796" spans="1:4" s="1198" customFormat="1" ht="11.25" customHeight="1" x14ac:dyDescent="0.2">
      <c r="A2796" s="1561" t="s">
        <v>3900</v>
      </c>
      <c r="B2796" s="1185">
        <v>500</v>
      </c>
      <c r="C2796" s="1185">
        <v>500</v>
      </c>
      <c r="D2796" s="1177" t="s">
        <v>2755</v>
      </c>
    </row>
    <row r="2797" spans="1:4" s="1198" customFormat="1" ht="11.25" customHeight="1" x14ac:dyDescent="0.2">
      <c r="A2797" s="1562"/>
      <c r="B2797" s="1187">
        <v>500</v>
      </c>
      <c r="C2797" s="1187">
        <v>500</v>
      </c>
      <c r="D2797" s="1181" t="s">
        <v>11</v>
      </c>
    </row>
    <row r="2798" spans="1:4" s="1198" customFormat="1" ht="11.25" customHeight="1" x14ac:dyDescent="0.2">
      <c r="A2798" s="1560" t="s">
        <v>5001</v>
      </c>
      <c r="B2798" s="1186">
        <v>70</v>
      </c>
      <c r="C2798" s="1186">
        <v>70</v>
      </c>
      <c r="D2798" s="1179" t="s">
        <v>3682</v>
      </c>
    </row>
    <row r="2799" spans="1:4" s="1198" customFormat="1" ht="11.25" customHeight="1" x14ac:dyDescent="0.2">
      <c r="A2799" s="1560"/>
      <c r="B2799" s="1186">
        <v>70</v>
      </c>
      <c r="C2799" s="1186">
        <v>70</v>
      </c>
      <c r="D2799" s="1179" t="s">
        <v>11</v>
      </c>
    </row>
    <row r="2800" spans="1:4" s="1198" customFormat="1" ht="11.25" customHeight="1" x14ac:dyDescent="0.2">
      <c r="A2800" s="1561" t="s">
        <v>411</v>
      </c>
      <c r="B2800" s="1185">
        <v>300</v>
      </c>
      <c r="C2800" s="1185">
        <v>300</v>
      </c>
      <c r="D2800" s="1177" t="s">
        <v>678</v>
      </c>
    </row>
    <row r="2801" spans="1:4" s="1198" customFormat="1" ht="11.25" customHeight="1" x14ac:dyDescent="0.2">
      <c r="A2801" s="1562"/>
      <c r="B2801" s="1187">
        <v>300</v>
      </c>
      <c r="C2801" s="1187">
        <v>300</v>
      </c>
      <c r="D2801" s="1181" t="s">
        <v>11</v>
      </c>
    </row>
    <row r="2802" spans="1:4" s="1198" customFormat="1" ht="11.25" customHeight="1" x14ac:dyDescent="0.2">
      <c r="A2802" s="1560" t="s">
        <v>2791</v>
      </c>
      <c r="B2802" s="1186">
        <v>50</v>
      </c>
      <c r="C2802" s="1186">
        <v>50</v>
      </c>
      <c r="D2802" s="1179" t="s">
        <v>3682</v>
      </c>
    </row>
    <row r="2803" spans="1:4" s="1198" customFormat="1" ht="11.25" customHeight="1" x14ac:dyDescent="0.2">
      <c r="A2803" s="1560"/>
      <c r="B2803" s="1186">
        <v>150</v>
      </c>
      <c r="C2803" s="1186">
        <v>150</v>
      </c>
      <c r="D2803" s="1179" t="s">
        <v>472</v>
      </c>
    </row>
    <row r="2804" spans="1:4" s="1198" customFormat="1" ht="11.25" customHeight="1" x14ac:dyDescent="0.2">
      <c r="A2804" s="1560"/>
      <c r="B2804" s="1186">
        <v>200</v>
      </c>
      <c r="C2804" s="1186">
        <v>200</v>
      </c>
      <c r="D2804" s="1179" t="s">
        <v>11</v>
      </c>
    </row>
    <row r="2805" spans="1:4" s="1198" customFormat="1" ht="11.25" customHeight="1" x14ac:dyDescent="0.2">
      <c r="A2805" s="1561" t="s">
        <v>2915</v>
      </c>
      <c r="B2805" s="1185">
        <v>100</v>
      </c>
      <c r="C2805" s="1185">
        <v>100</v>
      </c>
      <c r="D2805" s="1177" t="s">
        <v>317</v>
      </c>
    </row>
    <row r="2806" spans="1:4" s="1198" customFormat="1" ht="11.25" customHeight="1" x14ac:dyDescent="0.2">
      <c r="A2806" s="1562"/>
      <c r="B2806" s="1187">
        <v>100</v>
      </c>
      <c r="C2806" s="1187">
        <v>100</v>
      </c>
      <c r="D2806" s="1181" t="s">
        <v>11</v>
      </c>
    </row>
    <row r="2807" spans="1:4" s="1198" customFormat="1" ht="11.25" customHeight="1" x14ac:dyDescent="0.2">
      <c r="A2807" s="1560" t="s">
        <v>318</v>
      </c>
      <c r="B2807" s="1186">
        <v>100</v>
      </c>
      <c r="C2807" s="1186">
        <v>100</v>
      </c>
      <c r="D2807" s="1179" t="s">
        <v>317</v>
      </c>
    </row>
    <row r="2808" spans="1:4" s="1198" customFormat="1" ht="11.25" customHeight="1" x14ac:dyDescent="0.2">
      <c r="A2808" s="1560"/>
      <c r="B2808" s="1186">
        <v>100</v>
      </c>
      <c r="C2808" s="1186">
        <v>100</v>
      </c>
      <c r="D2808" s="1179" t="s">
        <v>11</v>
      </c>
    </row>
    <row r="2809" spans="1:4" s="1198" customFormat="1" ht="11.25" customHeight="1" x14ac:dyDescent="0.2">
      <c r="A2809" s="1561" t="s">
        <v>319</v>
      </c>
      <c r="B2809" s="1185">
        <v>100</v>
      </c>
      <c r="C2809" s="1185">
        <v>100</v>
      </c>
      <c r="D2809" s="1177" t="s">
        <v>317</v>
      </c>
    </row>
    <row r="2810" spans="1:4" s="1198" customFormat="1" ht="11.25" customHeight="1" x14ac:dyDescent="0.2">
      <c r="A2810" s="1562"/>
      <c r="B2810" s="1187">
        <v>100</v>
      </c>
      <c r="C2810" s="1187">
        <v>100</v>
      </c>
      <c r="D2810" s="1181" t="s">
        <v>11</v>
      </c>
    </row>
    <row r="2811" spans="1:4" s="1198" customFormat="1" ht="11.25" customHeight="1" x14ac:dyDescent="0.2">
      <c r="A2811" s="1560" t="s">
        <v>320</v>
      </c>
      <c r="B2811" s="1186">
        <v>100</v>
      </c>
      <c r="C2811" s="1186">
        <v>100</v>
      </c>
      <c r="D2811" s="1179" t="s">
        <v>317</v>
      </c>
    </row>
    <row r="2812" spans="1:4" s="1198" customFormat="1" ht="11.25" customHeight="1" x14ac:dyDescent="0.2">
      <c r="A2812" s="1560"/>
      <c r="B2812" s="1186">
        <v>100</v>
      </c>
      <c r="C2812" s="1186">
        <v>100</v>
      </c>
      <c r="D2812" s="1179" t="s">
        <v>11</v>
      </c>
    </row>
    <row r="2813" spans="1:4" s="1198" customFormat="1" ht="11.25" customHeight="1" x14ac:dyDescent="0.2">
      <c r="A2813" s="1561" t="s">
        <v>321</v>
      </c>
      <c r="B2813" s="1185">
        <v>100</v>
      </c>
      <c r="C2813" s="1185">
        <v>100</v>
      </c>
      <c r="D2813" s="1177" t="s">
        <v>317</v>
      </c>
    </row>
    <row r="2814" spans="1:4" s="1198" customFormat="1" ht="11.25" customHeight="1" x14ac:dyDescent="0.2">
      <c r="A2814" s="1562"/>
      <c r="B2814" s="1187">
        <v>100</v>
      </c>
      <c r="C2814" s="1187">
        <v>100</v>
      </c>
      <c r="D2814" s="1181" t="s">
        <v>11</v>
      </c>
    </row>
    <row r="2815" spans="1:4" s="1198" customFormat="1" ht="11.25" customHeight="1" x14ac:dyDescent="0.2">
      <c r="A2815" s="1560" t="s">
        <v>322</v>
      </c>
      <c r="B2815" s="1186">
        <v>100</v>
      </c>
      <c r="C2815" s="1186">
        <v>100</v>
      </c>
      <c r="D2815" s="1179" t="s">
        <v>317</v>
      </c>
    </row>
    <row r="2816" spans="1:4" s="1198" customFormat="1" ht="11.25" customHeight="1" x14ac:dyDescent="0.2">
      <c r="A2816" s="1560"/>
      <c r="B2816" s="1186">
        <v>100</v>
      </c>
      <c r="C2816" s="1186">
        <v>100</v>
      </c>
      <c r="D2816" s="1179" t="s">
        <v>11</v>
      </c>
    </row>
    <row r="2817" spans="1:4" s="1198" customFormat="1" ht="11.25" customHeight="1" x14ac:dyDescent="0.2">
      <c r="A2817" s="1561" t="s">
        <v>3901</v>
      </c>
      <c r="B2817" s="1185">
        <v>90</v>
      </c>
      <c r="C2817" s="1185">
        <v>90</v>
      </c>
      <c r="D2817" s="1177" t="s">
        <v>699</v>
      </c>
    </row>
    <row r="2818" spans="1:4" s="1198" customFormat="1" ht="11.25" customHeight="1" x14ac:dyDescent="0.2">
      <c r="A2818" s="1562"/>
      <c r="B2818" s="1187">
        <v>90</v>
      </c>
      <c r="C2818" s="1187">
        <v>90</v>
      </c>
      <c r="D2818" s="1181" t="s">
        <v>11</v>
      </c>
    </row>
    <row r="2819" spans="1:4" s="1198" customFormat="1" ht="11.25" customHeight="1" x14ac:dyDescent="0.2">
      <c r="A2819" s="1560" t="s">
        <v>4110</v>
      </c>
      <c r="B2819" s="1186">
        <v>30</v>
      </c>
      <c r="C2819" s="1186">
        <v>30</v>
      </c>
      <c r="D2819" s="1179" t="s">
        <v>399</v>
      </c>
    </row>
    <row r="2820" spans="1:4" s="1198" customFormat="1" ht="11.25" customHeight="1" x14ac:dyDescent="0.2">
      <c r="A2820" s="1560"/>
      <c r="B2820" s="1186">
        <v>30</v>
      </c>
      <c r="C2820" s="1186">
        <v>30</v>
      </c>
      <c r="D2820" s="1179" t="s">
        <v>11</v>
      </c>
    </row>
    <row r="2821" spans="1:4" s="1198" customFormat="1" ht="11.25" customHeight="1" x14ac:dyDescent="0.2">
      <c r="A2821" s="1561" t="s">
        <v>3902</v>
      </c>
      <c r="B2821" s="1185">
        <v>51.38</v>
      </c>
      <c r="C2821" s="1185">
        <v>51.38</v>
      </c>
      <c r="D2821" s="1177" t="s">
        <v>699</v>
      </c>
    </row>
    <row r="2822" spans="1:4" s="1198" customFormat="1" ht="11.25" customHeight="1" x14ac:dyDescent="0.2">
      <c r="A2822" s="1562"/>
      <c r="B2822" s="1187">
        <v>51.38</v>
      </c>
      <c r="C2822" s="1187">
        <v>51.38</v>
      </c>
      <c r="D2822" s="1181" t="s">
        <v>11</v>
      </c>
    </row>
    <row r="2823" spans="1:4" s="1198" customFormat="1" ht="11.25" customHeight="1" x14ac:dyDescent="0.2">
      <c r="A2823" s="1560" t="s">
        <v>3903</v>
      </c>
      <c r="B2823" s="1186">
        <v>98.96</v>
      </c>
      <c r="C2823" s="1186">
        <v>98.959000000000003</v>
      </c>
      <c r="D2823" s="1179" t="s">
        <v>701</v>
      </c>
    </row>
    <row r="2824" spans="1:4" s="1198" customFormat="1" ht="11.25" customHeight="1" x14ac:dyDescent="0.2">
      <c r="A2824" s="1560"/>
      <c r="B2824" s="1186">
        <v>98.96</v>
      </c>
      <c r="C2824" s="1186">
        <v>98.959000000000003</v>
      </c>
      <c r="D2824" s="1179" t="s">
        <v>11</v>
      </c>
    </row>
    <row r="2825" spans="1:4" s="1198" customFormat="1" ht="11.25" customHeight="1" x14ac:dyDescent="0.2">
      <c r="A2825" s="1561" t="s">
        <v>4138</v>
      </c>
      <c r="B2825" s="1185">
        <v>44</v>
      </c>
      <c r="C2825" s="1185">
        <v>44</v>
      </c>
      <c r="D2825" s="1177" t="s">
        <v>460</v>
      </c>
    </row>
    <row r="2826" spans="1:4" s="1198" customFormat="1" ht="11.25" customHeight="1" x14ac:dyDescent="0.2">
      <c r="A2826" s="1562"/>
      <c r="B2826" s="1187">
        <v>44</v>
      </c>
      <c r="C2826" s="1187">
        <v>44</v>
      </c>
      <c r="D2826" s="1181" t="s">
        <v>11</v>
      </c>
    </row>
    <row r="2827" spans="1:4" s="1198" customFormat="1" ht="11.25" customHeight="1" x14ac:dyDescent="0.2">
      <c r="A2827" s="1569" t="s">
        <v>312</v>
      </c>
      <c r="B2827" s="1185">
        <v>87300</v>
      </c>
      <c r="C2827" s="1185">
        <v>43650</v>
      </c>
      <c r="D2827" s="1177" t="s">
        <v>4045</v>
      </c>
    </row>
    <row r="2828" spans="1:4" s="1198" customFormat="1" ht="11.25" customHeight="1" x14ac:dyDescent="0.2">
      <c r="A2828" s="1571"/>
      <c r="B2828" s="1186">
        <v>887</v>
      </c>
      <c r="C2828" s="1186">
        <v>830.06805000000008</v>
      </c>
      <c r="D2828" s="1179" t="s">
        <v>4711</v>
      </c>
    </row>
    <row r="2829" spans="1:4" s="1198" customFormat="1" ht="11.25" customHeight="1" x14ac:dyDescent="0.2">
      <c r="A2829" s="1571"/>
      <c r="B2829" s="1186">
        <v>6210</v>
      </c>
      <c r="C2829" s="1186">
        <v>4170</v>
      </c>
      <c r="D2829" s="1179" t="s">
        <v>698</v>
      </c>
    </row>
    <row r="2830" spans="1:4" s="1198" customFormat="1" ht="11.25" customHeight="1" x14ac:dyDescent="0.2">
      <c r="A2830" s="1571"/>
      <c r="B2830" s="1186">
        <v>1400</v>
      </c>
      <c r="C2830" s="1186">
        <v>1400</v>
      </c>
      <c r="D2830" s="1179" t="s">
        <v>5002</v>
      </c>
    </row>
    <row r="2831" spans="1:4" s="1198" customFormat="1" ht="11.25" customHeight="1" x14ac:dyDescent="0.2">
      <c r="A2831" s="1571"/>
      <c r="B2831" s="1186">
        <v>60</v>
      </c>
      <c r="C2831" s="1186">
        <v>60</v>
      </c>
      <c r="D2831" s="1179" t="s">
        <v>5003</v>
      </c>
    </row>
    <row r="2832" spans="1:4" s="1198" customFormat="1" ht="11.25" customHeight="1" x14ac:dyDescent="0.2">
      <c r="A2832" s="1571"/>
      <c r="B2832" s="1186">
        <v>2900</v>
      </c>
      <c r="C2832" s="1186">
        <v>2900</v>
      </c>
      <c r="D2832" s="1179" t="s">
        <v>709</v>
      </c>
    </row>
    <row r="2833" spans="1:4" s="1198" customFormat="1" ht="11.25" customHeight="1" x14ac:dyDescent="0.2">
      <c r="A2833" s="1571"/>
      <c r="B2833" s="1186">
        <v>5800</v>
      </c>
      <c r="C2833" s="1186">
        <v>5800</v>
      </c>
      <c r="D2833" s="1179" t="s">
        <v>2987</v>
      </c>
    </row>
    <row r="2834" spans="1:4" s="1198" customFormat="1" ht="11.25" customHeight="1" x14ac:dyDescent="0.2">
      <c r="A2834" s="1571"/>
      <c r="B2834" s="1186">
        <v>6000</v>
      </c>
      <c r="C2834" s="1186">
        <v>6000</v>
      </c>
      <c r="D2834" s="1179" t="s">
        <v>418</v>
      </c>
    </row>
    <row r="2835" spans="1:4" s="1198" customFormat="1" ht="11.25" customHeight="1" x14ac:dyDescent="0.2">
      <c r="A2835" s="1571"/>
      <c r="B2835" s="1186">
        <v>179</v>
      </c>
      <c r="C2835" s="1186">
        <v>179</v>
      </c>
      <c r="D2835" s="1179" t="s">
        <v>399</v>
      </c>
    </row>
    <row r="2836" spans="1:4" s="1198" customFormat="1" ht="11.25" customHeight="1" x14ac:dyDescent="0.2">
      <c r="A2836" s="1571"/>
      <c r="B2836" s="1186">
        <v>500</v>
      </c>
      <c r="C2836" s="1186">
        <v>500</v>
      </c>
      <c r="D2836" s="1179" t="s">
        <v>443</v>
      </c>
    </row>
    <row r="2837" spans="1:4" s="1198" customFormat="1" ht="11.25" customHeight="1" x14ac:dyDescent="0.2">
      <c r="A2837" s="1570"/>
      <c r="B2837" s="1187">
        <v>111236</v>
      </c>
      <c r="C2837" s="1187">
        <v>65489.068050000002</v>
      </c>
      <c r="D2837" s="1181" t="s">
        <v>11</v>
      </c>
    </row>
    <row r="2838" spans="1:4" s="1198" customFormat="1" ht="11.25" customHeight="1" x14ac:dyDescent="0.2">
      <c r="A2838" s="1561" t="s">
        <v>2100</v>
      </c>
      <c r="B2838" s="1185">
        <v>67870.460000000006</v>
      </c>
      <c r="C2838" s="1185">
        <v>67870.455000000002</v>
      </c>
      <c r="D2838" s="1177" t="s">
        <v>1826</v>
      </c>
    </row>
    <row r="2839" spans="1:4" s="1198" customFormat="1" ht="11.25" customHeight="1" x14ac:dyDescent="0.2">
      <c r="A2839" s="1562"/>
      <c r="B2839" s="1187">
        <v>67870.460000000006</v>
      </c>
      <c r="C2839" s="1187">
        <v>67870.455000000002</v>
      </c>
      <c r="D2839" s="1181" t="s">
        <v>11</v>
      </c>
    </row>
    <row r="2840" spans="1:4" s="1198" customFormat="1" ht="11.25" customHeight="1" x14ac:dyDescent="0.2">
      <c r="A2840" s="1560" t="s">
        <v>2101</v>
      </c>
      <c r="B2840" s="1186">
        <v>48524.41</v>
      </c>
      <c r="C2840" s="1186">
        <v>48524.405000000006</v>
      </c>
      <c r="D2840" s="1179" t="s">
        <v>1826</v>
      </c>
    </row>
    <row r="2841" spans="1:4" s="1198" customFormat="1" ht="11.25" customHeight="1" x14ac:dyDescent="0.2">
      <c r="A2841" s="1560"/>
      <c r="B2841" s="1186">
        <v>152.65</v>
      </c>
      <c r="C2841" s="1186">
        <v>152.63200000000001</v>
      </c>
      <c r="D2841" s="1179" t="s">
        <v>2987</v>
      </c>
    </row>
    <row r="2842" spans="1:4" s="1198" customFormat="1" ht="11.25" customHeight="1" x14ac:dyDescent="0.2">
      <c r="A2842" s="1560"/>
      <c r="B2842" s="1186">
        <v>48677.060000000005</v>
      </c>
      <c r="C2842" s="1186">
        <v>48677.037000000004</v>
      </c>
      <c r="D2842" s="1179" t="s">
        <v>11</v>
      </c>
    </row>
    <row r="2843" spans="1:4" s="1198" customFormat="1" ht="11.25" customHeight="1" x14ac:dyDescent="0.2">
      <c r="A2843" s="1561" t="s">
        <v>2102</v>
      </c>
      <c r="B2843" s="1185">
        <v>14976.02</v>
      </c>
      <c r="C2843" s="1185">
        <v>14976.019</v>
      </c>
      <c r="D2843" s="1177" t="s">
        <v>1826</v>
      </c>
    </row>
    <row r="2844" spans="1:4" s="1198" customFormat="1" ht="11.25" customHeight="1" x14ac:dyDescent="0.2">
      <c r="A2844" s="1562"/>
      <c r="B2844" s="1187">
        <v>14976.02</v>
      </c>
      <c r="C2844" s="1187">
        <v>14976.019</v>
      </c>
      <c r="D2844" s="1181" t="s">
        <v>11</v>
      </c>
    </row>
    <row r="2845" spans="1:4" s="1198" customFormat="1" ht="11.25" customHeight="1" x14ac:dyDescent="0.2">
      <c r="A2845" s="1560" t="s">
        <v>2103</v>
      </c>
      <c r="B2845" s="1186">
        <v>6277.42</v>
      </c>
      <c r="C2845" s="1186">
        <v>6277.415</v>
      </c>
      <c r="D2845" s="1179" t="s">
        <v>1826</v>
      </c>
    </row>
    <row r="2846" spans="1:4" s="1198" customFormat="1" ht="11.25" customHeight="1" x14ac:dyDescent="0.2">
      <c r="A2846" s="1560"/>
      <c r="B2846" s="1186">
        <v>58.699999999999996</v>
      </c>
      <c r="C2846" s="1186">
        <v>58.683999999999997</v>
      </c>
      <c r="D2846" s="1179" t="s">
        <v>2987</v>
      </c>
    </row>
    <row r="2847" spans="1:4" s="1198" customFormat="1" ht="11.25" customHeight="1" x14ac:dyDescent="0.2">
      <c r="A2847" s="1560"/>
      <c r="B2847" s="1186">
        <v>6336.12</v>
      </c>
      <c r="C2847" s="1186">
        <v>6336.0990000000002</v>
      </c>
      <c r="D2847" s="1179" t="s">
        <v>11</v>
      </c>
    </row>
    <row r="2848" spans="1:4" s="1198" customFormat="1" ht="21" x14ac:dyDescent="0.2">
      <c r="A2848" s="1561" t="s">
        <v>459</v>
      </c>
      <c r="B2848" s="1185">
        <v>134.4</v>
      </c>
      <c r="C2848" s="1185">
        <v>134.4</v>
      </c>
      <c r="D2848" s="1177" t="s">
        <v>2756</v>
      </c>
    </row>
    <row r="2849" spans="1:4" s="1198" customFormat="1" ht="11.25" customHeight="1" x14ac:dyDescent="0.2">
      <c r="A2849" s="1560"/>
      <c r="B2849" s="1186">
        <v>80</v>
      </c>
      <c r="C2849" s="1186">
        <v>80</v>
      </c>
      <c r="D2849" s="1179" t="s">
        <v>3103</v>
      </c>
    </row>
    <row r="2850" spans="1:4" s="1198" customFormat="1" ht="11.25" customHeight="1" x14ac:dyDescent="0.2">
      <c r="A2850" s="1560"/>
      <c r="B2850" s="1186">
        <v>17853</v>
      </c>
      <c r="C2850" s="1186">
        <v>17853</v>
      </c>
      <c r="D2850" s="1179" t="s">
        <v>726</v>
      </c>
    </row>
    <row r="2851" spans="1:4" s="1198" customFormat="1" ht="11.25" customHeight="1" x14ac:dyDescent="0.2">
      <c r="A2851" s="1562"/>
      <c r="B2851" s="1187">
        <v>18067.400000000001</v>
      </c>
      <c r="C2851" s="1187">
        <v>18067.400000000001</v>
      </c>
      <c r="D2851" s="1181" t="s">
        <v>11</v>
      </c>
    </row>
    <row r="2852" spans="1:4" s="1198" customFormat="1" ht="11.25" customHeight="1" x14ac:dyDescent="0.2">
      <c r="A2852" s="1560" t="s">
        <v>2104</v>
      </c>
      <c r="B2852" s="1186">
        <v>193.2</v>
      </c>
      <c r="C2852" s="1186">
        <v>193.2</v>
      </c>
      <c r="D2852" s="1179" t="s">
        <v>701</v>
      </c>
    </row>
    <row r="2853" spans="1:4" s="1198" customFormat="1" ht="11.25" customHeight="1" x14ac:dyDescent="0.2">
      <c r="A2853" s="1560"/>
      <c r="B2853" s="1186">
        <v>193.2</v>
      </c>
      <c r="C2853" s="1186">
        <v>193.2</v>
      </c>
      <c r="D2853" s="1179" t="s">
        <v>11</v>
      </c>
    </row>
    <row r="2854" spans="1:4" s="1198" customFormat="1" ht="11.25" customHeight="1" x14ac:dyDescent="0.2">
      <c r="A2854" s="1561" t="s">
        <v>3904</v>
      </c>
      <c r="B2854" s="1185">
        <v>20</v>
      </c>
      <c r="C2854" s="1185">
        <v>0</v>
      </c>
      <c r="D2854" s="1177" t="s">
        <v>699</v>
      </c>
    </row>
    <row r="2855" spans="1:4" s="1198" customFormat="1" ht="11.25" customHeight="1" x14ac:dyDescent="0.2">
      <c r="A2855" s="1562"/>
      <c r="B2855" s="1187">
        <v>20</v>
      </c>
      <c r="C2855" s="1187">
        <v>0</v>
      </c>
      <c r="D2855" s="1181" t="s">
        <v>11</v>
      </c>
    </row>
    <row r="2856" spans="1:4" s="1198" customFormat="1" ht="11.25" customHeight="1" x14ac:dyDescent="0.2">
      <c r="A2856" s="1560" t="s">
        <v>5004</v>
      </c>
      <c r="B2856" s="1186">
        <v>242.70000000000002</v>
      </c>
      <c r="C2856" s="1186">
        <v>121.35000000000001</v>
      </c>
      <c r="D2856" s="1179" t="s">
        <v>4676</v>
      </c>
    </row>
    <row r="2857" spans="1:4" s="1198" customFormat="1" ht="11.25" customHeight="1" x14ac:dyDescent="0.2">
      <c r="A2857" s="1560"/>
      <c r="B2857" s="1186">
        <v>242.70000000000002</v>
      </c>
      <c r="C2857" s="1186">
        <v>121.35000000000001</v>
      </c>
      <c r="D2857" s="1179" t="s">
        <v>11</v>
      </c>
    </row>
    <row r="2858" spans="1:4" s="1198" customFormat="1" ht="11.25" customHeight="1" x14ac:dyDescent="0.2">
      <c r="A2858" s="1561" t="s">
        <v>3905</v>
      </c>
      <c r="B2858" s="1185">
        <v>65.8</v>
      </c>
      <c r="C2858" s="1185">
        <v>65.8</v>
      </c>
      <c r="D2858" s="1177" t="s">
        <v>701</v>
      </c>
    </row>
    <row r="2859" spans="1:4" s="1198" customFormat="1" ht="11.25" customHeight="1" x14ac:dyDescent="0.2">
      <c r="A2859" s="1562"/>
      <c r="B2859" s="1187">
        <v>65.8</v>
      </c>
      <c r="C2859" s="1187">
        <v>65.8</v>
      </c>
      <c r="D2859" s="1181" t="s">
        <v>11</v>
      </c>
    </row>
    <row r="2860" spans="1:4" s="1198" customFormat="1" ht="11.25" customHeight="1" x14ac:dyDescent="0.2">
      <c r="A2860" s="1560" t="s">
        <v>5005</v>
      </c>
      <c r="B2860" s="1186">
        <v>249.5</v>
      </c>
      <c r="C2860" s="1186">
        <v>249.5</v>
      </c>
      <c r="D2860" s="1179" t="s">
        <v>4676</v>
      </c>
    </row>
    <row r="2861" spans="1:4" s="1198" customFormat="1" ht="11.25" customHeight="1" x14ac:dyDescent="0.2">
      <c r="A2861" s="1560"/>
      <c r="B2861" s="1186">
        <v>249.5</v>
      </c>
      <c r="C2861" s="1186">
        <v>249.5</v>
      </c>
      <c r="D2861" s="1179" t="s">
        <v>11</v>
      </c>
    </row>
    <row r="2862" spans="1:4" s="1198" customFormat="1" ht="11.25" customHeight="1" x14ac:dyDescent="0.2">
      <c r="A2862" s="1561" t="s">
        <v>3175</v>
      </c>
      <c r="B2862" s="1185">
        <v>130</v>
      </c>
      <c r="C2862" s="1185">
        <v>130</v>
      </c>
      <c r="D2862" s="1177" t="s">
        <v>3526</v>
      </c>
    </row>
    <row r="2863" spans="1:4" s="1198" customFormat="1" ht="11.25" customHeight="1" x14ac:dyDescent="0.2">
      <c r="A2863" s="1562"/>
      <c r="B2863" s="1187">
        <v>130</v>
      </c>
      <c r="C2863" s="1187">
        <v>130</v>
      </c>
      <c r="D2863" s="1181" t="s">
        <v>11</v>
      </c>
    </row>
    <row r="2864" spans="1:4" s="1198" customFormat="1" ht="11.25" customHeight="1" x14ac:dyDescent="0.2">
      <c r="A2864" s="1560" t="s">
        <v>2105</v>
      </c>
      <c r="B2864" s="1186">
        <v>50</v>
      </c>
      <c r="C2864" s="1186">
        <v>50</v>
      </c>
      <c r="D2864" s="1179" t="s">
        <v>2761</v>
      </c>
    </row>
    <row r="2865" spans="1:4" s="1198" customFormat="1" ht="11.25" customHeight="1" x14ac:dyDescent="0.2">
      <c r="A2865" s="1560"/>
      <c r="B2865" s="1186">
        <v>50</v>
      </c>
      <c r="C2865" s="1186">
        <v>50</v>
      </c>
      <c r="D2865" s="1179" t="s">
        <v>11</v>
      </c>
    </row>
    <row r="2866" spans="1:4" s="1198" customFormat="1" ht="11.25" customHeight="1" x14ac:dyDescent="0.2">
      <c r="A2866" s="1561" t="s">
        <v>2106</v>
      </c>
      <c r="B2866" s="1185">
        <v>50</v>
      </c>
      <c r="C2866" s="1185">
        <v>50</v>
      </c>
      <c r="D2866" s="1177" t="s">
        <v>2761</v>
      </c>
    </row>
    <row r="2867" spans="1:4" s="1198" customFormat="1" ht="11.25" customHeight="1" x14ac:dyDescent="0.2">
      <c r="A2867" s="1562"/>
      <c r="B2867" s="1187">
        <v>50</v>
      </c>
      <c r="C2867" s="1187">
        <v>50</v>
      </c>
      <c r="D2867" s="1181" t="s">
        <v>11</v>
      </c>
    </row>
    <row r="2868" spans="1:4" s="1198" customFormat="1" ht="11.25" customHeight="1" x14ac:dyDescent="0.2">
      <c r="A2868" s="1560" t="s">
        <v>3906</v>
      </c>
      <c r="B2868" s="1186">
        <v>98.7</v>
      </c>
      <c r="C2868" s="1186">
        <v>86.1</v>
      </c>
      <c r="D2868" s="1179" t="s">
        <v>701</v>
      </c>
    </row>
    <row r="2869" spans="1:4" s="1198" customFormat="1" ht="11.25" customHeight="1" x14ac:dyDescent="0.2">
      <c r="A2869" s="1560"/>
      <c r="B2869" s="1186">
        <v>98.7</v>
      </c>
      <c r="C2869" s="1186">
        <v>86.1</v>
      </c>
      <c r="D2869" s="1179" t="s">
        <v>11</v>
      </c>
    </row>
    <row r="2870" spans="1:4" s="1198" customFormat="1" ht="21" x14ac:dyDescent="0.2">
      <c r="A2870" s="1561" t="s">
        <v>5006</v>
      </c>
      <c r="B2870" s="1185">
        <v>188</v>
      </c>
      <c r="C2870" s="1185">
        <v>188</v>
      </c>
      <c r="D2870" s="1177" t="s">
        <v>725</v>
      </c>
    </row>
    <row r="2871" spans="1:4" s="1198" customFormat="1" ht="11.25" customHeight="1" x14ac:dyDescent="0.2">
      <c r="A2871" s="1560"/>
      <c r="B2871" s="1186">
        <v>2040</v>
      </c>
      <c r="C2871" s="1186">
        <v>2040</v>
      </c>
      <c r="D2871" s="1179" t="s">
        <v>726</v>
      </c>
    </row>
    <row r="2872" spans="1:4" s="1198" customFormat="1" ht="11.25" customHeight="1" x14ac:dyDescent="0.2">
      <c r="A2872" s="1562"/>
      <c r="B2872" s="1187">
        <v>2228</v>
      </c>
      <c r="C2872" s="1187">
        <v>2228</v>
      </c>
      <c r="D2872" s="1181" t="s">
        <v>11</v>
      </c>
    </row>
    <row r="2873" spans="1:4" s="1198" customFormat="1" ht="11.25" customHeight="1" x14ac:dyDescent="0.2">
      <c r="A2873" s="1560" t="s">
        <v>3907</v>
      </c>
      <c r="B2873" s="1186">
        <v>24</v>
      </c>
      <c r="C2873" s="1186">
        <v>24</v>
      </c>
      <c r="D2873" s="1179" t="s">
        <v>699</v>
      </c>
    </row>
    <row r="2874" spans="1:4" s="1198" customFormat="1" ht="11.25" customHeight="1" x14ac:dyDescent="0.2">
      <c r="A2874" s="1560"/>
      <c r="B2874" s="1186">
        <v>24</v>
      </c>
      <c r="C2874" s="1186">
        <v>24</v>
      </c>
      <c r="D2874" s="1179" t="s">
        <v>11</v>
      </c>
    </row>
    <row r="2875" spans="1:4" s="1198" customFormat="1" ht="11.25" customHeight="1" x14ac:dyDescent="0.2">
      <c r="A2875" s="1561" t="s">
        <v>3908</v>
      </c>
      <c r="B2875" s="1185">
        <v>4171.8099999999995</v>
      </c>
      <c r="C2875" s="1185">
        <v>4171.8009999999995</v>
      </c>
      <c r="D2875" s="1177" t="s">
        <v>1826</v>
      </c>
    </row>
    <row r="2876" spans="1:4" s="1198" customFormat="1" ht="11.25" customHeight="1" x14ac:dyDescent="0.2">
      <c r="A2876" s="1560"/>
      <c r="B2876" s="1186">
        <v>50</v>
      </c>
      <c r="C2876" s="1186">
        <v>50</v>
      </c>
      <c r="D2876" s="1179" t="s">
        <v>793</v>
      </c>
    </row>
    <row r="2877" spans="1:4" s="1198" customFormat="1" ht="11.25" customHeight="1" x14ac:dyDescent="0.2">
      <c r="A2877" s="1562"/>
      <c r="B2877" s="1187">
        <v>4221.8099999999995</v>
      </c>
      <c r="C2877" s="1187">
        <v>4221.8009999999995</v>
      </c>
      <c r="D2877" s="1181" t="s">
        <v>11</v>
      </c>
    </row>
    <row r="2878" spans="1:4" s="1198" customFormat="1" ht="11.25" customHeight="1" x14ac:dyDescent="0.2">
      <c r="A2878" s="1560" t="s">
        <v>2107</v>
      </c>
      <c r="B2878" s="1186">
        <v>10465.15</v>
      </c>
      <c r="C2878" s="1186">
        <v>10465.144999999999</v>
      </c>
      <c r="D2878" s="1179" t="s">
        <v>1826</v>
      </c>
    </row>
    <row r="2879" spans="1:4" s="1198" customFormat="1" ht="11.25" customHeight="1" x14ac:dyDescent="0.2">
      <c r="A2879" s="1560"/>
      <c r="B2879" s="1186">
        <v>10465.15</v>
      </c>
      <c r="C2879" s="1186">
        <v>10465.144999999999</v>
      </c>
      <c r="D2879" s="1179" t="s">
        <v>11</v>
      </c>
    </row>
    <row r="2880" spans="1:4" s="1198" customFormat="1" ht="11.25" customHeight="1" x14ac:dyDescent="0.2">
      <c r="A2880" s="1561" t="s">
        <v>2108</v>
      </c>
      <c r="B2880" s="1185">
        <v>8291.36</v>
      </c>
      <c r="C2880" s="1185">
        <v>8291.3539999999994</v>
      </c>
      <c r="D2880" s="1177" t="s">
        <v>1826</v>
      </c>
    </row>
    <row r="2881" spans="1:4" s="1198" customFormat="1" ht="11.25" customHeight="1" x14ac:dyDescent="0.2">
      <c r="A2881" s="1562"/>
      <c r="B2881" s="1187">
        <v>8291.36</v>
      </c>
      <c r="C2881" s="1187">
        <v>8291.3539999999994</v>
      </c>
      <c r="D2881" s="1181" t="s">
        <v>11</v>
      </c>
    </row>
    <row r="2882" spans="1:4" s="1198" customFormat="1" ht="11.25" customHeight="1" x14ac:dyDescent="0.2">
      <c r="A2882" s="1560" t="s">
        <v>2880</v>
      </c>
      <c r="B2882" s="1186">
        <v>7033.8499999999995</v>
      </c>
      <c r="C2882" s="1186">
        <v>7033.844000000001</v>
      </c>
      <c r="D2882" s="1179" t="s">
        <v>1826</v>
      </c>
    </row>
    <row r="2883" spans="1:4" s="1198" customFormat="1" ht="11.25" customHeight="1" x14ac:dyDescent="0.2">
      <c r="A2883" s="1560"/>
      <c r="B2883" s="1186">
        <v>7033.8499999999995</v>
      </c>
      <c r="C2883" s="1186">
        <v>7033.844000000001</v>
      </c>
      <c r="D2883" s="1179" t="s">
        <v>11</v>
      </c>
    </row>
    <row r="2884" spans="1:4" s="1198" customFormat="1" ht="11.25" customHeight="1" x14ac:dyDescent="0.2">
      <c r="A2884" s="1561" t="s">
        <v>2109</v>
      </c>
      <c r="B2884" s="1185">
        <v>15251.35</v>
      </c>
      <c r="C2884" s="1185">
        <v>15251.353000000001</v>
      </c>
      <c r="D2884" s="1177" t="s">
        <v>1826</v>
      </c>
    </row>
    <row r="2885" spans="1:4" s="1198" customFormat="1" ht="11.25" customHeight="1" x14ac:dyDescent="0.2">
      <c r="A2885" s="1562"/>
      <c r="B2885" s="1187">
        <v>15251.35</v>
      </c>
      <c r="C2885" s="1187">
        <v>15251.353000000001</v>
      </c>
      <c r="D2885" s="1181" t="s">
        <v>11</v>
      </c>
    </row>
    <row r="2886" spans="1:4" s="1198" customFormat="1" ht="11.25" customHeight="1" x14ac:dyDescent="0.2">
      <c r="A2886" s="1560" t="s">
        <v>2110</v>
      </c>
      <c r="B2886" s="1186">
        <v>7816.36</v>
      </c>
      <c r="C2886" s="1186">
        <v>7816.3619999999992</v>
      </c>
      <c r="D2886" s="1179" t="s">
        <v>1826</v>
      </c>
    </row>
    <row r="2887" spans="1:4" s="1198" customFormat="1" ht="11.25" customHeight="1" x14ac:dyDescent="0.2">
      <c r="A2887" s="1560"/>
      <c r="B2887" s="1186">
        <v>7816.36</v>
      </c>
      <c r="C2887" s="1186">
        <v>7816.3619999999992</v>
      </c>
      <c r="D2887" s="1179" t="s">
        <v>11</v>
      </c>
    </row>
    <row r="2888" spans="1:4" s="1198" customFormat="1" ht="11.25" customHeight="1" x14ac:dyDescent="0.2">
      <c r="A2888" s="1561" t="s">
        <v>2111</v>
      </c>
      <c r="B2888" s="1185">
        <v>11823.54</v>
      </c>
      <c r="C2888" s="1185">
        <v>11823.54</v>
      </c>
      <c r="D2888" s="1177" t="s">
        <v>1826</v>
      </c>
    </row>
    <row r="2889" spans="1:4" s="1198" customFormat="1" ht="11.25" customHeight="1" x14ac:dyDescent="0.2">
      <c r="A2889" s="1562"/>
      <c r="B2889" s="1187">
        <v>11823.54</v>
      </c>
      <c r="C2889" s="1187">
        <v>11823.54</v>
      </c>
      <c r="D2889" s="1181" t="s">
        <v>11</v>
      </c>
    </row>
    <row r="2890" spans="1:4" s="1198" customFormat="1" ht="11.25" customHeight="1" x14ac:dyDescent="0.2">
      <c r="A2890" s="1560" t="s">
        <v>2112</v>
      </c>
      <c r="B2890" s="1186">
        <v>34712.639999999999</v>
      </c>
      <c r="C2890" s="1186">
        <v>34712.639999999999</v>
      </c>
      <c r="D2890" s="1179" t="s">
        <v>1826</v>
      </c>
    </row>
    <row r="2891" spans="1:4" s="1198" customFormat="1" ht="11.25" customHeight="1" x14ac:dyDescent="0.2">
      <c r="A2891" s="1560"/>
      <c r="B2891" s="1186">
        <v>70</v>
      </c>
      <c r="C2891" s="1186">
        <v>70</v>
      </c>
      <c r="D2891" s="1179" t="s">
        <v>4673</v>
      </c>
    </row>
    <row r="2892" spans="1:4" s="1198" customFormat="1" ht="11.25" customHeight="1" x14ac:dyDescent="0.2">
      <c r="A2892" s="1560"/>
      <c r="B2892" s="1186">
        <v>6.63</v>
      </c>
      <c r="C2892" s="1186">
        <v>6.6134199999999996</v>
      </c>
      <c r="D2892" s="1179" t="s">
        <v>2988</v>
      </c>
    </row>
    <row r="2893" spans="1:4" s="1198" customFormat="1" ht="11.25" customHeight="1" x14ac:dyDescent="0.2">
      <c r="A2893" s="1560"/>
      <c r="B2893" s="1186">
        <v>34789.269999999997</v>
      </c>
      <c r="C2893" s="1186">
        <v>34789.253420000001</v>
      </c>
      <c r="D2893" s="1179" t="s">
        <v>11</v>
      </c>
    </row>
    <row r="2894" spans="1:4" s="1198" customFormat="1" ht="11.25" customHeight="1" x14ac:dyDescent="0.2">
      <c r="A2894" s="1561" t="s">
        <v>3909</v>
      </c>
      <c r="B2894" s="1185">
        <v>2851.63</v>
      </c>
      <c r="C2894" s="1185">
        <v>2851.625</v>
      </c>
      <c r="D2894" s="1177" t="s">
        <v>1826</v>
      </c>
    </row>
    <row r="2895" spans="1:4" s="1198" customFormat="1" ht="11.25" customHeight="1" x14ac:dyDescent="0.2">
      <c r="A2895" s="1562"/>
      <c r="B2895" s="1187">
        <v>2851.63</v>
      </c>
      <c r="C2895" s="1187">
        <v>2851.625</v>
      </c>
      <c r="D2895" s="1181" t="s">
        <v>11</v>
      </c>
    </row>
    <row r="2896" spans="1:4" s="1198" customFormat="1" ht="11.25" customHeight="1" x14ac:dyDescent="0.2">
      <c r="A2896" s="1560" t="s">
        <v>2881</v>
      </c>
      <c r="B2896" s="1186">
        <v>6261.63</v>
      </c>
      <c r="C2896" s="1186">
        <v>6261.6289999999999</v>
      </c>
      <c r="D2896" s="1179" t="s">
        <v>1826</v>
      </c>
    </row>
    <row r="2897" spans="1:4" s="1198" customFormat="1" ht="11.25" customHeight="1" x14ac:dyDescent="0.2">
      <c r="A2897" s="1560"/>
      <c r="B2897" s="1186">
        <v>6261.63</v>
      </c>
      <c r="C2897" s="1186">
        <v>6261.6289999999999</v>
      </c>
      <c r="D2897" s="1179" t="s">
        <v>11</v>
      </c>
    </row>
    <row r="2898" spans="1:4" s="1198" customFormat="1" ht="11.25" customHeight="1" x14ac:dyDescent="0.2">
      <c r="A2898" s="1561" t="s">
        <v>2113</v>
      </c>
      <c r="B2898" s="1185">
        <v>2913.08</v>
      </c>
      <c r="C2898" s="1185">
        <v>2913.0750000000003</v>
      </c>
      <c r="D2898" s="1177" t="s">
        <v>1826</v>
      </c>
    </row>
    <row r="2899" spans="1:4" s="1198" customFormat="1" ht="11.25" customHeight="1" x14ac:dyDescent="0.2">
      <c r="A2899" s="1562"/>
      <c r="B2899" s="1187">
        <v>2913.08</v>
      </c>
      <c r="C2899" s="1187">
        <v>2913.0750000000003</v>
      </c>
      <c r="D2899" s="1181" t="s">
        <v>11</v>
      </c>
    </row>
    <row r="2900" spans="1:4" s="1198" customFormat="1" ht="11.25" customHeight="1" x14ac:dyDescent="0.2">
      <c r="A2900" s="1560" t="s">
        <v>2114</v>
      </c>
      <c r="B2900" s="1186">
        <v>27691.35</v>
      </c>
      <c r="C2900" s="1186">
        <v>27691.347000000002</v>
      </c>
      <c r="D2900" s="1179" t="s">
        <v>1826</v>
      </c>
    </row>
    <row r="2901" spans="1:4" s="1198" customFormat="1" ht="11.25" customHeight="1" x14ac:dyDescent="0.2">
      <c r="A2901" s="1560"/>
      <c r="B2901" s="1186">
        <v>27691.35</v>
      </c>
      <c r="C2901" s="1186">
        <v>27691.347000000002</v>
      </c>
      <c r="D2901" s="1179" t="s">
        <v>11</v>
      </c>
    </row>
    <row r="2902" spans="1:4" s="1198" customFormat="1" ht="11.25" customHeight="1" x14ac:dyDescent="0.2">
      <c r="A2902" s="1561" t="s">
        <v>2115</v>
      </c>
      <c r="B2902" s="1185">
        <v>6161.47</v>
      </c>
      <c r="C2902" s="1185">
        <v>6161.47</v>
      </c>
      <c r="D2902" s="1177" t="s">
        <v>1826</v>
      </c>
    </row>
    <row r="2903" spans="1:4" s="1198" customFormat="1" ht="11.25" customHeight="1" x14ac:dyDescent="0.2">
      <c r="A2903" s="1562"/>
      <c r="B2903" s="1187">
        <v>6161.47</v>
      </c>
      <c r="C2903" s="1187">
        <v>6161.47</v>
      </c>
      <c r="D2903" s="1181" t="s">
        <v>11</v>
      </c>
    </row>
    <row r="2904" spans="1:4" s="1198" customFormat="1" ht="11.25" customHeight="1" x14ac:dyDescent="0.2">
      <c r="A2904" s="1560" t="s">
        <v>2116</v>
      </c>
      <c r="B2904" s="1186">
        <v>16271.47</v>
      </c>
      <c r="C2904" s="1186">
        <v>16271.474</v>
      </c>
      <c r="D2904" s="1179" t="s">
        <v>1826</v>
      </c>
    </row>
    <row r="2905" spans="1:4" s="1198" customFormat="1" ht="11.25" customHeight="1" x14ac:dyDescent="0.2">
      <c r="A2905" s="1560"/>
      <c r="B2905" s="1186">
        <v>16271.47</v>
      </c>
      <c r="C2905" s="1186">
        <v>16271.474</v>
      </c>
      <c r="D2905" s="1179" t="s">
        <v>11</v>
      </c>
    </row>
    <row r="2906" spans="1:4" s="1198" customFormat="1" ht="11.25" customHeight="1" x14ac:dyDescent="0.2">
      <c r="A2906" s="1561" t="s">
        <v>3910</v>
      </c>
      <c r="B2906" s="1185">
        <v>196</v>
      </c>
      <c r="C2906" s="1185">
        <v>196</v>
      </c>
      <c r="D2906" s="1177" t="s">
        <v>399</v>
      </c>
    </row>
    <row r="2907" spans="1:4" s="1198" customFormat="1" ht="11.25" customHeight="1" x14ac:dyDescent="0.2">
      <c r="A2907" s="1562"/>
      <c r="B2907" s="1187">
        <v>196</v>
      </c>
      <c r="C2907" s="1187">
        <v>196</v>
      </c>
      <c r="D2907" s="1181" t="s">
        <v>11</v>
      </c>
    </row>
    <row r="2908" spans="1:4" s="1198" customFormat="1" ht="11.25" customHeight="1" x14ac:dyDescent="0.2">
      <c r="A2908" s="1560" t="s">
        <v>5007</v>
      </c>
      <c r="B2908" s="1186">
        <v>800</v>
      </c>
      <c r="C2908" s="1186">
        <v>800</v>
      </c>
      <c r="D2908" s="1179" t="s">
        <v>375</v>
      </c>
    </row>
    <row r="2909" spans="1:4" s="1198" customFormat="1" ht="11.25" customHeight="1" x14ac:dyDescent="0.2">
      <c r="A2909" s="1560"/>
      <c r="B2909" s="1186">
        <v>800</v>
      </c>
      <c r="C2909" s="1186">
        <v>800</v>
      </c>
      <c r="D2909" s="1179" t="s">
        <v>11</v>
      </c>
    </row>
    <row r="2910" spans="1:4" s="1198" customFormat="1" ht="11.25" customHeight="1" x14ac:dyDescent="0.2">
      <c r="A2910" s="1561" t="s">
        <v>2117</v>
      </c>
      <c r="B2910" s="1185">
        <v>3321.37</v>
      </c>
      <c r="C2910" s="1185">
        <v>3321.3710000000001</v>
      </c>
      <c r="D2910" s="1177" t="s">
        <v>1826</v>
      </c>
    </row>
    <row r="2911" spans="1:4" s="1198" customFormat="1" ht="11.25" customHeight="1" x14ac:dyDescent="0.2">
      <c r="A2911" s="1562"/>
      <c r="B2911" s="1187">
        <v>3321.37</v>
      </c>
      <c r="C2911" s="1187">
        <v>3321.3710000000001</v>
      </c>
      <c r="D2911" s="1181" t="s">
        <v>11</v>
      </c>
    </row>
    <row r="2912" spans="1:4" s="1198" customFormat="1" ht="11.25" customHeight="1" x14ac:dyDescent="0.2">
      <c r="A2912" s="1560" t="s">
        <v>4111</v>
      </c>
      <c r="B2912" s="1186">
        <v>196</v>
      </c>
      <c r="C2912" s="1186">
        <v>196</v>
      </c>
      <c r="D2912" s="1179" t="s">
        <v>399</v>
      </c>
    </row>
    <row r="2913" spans="1:4" s="1198" customFormat="1" ht="11.25" customHeight="1" x14ac:dyDescent="0.2">
      <c r="A2913" s="1560"/>
      <c r="B2913" s="1186">
        <v>196</v>
      </c>
      <c r="C2913" s="1186">
        <v>196</v>
      </c>
      <c r="D2913" s="1179" t="s">
        <v>11</v>
      </c>
    </row>
    <row r="2914" spans="1:4" s="1198" customFormat="1" ht="11.25" customHeight="1" x14ac:dyDescent="0.2">
      <c r="A2914" s="1561" t="s">
        <v>3176</v>
      </c>
      <c r="B2914" s="1185">
        <v>130</v>
      </c>
      <c r="C2914" s="1185">
        <v>0</v>
      </c>
      <c r="D2914" s="1177" t="s">
        <v>3526</v>
      </c>
    </row>
    <row r="2915" spans="1:4" s="1198" customFormat="1" ht="11.25" customHeight="1" x14ac:dyDescent="0.2">
      <c r="A2915" s="1562"/>
      <c r="B2915" s="1187">
        <v>130</v>
      </c>
      <c r="C2915" s="1187">
        <v>0</v>
      </c>
      <c r="D2915" s="1181" t="s">
        <v>11</v>
      </c>
    </row>
    <row r="2916" spans="1:4" s="1198" customFormat="1" ht="11.25" customHeight="1" x14ac:dyDescent="0.2">
      <c r="A2916" s="1560" t="s">
        <v>2971</v>
      </c>
      <c r="B2916" s="1186">
        <v>130</v>
      </c>
      <c r="C2916" s="1186">
        <v>130</v>
      </c>
      <c r="D2916" s="1179" t="s">
        <v>793</v>
      </c>
    </row>
    <row r="2917" spans="1:4" s="1198" customFormat="1" ht="11.25" customHeight="1" x14ac:dyDescent="0.2">
      <c r="A2917" s="1560"/>
      <c r="B2917" s="1186">
        <v>1200</v>
      </c>
      <c r="C2917" s="1186">
        <v>1200</v>
      </c>
      <c r="D2917" s="1179" t="s">
        <v>523</v>
      </c>
    </row>
    <row r="2918" spans="1:4" s="1198" customFormat="1" ht="11.25" customHeight="1" x14ac:dyDescent="0.2">
      <c r="A2918" s="1560"/>
      <c r="B2918" s="1186">
        <v>1330</v>
      </c>
      <c r="C2918" s="1186">
        <v>1330</v>
      </c>
      <c r="D2918" s="1179" t="s">
        <v>11</v>
      </c>
    </row>
    <row r="2919" spans="1:4" s="1198" customFormat="1" ht="11.25" customHeight="1" x14ac:dyDescent="0.2">
      <c r="A2919" s="1561" t="s">
        <v>4217</v>
      </c>
      <c r="B2919" s="1185">
        <v>1348.28</v>
      </c>
      <c r="C2919" s="1185">
        <v>1348.28</v>
      </c>
      <c r="D2919" s="1177" t="s">
        <v>529</v>
      </c>
    </row>
    <row r="2920" spans="1:4" s="1198" customFormat="1" ht="11.25" customHeight="1" x14ac:dyDescent="0.2">
      <c r="A2920" s="1562"/>
      <c r="B2920" s="1187">
        <v>1348.28</v>
      </c>
      <c r="C2920" s="1187">
        <v>1348.28</v>
      </c>
      <c r="D2920" s="1181" t="s">
        <v>11</v>
      </c>
    </row>
    <row r="2921" spans="1:4" s="1198" customFormat="1" ht="11.25" customHeight="1" x14ac:dyDescent="0.2">
      <c r="A2921" s="1560" t="s">
        <v>4218</v>
      </c>
      <c r="B2921" s="1186">
        <v>150</v>
      </c>
      <c r="C2921" s="1186">
        <v>150</v>
      </c>
      <c r="D2921" s="1179" t="s">
        <v>529</v>
      </c>
    </row>
    <row r="2922" spans="1:4" s="1198" customFormat="1" ht="11.25" customHeight="1" x14ac:dyDescent="0.2">
      <c r="A2922" s="1560"/>
      <c r="B2922" s="1186">
        <v>150</v>
      </c>
      <c r="C2922" s="1186">
        <v>150</v>
      </c>
      <c r="D2922" s="1179" t="s">
        <v>11</v>
      </c>
    </row>
    <row r="2923" spans="1:4" s="1198" customFormat="1" ht="11.25" customHeight="1" x14ac:dyDescent="0.2">
      <c r="A2923" s="1561" t="s">
        <v>3445</v>
      </c>
      <c r="B2923" s="1185">
        <v>200</v>
      </c>
      <c r="C2923" s="1185">
        <v>200</v>
      </c>
      <c r="D2923" s="1177" t="s">
        <v>523</v>
      </c>
    </row>
    <row r="2924" spans="1:4" s="1198" customFormat="1" ht="11.25" customHeight="1" x14ac:dyDescent="0.2">
      <c r="A2924" s="1562"/>
      <c r="B2924" s="1187">
        <v>200</v>
      </c>
      <c r="C2924" s="1187">
        <v>200</v>
      </c>
      <c r="D2924" s="1181" t="s">
        <v>11</v>
      </c>
    </row>
    <row r="2925" spans="1:4" s="1198" customFormat="1" ht="11.25" customHeight="1" x14ac:dyDescent="0.2">
      <c r="A2925" s="1561" t="s">
        <v>466</v>
      </c>
      <c r="B2925" s="1185">
        <v>76.599999999999994</v>
      </c>
      <c r="C2925" s="1185">
        <v>76.599999999999994</v>
      </c>
      <c r="D2925" s="1177" t="s">
        <v>5008</v>
      </c>
    </row>
    <row r="2926" spans="1:4" s="1198" customFormat="1" ht="11.25" customHeight="1" x14ac:dyDescent="0.2">
      <c r="A2926" s="1562"/>
      <c r="B2926" s="1187">
        <v>76.599999999999994</v>
      </c>
      <c r="C2926" s="1187">
        <v>76.599999999999994</v>
      </c>
      <c r="D2926" s="1181" t="s">
        <v>11</v>
      </c>
    </row>
    <row r="2927" spans="1:4" s="1198" customFormat="1" ht="21" x14ac:dyDescent="0.2">
      <c r="A2927" s="1561" t="s">
        <v>2118</v>
      </c>
      <c r="B2927" s="1185">
        <v>74</v>
      </c>
      <c r="C2927" s="1185">
        <v>74</v>
      </c>
      <c r="D2927" s="1177" t="s">
        <v>725</v>
      </c>
    </row>
    <row r="2928" spans="1:4" s="1198" customFormat="1" ht="11.25" customHeight="1" x14ac:dyDescent="0.2">
      <c r="A2928" s="1560"/>
      <c r="B2928" s="1186">
        <v>1141</v>
      </c>
      <c r="C2928" s="1186">
        <v>1141</v>
      </c>
      <c r="D2928" s="1179" t="s">
        <v>726</v>
      </c>
    </row>
    <row r="2929" spans="1:4" s="1198" customFormat="1" ht="11.25" customHeight="1" x14ac:dyDescent="0.2">
      <c r="A2929" s="1560"/>
      <c r="B2929" s="1186">
        <v>33.200000000000003</v>
      </c>
      <c r="C2929" s="1186">
        <v>33.200000000000003</v>
      </c>
      <c r="D2929" s="1179" t="s">
        <v>723</v>
      </c>
    </row>
    <row r="2930" spans="1:4" s="1198" customFormat="1" ht="11.25" customHeight="1" x14ac:dyDescent="0.2">
      <c r="A2930" s="1562"/>
      <c r="B2930" s="1187">
        <v>1248.2</v>
      </c>
      <c r="C2930" s="1187">
        <v>1248.2</v>
      </c>
      <c r="D2930" s="1181" t="s">
        <v>11</v>
      </c>
    </row>
    <row r="2931" spans="1:4" s="1198" customFormat="1" ht="11.25" customHeight="1" x14ac:dyDescent="0.2">
      <c r="A2931" s="1560" t="s">
        <v>3387</v>
      </c>
      <c r="B2931" s="1186">
        <v>200</v>
      </c>
      <c r="C2931" s="1186">
        <v>200</v>
      </c>
      <c r="D2931" s="1179" t="s">
        <v>399</v>
      </c>
    </row>
    <row r="2932" spans="1:4" s="1198" customFormat="1" ht="11.25" customHeight="1" x14ac:dyDescent="0.2">
      <c r="A2932" s="1560"/>
      <c r="B2932" s="1186">
        <v>200</v>
      </c>
      <c r="C2932" s="1186">
        <v>200</v>
      </c>
      <c r="D2932" s="1179" t="s">
        <v>11</v>
      </c>
    </row>
    <row r="2933" spans="1:4" s="1198" customFormat="1" ht="11.25" customHeight="1" x14ac:dyDescent="0.2">
      <c r="A2933" s="1561" t="s">
        <v>3408</v>
      </c>
      <c r="B2933" s="1185">
        <v>100</v>
      </c>
      <c r="C2933" s="1185">
        <v>100</v>
      </c>
      <c r="D2933" s="1177" t="s">
        <v>430</v>
      </c>
    </row>
    <row r="2934" spans="1:4" s="1198" customFormat="1" ht="11.25" customHeight="1" x14ac:dyDescent="0.2">
      <c r="A2934" s="1562"/>
      <c r="B2934" s="1187">
        <v>100</v>
      </c>
      <c r="C2934" s="1187">
        <v>100</v>
      </c>
      <c r="D2934" s="1181" t="s">
        <v>11</v>
      </c>
    </row>
    <row r="2935" spans="1:4" s="1198" customFormat="1" ht="11.25" customHeight="1" x14ac:dyDescent="0.2">
      <c r="A2935" s="1561" t="s">
        <v>3363</v>
      </c>
      <c r="B2935" s="1185">
        <v>1461</v>
      </c>
      <c r="C2935" s="1185">
        <v>1461</v>
      </c>
      <c r="D2935" s="1177" t="s">
        <v>726</v>
      </c>
    </row>
    <row r="2936" spans="1:4" s="1198" customFormat="1" ht="11.25" customHeight="1" x14ac:dyDescent="0.2">
      <c r="A2936" s="1560"/>
      <c r="B2936" s="1186">
        <v>196</v>
      </c>
      <c r="C2936" s="1186">
        <v>196</v>
      </c>
      <c r="D2936" s="1179" t="s">
        <v>385</v>
      </c>
    </row>
    <row r="2937" spans="1:4" s="1198" customFormat="1" ht="11.25" customHeight="1" x14ac:dyDescent="0.2">
      <c r="A2937" s="1562"/>
      <c r="B2937" s="1187">
        <v>1657</v>
      </c>
      <c r="C2937" s="1187">
        <v>1657</v>
      </c>
      <c r="D2937" s="1181" t="s">
        <v>11</v>
      </c>
    </row>
    <row r="2938" spans="1:4" s="230" customFormat="1" ht="21" customHeight="1" x14ac:dyDescent="0.2">
      <c r="A2938" s="227" t="s">
        <v>10</v>
      </c>
      <c r="B2938" s="228">
        <v>5164964.87</v>
      </c>
      <c r="C2938" s="228">
        <v>5013930.3001099993</v>
      </c>
      <c r="D2938" s="229"/>
    </row>
    <row r="2939" spans="1:4" s="243" customFormat="1" ht="12.75" x14ac:dyDescent="0.2">
      <c r="B2939" s="231"/>
      <c r="C2939" s="231"/>
      <c r="D2939" s="245"/>
    </row>
    <row r="2940" spans="1:4" s="243" customFormat="1" ht="12.75" x14ac:dyDescent="0.2">
      <c r="B2940" s="232"/>
      <c r="C2940" s="232"/>
      <c r="D2940" s="245"/>
    </row>
    <row r="2941" spans="1:4" s="243" customFormat="1" ht="12.75" x14ac:dyDescent="0.2">
      <c r="A2941" s="1564" t="s">
        <v>2724</v>
      </c>
      <c r="B2941" s="1564"/>
      <c r="C2941" s="1564"/>
      <c r="D2941" s="1564"/>
    </row>
    <row r="2942" spans="1:4" s="243" customFormat="1" ht="12.75" x14ac:dyDescent="0.2">
      <c r="A2942" s="1565" t="s">
        <v>5017</v>
      </c>
      <c r="B2942" s="1565"/>
      <c r="C2942" s="1565"/>
      <c r="D2942" s="1565"/>
    </row>
  </sheetData>
  <mergeCells count="1285">
    <mergeCell ref="A19:A20"/>
    <mergeCell ref="A21:A22"/>
    <mergeCell ref="A23:A24"/>
    <mergeCell ref="A25:A26"/>
    <mergeCell ref="A27:A29"/>
    <mergeCell ref="A30:A31"/>
    <mergeCell ref="A4:A5"/>
    <mergeCell ref="A6:A7"/>
    <mergeCell ref="A8:A10"/>
    <mergeCell ref="A11:A12"/>
    <mergeCell ref="A13:A16"/>
    <mergeCell ref="A17:A18"/>
    <mergeCell ref="A67:A69"/>
    <mergeCell ref="A70:A71"/>
    <mergeCell ref="A72:A73"/>
    <mergeCell ref="A74:A75"/>
    <mergeCell ref="A76:A78"/>
    <mergeCell ref="A79:A80"/>
    <mergeCell ref="A52:A53"/>
    <mergeCell ref="A54:A55"/>
    <mergeCell ref="A56:A57"/>
    <mergeCell ref="A58:A60"/>
    <mergeCell ref="A61:A63"/>
    <mergeCell ref="A64:A66"/>
    <mergeCell ref="A32:A35"/>
    <mergeCell ref="A36:A38"/>
    <mergeCell ref="A39:A40"/>
    <mergeCell ref="A41:A42"/>
    <mergeCell ref="A43:A44"/>
    <mergeCell ref="A45:A51"/>
    <mergeCell ref="A107:A108"/>
    <mergeCell ref="A109:A110"/>
    <mergeCell ref="A111:A112"/>
    <mergeCell ref="A113:A114"/>
    <mergeCell ref="A115:A121"/>
    <mergeCell ref="A122:A123"/>
    <mergeCell ref="A94:A95"/>
    <mergeCell ref="A96:A97"/>
    <mergeCell ref="A98:A100"/>
    <mergeCell ref="A101:A102"/>
    <mergeCell ref="A103:A104"/>
    <mergeCell ref="A105:A106"/>
    <mergeCell ref="A81:A82"/>
    <mergeCell ref="A83:A84"/>
    <mergeCell ref="A85:A86"/>
    <mergeCell ref="A87:A88"/>
    <mergeCell ref="A89:A90"/>
    <mergeCell ref="A91:A93"/>
    <mergeCell ref="A160:A161"/>
    <mergeCell ref="A162:A163"/>
    <mergeCell ref="A164:A165"/>
    <mergeCell ref="A166:A167"/>
    <mergeCell ref="A168:A170"/>
    <mergeCell ref="A171:A173"/>
    <mergeCell ref="A138:A139"/>
    <mergeCell ref="A140:A141"/>
    <mergeCell ref="A142:A145"/>
    <mergeCell ref="A146:A151"/>
    <mergeCell ref="A152:A154"/>
    <mergeCell ref="A155:A159"/>
    <mergeCell ref="A124:A125"/>
    <mergeCell ref="A126:A127"/>
    <mergeCell ref="A128:A131"/>
    <mergeCell ref="A132:A133"/>
    <mergeCell ref="A134:A135"/>
    <mergeCell ref="A136:A137"/>
    <mergeCell ref="A199:A205"/>
    <mergeCell ref="A206:A207"/>
    <mergeCell ref="A208:A209"/>
    <mergeCell ref="A210:A211"/>
    <mergeCell ref="A212:A213"/>
    <mergeCell ref="A214:A215"/>
    <mergeCell ref="A187:A188"/>
    <mergeCell ref="A189:A190"/>
    <mergeCell ref="A191:A192"/>
    <mergeCell ref="A193:A194"/>
    <mergeCell ref="A195:A196"/>
    <mergeCell ref="A197:A198"/>
    <mergeCell ref="A174:A176"/>
    <mergeCell ref="A177:A178"/>
    <mergeCell ref="A179:A180"/>
    <mergeCell ref="A181:A182"/>
    <mergeCell ref="A183:A184"/>
    <mergeCell ref="A185:A186"/>
    <mergeCell ref="A242:A244"/>
    <mergeCell ref="A245:A247"/>
    <mergeCell ref="A248:A249"/>
    <mergeCell ref="A250:A251"/>
    <mergeCell ref="A252:A253"/>
    <mergeCell ref="A254:A255"/>
    <mergeCell ref="A229:A230"/>
    <mergeCell ref="A231:A232"/>
    <mergeCell ref="A233:A235"/>
    <mergeCell ref="A236:A237"/>
    <mergeCell ref="A238:A239"/>
    <mergeCell ref="A240:A241"/>
    <mergeCell ref="A216:A217"/>
    <mergeCell ref="A218:A219"/>
    <mergeCell ref="A220:A221"/>
    <mergeCell ref="A222:A223"/>
    <mergeCell ref="A224:A226"/>
    <mergeCell ref="A227:A228"/>
    <mergeCell ref="A283:A284"/>
    <mergeCell ref="A285:A287"/>
    <mergeCell ref="A288:A289"/>
    <mergeCell ref="A290:A291"/>
    <mergeCell ref="A292:A293"/>
    <mergeCell ref="A294:A295"/>
    <mergeCell ref="A270:A271"/>
    <mergeCell ref="A272:A273"/>
    <mergeCell ref="A274:A275"/>
    <mergeCell ref="A276:A277"/>
    <mergeCell ref="A278:A280"/>
    <mergeCell ref="A281:A282"/>
    <mergeCell ref="A256:A257"/>
    <mergeCell ref="A258:A260"/>
    <mergeCell ref="A261:A262"/>
    <mergeCell ref="A263:A265"/>
    <mergeCell ref="A266:A267"/>
    <mergeCell ref="A268:A269"/>
    <mergeCell ref="A321:A322"/>
    <mergeCell ref="A323:A326"/>
    <mergeCell ref="A327:A328"/>
    <mergeCell ref="A329:A330"/>
    <mergeCell ref="A331:A333"/>
    <mergeCell ref="A334:A335"/>
    <mergeCell ref="A308:A309"/>
    <mergeCell ref="A310:A311"/>
    <mergeCell ref="A312:A313"/>
    <mergeCell ref="A314:A315"/>
    <mergeCell ref="A316:A317"/>
    <mergeCell ref="A318:A320"/>
    <mergeCell ref="A296:A297"/>
    <mergeCell ref="A298:A299"/>
    <mergeCell ref="A300:A301"/>
    <mergeCell ref="A302:A303"/>
    <mergeCell ref="A304:A305"/>
    <mergeCell ref="A306:A307"/>
    <mergeCell ref="A373:A374"/>
    <mergeCell ref="A375:A377"/>
    <mergeCell ref="A378:A380"/>
    <mergeCell ref="A381:A383"/>
    <mergeCell ref="A384:A389"/>
    <mergeCell ref="A390:A391"/>
    <mergeCell ref="A351:A352"/>
    <mergeCell ref="A353:A354"/>
    <mergeCell ref="A355:A356"/>
    <mergeCell ref="A357:A366"/>
    <mergeCell ref="A367:A369"/>
    <mergeCell ref="A370:A372"/>
    <mergeCell ref="A336:A337"/>
    <mergeCell ref="A338:A339"/>
    <mergeCell ref="A340:A342"/>
    <mergeCell ref="A343:A346"/>
    <mergeCell ref="A347:A348"/>
    <mergeCell ref="A349:A350"/>
    <mergeCell ref="A417:A418"/>
    <mergeCell ref="A419:A420"/>
    <mergeCell ref="A421:A424"/>
    <mergeCell ref="A425:A426"/>
    <mergeCell ref="A427:A429"/>
    <mergeCell ref="A430:A431"/>
    <mergeCell ref="A405:A406"/>
    <mergeCell ref="A407:A408"/>
    <mergeCell ref="A409:A410"/>
    <mergeCell ref="A411:A412"/>
    <mergeCell ref="A413:A414"/>
    <mergeCell ref="A415:A416"/>
    <mergeCell ref="A392:A393"/>
    <mergeCell ref="A394:A395"/>
    <mergeCell ref="A396:A397"/>
    <mergeCell ref="A398:A399"/>
    <mergeCell ref="A400:A401"/>
    <mergeCell ref="A402:A404"/>
    <mergeCell ref="A459:A460"/>
    <mergeCell ref="A461:A462"/>
    <mergeCell ref="A463:A464"/>
    <mergeCell ref="A465:A466"/>
    <mergeCell ref="A467:A468"/>
    <mergeCell ref="A469:A470"/>
    <mergeCell ref="A447:A448"/>
    <mergeCell ref="A449:A450"/>
    <mergeCell ref="A451:A452"/>
    <mergeCell ref="A453:A454"/>
    <mergeCell ref="A455:A456"/>
    <mergeCell ref="A457:A458"/>
    <mergeCell ref="A432:A433"/>
    <mergeCell ref="A434:A435"/>
    <mergeCell ref="A436:A437"/>
    <mergeCell ref="A438:A441"/>
    <mergeCell ref="A442:A443"/>
    <mergeCell ref="A444:A446"/>
    <mergeCell ref="A495:A496"/>
    <mergeCell ref="A497:A498"/>
    <mergeCell ref="A499:A500"/>
    <mergeCell ref="A501:A502"/>
    <mergeCell ref="A503:A504"/>
    <mergeCell ref="A505:A506"/>
    <mergeCell ref="A483:A484"/>
    <mergeCell ref="A485:A486"/>
    <mergeCell ref="A487:A488"/>
    <mergeCell ref="A489:A490"/>
    <mergeCell ref="A491:A492"/>
    <mergeCell ref="A493:A494"/>
    <mergeCell ref="A471:A472"/>
    <mergeCell ref="A473:A474"/>
    <mergeCell ref="A475:A476"/>
    <mergeCell ref="A477:A478"/>
    <mergeCell ref="A479:A480"/>
    <mergeCell ref="A481:A482"/>
    <mergeCell ref="A538:A539"/>
    <mergeCell ref="A540:A544"/>
    <mergeCell ref="A545:A546"/>
    <mergeCell ref="A547:A548"/>
    <mergeCell ref="A549:A550"/>
    <mergeCell ref="A551:A552"/>
    <mergeCell ref="A519:A520"/>
    <mergeCell ref="A521:A522"/>
    <mergeCell ref="A523:A524"/>
    <mergeCell ref="A525:A526"/>
    <mergeCell ref="A527:A532"/>
    <mergeCell ref="A533:A537"/>
    <mergeCell ref="A507:A508"/>
    <mergeCell ref="A509:A510"/>
    <mergeCell ref="A511:A512"/>
    <mergeCell ref="A513:A514"/>
    <mergeCell ref="A515:A516"/>
    <mergeCell ref="A517:A518"/>
    <mergeCell ref="A582:A583"/>
    <mergeCell ref="A584:A585"/>
    <mergeCell ref="A586:A588"/>
    <mergeCell ref="A589:A590"/>
    <mergeCell ref="A591:A592"/>
    <mergeCell ref="A593:A595"/>
    <mergeCell ref="A569:A570"/>
    <mergeCell ref="A571:A572"/>
    <mergeCell ref="A573:A575"/>
    <mergeCell ref="A576:A577"/>
    <mergeCell ref="A578:A579"/>
    <mergeCell ref="A580:A581"/>
    <mergeCell ref="A553:A554"/>
    <mergeCell ref="A555:A556"/>
    <mergeCell ref="A557:A558"/>
    <mergeCell ref="A559:A560"/>
    <mergeCell ref="A561:A565"/>
    <mergeCell ref="A566:A568"/>
    <mergeCell ref="A621:A622"/>
    <mergeCell ref="A623:A624"/>
    <mergeCell ref="A625:A626"/>
    <mergeCell ref="A627:A628"/>
    <mergeCell ref="A629:A630"/>
    <mergeCell ref="A631:A632"/>
    <mergeCell ref="A608:A609"/>
    <mergeCell ref="A610:A611"/>
    <mergeCell ref="A612:A613"/>
    <mergeCell ref="A614:A615"/>
    <mergeCell ref="A616:A617"/>
    <mergeCell ref="A618:A620"/>
    <mergeCell ref="A596:A597"/>
    <mergeCell ref="A598:A599"/>
    <mergeCell ref="A600:A601"/>
    <mergeCell ref="A602:A603"/>
    <mergeCell ref="A604:A605"/>
    <mergeCell ref="A606:A607"/>
    <mergeCell ref="A660:A661"/>
    <mergeCell ref="A662:A663"/>
    <mergeCell ref="A664:A667"/>
    <mergeCell ref="A668:A669"/>
    <mergeCell ref="A670:A671"/>
    <mergeCell ref="A672:A673"/>
    <mergeCell ref="A648:A649"/>
    <mergeCell ref="A650:A651"/>
    <mergeCell ref="A652:A653"/>
    <mergeCell ref="A654:A655"/>
    <mergeCell ref="A656:A657"/>
    <mergeCell ref="A658:A659"/>
    <mergeCell ref="A633:A634"/>
    <mergeCell ref="A635:A636"/>
    <mergeCell ref="A637:A638"/>
    <mergeCell ref="A639:A640"/>
    <mergeCell ref="A641:A645"/>
    <mergeCell ref="A646:A647"/>
    <mergeCell ref="A702:A703"/>
    <mergeCell ref="A704:A705"/>
    <mergeCell ref="A706:A707"/>
    <mergeCell ref="A708:A709"/>
    <mergeCell ref="A710:A711"/>
    <mergeCell ref="A712:A728"/>
    <mergeCell ref="A689:A690"/>
    <mergeCell ref="A691:A692"/>
    <mergeCell ref="A693:A694"/>
    <mergeCell ref="A695:A697"/>
    <mergeCell ref="A698:A699"/>
    <mergeCell ref="A700:A701"/>
    <mergeCell ref="A674:A675"/>
    <mergeCell ref="A676:A677"/>
    <mergeCell ref="A678:A679"/>
    <mergeCell ref="A680:A681"/>
    <mergeCell ref="A682:A686"/>
    <mergeCell ref="A687:A688"/>
    <mergeCell ref="A757:A758"/>
    <mergeCell ref="A759:A760"/>
    <mergeCell ref="A761:A762"/>
    <mergeCell ref="A763:A764"/>
    <mergeCell ref="A765:A766"/>
    <mergeCell ref="A767:A769"/>
    <mergeCell ref="A742:A744"/>
    <mergeCell ref="A745:A747"/>
    <mergeCell ref="A748:A750"/>
    <mergeCell ref="A751:A752"/>
    <mergeCell ref="A753:A754"/>
    <mergeCell ref="A755:A756"/>
    <mergeCell ref="A729:A731"/>
    <mergeCell ref="A732:A733"/>
    <mergeCell ref="A734:A735"/>
    <mergeCell ref="A736:A737"/>
    <mergeCell ref="A738:A739"/>
    <mergeCell ref="A740:A741"/>
    <mergeCell ref="A797:A798"/>
    <mergeCell ref="A799:A800"/>
    <mergeCell ref="A801:A803"/>
    <mergeCell ref="A804:A806"/>
    <mergeCell ref="A807:A808"/>
    <mergeCell ref="A809:A810"/>
    <mergeCell ref="A785:A786"/>
    <mergeCell ref="A787:A788"/>
    <mergeCell ref="A789:A790"/>
    <mergeCell ref="A791:A792"/>
    <mergeCell ref="A793:A794"/>
    <mergeCell ref="A795:A796"/>
    <mergeCell ref="A770:A771"/>
    <mergeCell ref="A772:A773"/>
    <mergeCell ref="A774:A777"/>
    <mergeCell ref="A778:A779"/>
    <mergeCell ref="A780:A781"/>
    <mergeCell ref="A782:A784"/>
    <mergeCell ref="A838:A839"/>
    <mergeCell ref="A840:A842"/>
    <mergeCell ref="A843:A844"/>
    <mergeCell ref="A845:A846"/>
    <mergeCell ref="A847:A848"/>
    <mergeCell ref="A849:A850"/>
    <mergeCell ref="A825:A826"/>
    <mergeCell ref="A827:A828"/>
    <mergeCell ref="A829:A830"/>
    <mergeCell ref="A831:A832"/>
    <mergeCell ref="A833:A834"/>
    <mergeCell ref="A835:A837"/>
    <mergeCell ref="A811:A812"/>
    <mergeCell ref="A813:A814"/>
    <mergeCell ref="A815:A816"/>
    <mergeCell ref="A817:A818"/>
    <mergeCell ref="A819:A822"/>
    <mergeCell ref="A823:A824"/>
    <mergeCell ref="A890:A891"/>
    <mergeCell ref="A892:A894"/>
    <mergeCell ref="A895:A898"/>
    <mergeCell ref="A899:A902"/>
    <mergeCell ref="A903:A906"/>
    <mergeCell ref="A907:A913"/>
    <mergeCell ref="A864:A865"/>
    <mergeCell ref="A866:A871"/>
    <mergeCell ref="A872:A874"/>
    <mergeCell ref="A875:A881"/>
    <mergeCell ref="A882:A885"/>
    <mergeCell ref="A886:A889"/>
    <mergeCell ref="A851:A852"/>
    <mergeCell ref="A853:A854"/>
    <mergeCell ref="A855:A856"/>
    <mergeCell ref="A857:A858"/>
    <mergeCell ref="A859:A860"/>
    <mergeCell ref="A861:A863"/>
    <mergeCell ref="A954:A955"/>
    <mergeCell ref="A956:A957"/>
    <mergeCell ref="A958:A959"/>
    <mergeCell ref="A960:A961"/>
    <mergeCell ref="A962:A963"/>
    <mergeCell ref="A964:A965"/>
    <mergeCell ref="A941:A942"/>
    <mergeCell ref="A943:A944"/>
    <mergeCell ref="A945:A947"/>
    <mergeCell ref="A948:A949"/>
    <mergeCell ref="A950:A951"/>
    <mergeCell ref="A952:A953"/>
    <mergeCell ref="A914:A920"/>
    <mergeCell ref="A921:A924"/>
    <mergeCell ref="A925:A929"/>
    <mergeCell ref="A930:A932"/>
    <mergeCell ref="A933:A937"/>
    <mergeCell ref="A938:A940"/>
    <mergeCell ref="A990:A991"/>
    <mergeCell ref="A992:A993"/>
    <mergeCell ref="A994:A995"/>
    <mergeCell ref="A996:A997"/>
    <mergeCell ref="A998:A999"/>
    <mergeCell ref="A1000:A1001"/>
    <mergeCell ref="A978:A979"/>
    <mergeCell ref="A980:A981"/>
    <mergeCell ref="A982:A983"/>
    <mergeCell ref="A984:A985"/>
    <mergeCell ref="A986:A987"/>
    <mergeCell ref="A988:A989"/>
    <mergeCell ref="A966:A967"/>
    <mergeCell ref="A968:A969"/>
    <mergeCell ref="A970:A971"/>
    <mergeCell ref="A972:A973"/>
    <mergeCell ref="A974:A975"/>
    <mergeCell ref="A976:A977"/>
    <mergeCell ref="A1028:A1029"/>
    <mergeCell ref="A1030:A1031"/>
    <mergeCell ref="A1032:A1033"/>
    <mergeCell ref="A1034:A1035"/>
    <mergeCell ref="A1036:A1037"/>
    <mergeCell ref="A1038:A1039"/>
    <mergeCell ref="A1016:A1017"/>
    <mergeCell ref="A1018:A1019"/>
    <mergeCell ref="A1020:A1021"/>
    <mergeCell ref="A1022:A1023"/>
    <mergeCell ref="A1024:A1025"/>
    <mergeCell ref="A1026:A1027"/>
    <mergeCell ref="A1002:A1003"/>
    <mergeCell ref="A1004:A1005"/>
    <mergeCell ref="A1006:A1007"/>
    <mergeCell ref="A1008:A1009"/>
    <mergeCell ref="A1010:A1011"/>
    <mergeCell ref="A1012:A1015"/>
    <mergeCell ref="A1065:A1067"/>
    <mergeCell ref="A1068:A1069"/>
    <mergeCell ref="A1070:A1071"/>
    <mergeCell ref="A1072:A1073"/>
    <mergeCell ref="A1074:A1075"/>
    <mergeCell ref="A1076:A1081"/>
    <mergeCell ref="A1053:A1054"/>
    <mergeCell ref="A1055:A1056"/>
    <mergeCell ref="A1057:A1058"/>
    <mergeCell ref="A1059:A1060"/>
    <mergeCell ref="A1061:A1062"/>
    <mergeCell ref="A1063:A1064"/>
    <mergeCell ref="A1040:A1041"/>
    <mergeCell ref="A1042:A1044"/>
    <mergeCell ref="A1045:A1046"/>
    <mergeCell ref="A1047:A1048"/>
    <mergeCell ref="A1049:A1050"/>
    <mergeCell ref="A1051:A1052"/>
    <mergeCell ref="A1108:A1109"/>
    <mergeCell ref="A1110:A1111"/>
    <mergeCell ref="A1112:A1113"/>
    <mergeCell ref="A1114:A1115"/>
    <mergeCell ref="A1116:A1117"/>
    <mergeCell ref="A1118:A1119"/>
    <mergeCell ref="A1094:A1095"/>
    <mergeCell ref="A1096:A1097"/>
    <mergeCell ref="A1098:A1101"/>
    <mergeCell ref="A1102:A1103"/>
    <mergeCell ref="A1104:A1105"/>
    <mergeCell ref="A1106:A1107"/>
    <mergeCell ref="A1082:A1083"/>
    <mergeCell ref="A1084:A1085"/>
    <mergeCell ref="A1086:A1087"/>
    <mergeCell ref="A1088:A1089"/>
    <mergeCell ref="A1090:A1091"/>
    <mergeCell ref="A1092:A1093"/>
    <mergeCell ref="A1147:A1148"/>
    <mergeCell ref="A1149:A1150"/>
    <mergeCell ref="A1151:A1152"/>
    <mergeCell ref="A1153:A1154"/>
    <mergeCell ref="A1155:A1156"/>
    <mergeCell ref="A1157:A1159"/>
    <mergeCell ref="A1135:A1136"/>
    <mergeCell ref="A1137:A1138"/>
    <mergeCell ref="A1139:A1140"/>
    <mergeCell ref="A1141:A1142"/>
    <mergeCell ref="A1143:A1144"/>
    <mergeCell ref="A1145:A1146"/>
    <mergeCell ref="A1120:A1121"/>
    <mergeCell ref="A1122:A1123"/>
    <mergeCell ref="A1124:A1126"/>
    <mergeCell ref="A1127:A1130"/>
    <mergeCell ref="A1131:A1132"/>
    <mergeCell ref="A1133:A1134"/>
    <mergeCell ref="A1185:A1187"/>
    <mergeCell ref="A1188:A1192"/>
    <mergeCell ref="A1193:A1195"/>
    <mergeCell ref="A1196:A1197"/>
    <mergeCell ref="A1198:A1199"/>
    <mergeCell ref="A1200:A1201"/>
    <mergeCell ref="A1172:A1173"/>
    <mergeCell ref="A1174:A1176"/>
    <mergeCell ref="A1177:A1178"/>
    <mergeCell ref="A1179:A1180"/>
    <mergeCell ref="A1181:A1182"/>
    <mergeCell ref="A1183:A1184"/>
    <mergeCell ref="A1160:A1161"/>
    <mergeCell ref="A1162:A1163"/>
    <mergeCell ref="A1164:A1165"/>
    <mergeCell ref="A1166:A1167"/>
    <mergeCell ref="A1168:A1169"/>
    <mergeCell ref="A1170:A1171"/>
    <mergeCell ref="A1229:A1230"/>
    <mergeCell ref="A1231:A1232"/>
    <mergeCell ref="A1233:A1234"/>
    <mergeCell ref="A1235:A1236"/>
    <mergeCell ref="A1237:A1238"/>
    <mergeCell ref="A1239:A1240"/>
    <mergeCell ref="A1216:A1217"/>
    <mergeCell ref="A1218:A1219"/>
    <mergeCell ref="A1220:A1221"/>
    <mergeCell ref="A1222:A1224"/>
    <mergeCell ref="A1225:A1226"/>
    <mergeCell ref="A1227:A1228"/>
    <mergeCell ref="A1202:A1205"/>
    <mergeCell ref="A1206:A1207"/>
    <mergeCell ref="A1208:A1209"/>
    <mergeCell ref="A1210:A1211"/>
    <mergeCell ref="A1212:A1213"/>
    <mergeCell ref="A1214:A1215"/>
    <mergeCell ref="A1265:A1266"/>
    <mergeCell ref="A1267:A1268"/>
    <mergeCell ref="A1269:A1270"/>
    <mergeCell ref="A1271:A1272"/>
    <mergeCell ref="A1273:A1274"/>
    <mergeCell ref="A1275:A1276"/>
    <mergeCell ref="A1253:A1254"/>
    <mergeCell ref="A1255:A1256"/>
    <mergeCell ref="A1257:A1258"/>
    <mergeCell ref="A1259:A1260"/>
    <mergeCell ref="A1261:A1262"/>
    <mergeCell ref="A1263:A1264"/>
    <mergeCell ref="A1241:A1242"/>
    <mergeCell ref="A1243:A1244"/>
    <mergeCell ref="A1245:A1246"/>
    <mergeCell ref="A1247:A1248"/>
    <mergeCell ref="A1249:A1250"/>
    <mergeCell ref="A1251:A1252"/>
    <mergeCell ref="A1303:A1304"/>
    <mergeCell ref="A1305:A1306"/>
    <mergeCell ref="A1307:A1308"/>
    <mergeCell ref="A1309:A1310"/>
    <mergeCell ref="A1311:A1312"/>
    <mergeCell ref="A1313:A1314"/>
    <mergeCell ref="A1290:A1291"/>
    <mergeCell ref="A1292:A1294"/>
    <mergeCell ref="A1295:A1296"/>
    <mergeCell ref="A1297:A1298"/>
    <mergeCell ref="A1299:A1300"/>
    <mergeCell ref="A1301:A1302"/>
    <mergeCell ref="A1277:A1278"/>
    <mergeCell ref="A1279:A1281"/>
    <mergeCell ref="A1282:A1283"/>
    <mergeCell ref="A1284:A1285"/>
    <mergeCell ref="A1286:A1287"/>
    <mergeCell ref="A1288:A1289"/>
    <mergeCell ref="A1342:A1344"/>
    <mergeCell ref="A1345:A1346"/>
    <mergeCell ref="A1347:A1354"/>
    <mergeCell ref="A1355:A1357"/>
    <mergeCell ref="A1358:A1359"/>
    <mergeCell ref="A1360:A1361"/>
    <mergeCell ref="A1327:A1328"/>
    <mergeCell ref="A1329:A1330"/>
    <mergeCell ref="A1331:A1332"/>
    <mergeCell ref="A1333:A1334"/>
    <mergeCell ref="A1335:A1338"/>
    <mergeCell ref="A1339:A1341"/>
    <mergeCell ref="A1315:A1316"/>
    <mergeCell ref="A1317:A1318"/>
    <mergeCell ref="A1319:A1320"/>
    <mergeCell ref="A1321:A1322"/>
    <mergeCell ref="A1323:A1324"/>
    <mergeCell ref="A1325:A1326"/>
    <mergeCell ref="A1389:A1390"/>
    <mergeCell ref="A1391:A1392"/>
    <mergeCell ref="A1393:A1394"/>
    <mergeCell ref="A1395:A1396"/>
    <mergeCell ref="A1397:A1398"/>
    <mergeCell ref="A1399:A1400"/>
    <mergeCell ref="A1374:A1375"/>
    <mergeCell ref="A1376:A1380"/>
    <mergeCell ref="A1381:A1382"/>
    <mergeCell ref="A1383:A1384"/>
    <mergeCell ref="A1385:A1386"/>
    <mergeCell ref="A1387:A1388"/>
    <mergeCell ref="A1362:A1363"/>
    <mergeCell ref="A1364:A1365"/>
    <mergeCell ref="A1366:A1367"/>
    <mergeCell ref="A1368:A1369"/>
    <mergeCell ref="A1370:A1371"/>
    <mergeCell ref="A1372:A1373"/>
    <mergeCell ref="A1429:A1430"/>
    <mergeCell ref="A1431:A1433"/>
    <mergeCell ref="A1434:A1435"/>
    <mergeCell ref="A1436:A1437"/>
    <mergeCell ref="A1438:A1439"/>
    <mergeCell ref="A1440:A1441"/>
    <mergeCell ref="A1416:A1418"/>
    <mergeCell ref="A1419:A1420"/>
    <mergeCell ref="A1421:A1422"/>
    <mergeCell ref="A1423:A1424"/>
    <mergeCell ref="A1425:A1426"/>
    <mergeCell ref="A1427:A1428"/>
    <mergeCell ref="A1401:A1402"/>
    <mergeCell ref="A1403:A1406"/>
    <mergeCell ref="A1407:A1408"/>
    <mergeCell ref="A1409:A1410"/>
    <mergeCell ref="A1411:A1413"/>
    <mergeCell ref="A1414:A1415"/>
    <mergeCell ref="A1469:A1470"/>
    <mergeCell ref="A1471:A1473"/>
    <mergeCell ref="A1474:A1475"/>
    <mergeCell ref="A1476:A1477"/>
    <mergeCell ref="A1478:A1479"/>
    <mergeCell ref="A1480:A1481"/>
    <mergeCell ref="A1457:A1458"/>
    <mergeCell ref="A1459:A1460"/>
    <mergeCell ref="A1461:A1462"/>
    <mergeCell ref="A1463:A1464"/>
    <mergeCell ref="A1465:A1466"/>
    <mergeCell ref="A1467:A1468"/>
    <mergeCell ref="A1442:A1444"/>
    <mergeCell ref="A1445:A1448"/>
    <mergeCell ref="A1449:A1450"/>
    <mergeCell ref="A1451:A1452"/>
    <mergeCell ref="A1453:A1454"/>
    <mergeCell ref="A1455:A1456"/>
    <mergeCell ref="A1508:A1509"/>
    <mergeCell ref="A1510:A1511"/>
    <mergeCell ref="A1512:A1513"/>
    <mergeCell ref="A1514:A1515"/>
    <mergeCell ref="A1516:A1517"/>
    <mergeCell ref="A1518:A1519"/>
    <mergeCell ref="A1496:A1497"/>
    <mergeCell ref="A1498:A1499"/>
    <mergeCell ref="A1500:A1501"/>
    <mergeCell ref="A1502:A1503"/>
    <mergeCell ref="A1504:A1505"/>
    <mergeCell ref="A1506:A1507"/>
    <mergeCell ref="A1482:A1483"/>
    <mergeCell ref="A1484:A1485"/>
    <mergeCell ref="A1486:A1487"/>
    <mergeCell ref="A1488:A1489"/>
    <mergeCell ref="A1490:A1493"/>
    <mergeCell ref="A1494:A1495"/>
    <mergeCell ref="A1547:A1548"/>
    <mergeCell ref="A1549:A1551"/>
    <mergeCell ref="A1552:A1554"/>
    <mergeCell ref="A1555:A1558"/>
    <mergeCell ref="A1559:A1560"/>
    <mergeCell ref="A1561:A1562"/>
    <mergeCell ref="A1533:A1535"/>
    <mergeCell ref="A1536:A1537"/>
    <mergeCell ref="A1538:A1539"/>
    <mergeCell ref="A1540:A1541"/>
    <mergeCell ref="A1542:A1544"/>
    <mergeCell ref="A1545:A1546"/>
    <mergeCell ref="A1520:A1522"/>
    <mergeCell ref="A1523:A1524"/>
    <mergeCell ref="A1525:A1526"/>
    <mergeCell ref="A1527:A1528"/>
    <mergeCell ref="A1529:A1530"/>
    <mergeCell ref="A1531:A1532"/>
    <mergeCell ref="A1591:A1593"/>
    <mergeCell ref="A1594:A1595"/>
    <mergeCell ref="A1596:A1597"/>
    <mergeCell ref="A1598:A1599"/>
    <mergeCell ref="A1600:A1601"/>
    <mergeCell ref="A1602:A1603"/>
    <mergeCell ref="A1576:A1578"/>
    <mergeCell ref="A1579:A1582"/>
    <mergeCell ref="A1583:A1584"/>
    <mergeCell ref="A1585:A1586"/>
    <mergeCell ref="A1587:A1588"/>
    <mergeCell ref="A1589:A1590"/>
    <mergeCell ref="A1563:A1565"/>
    <mergeCell ref="A1566:A1567"/>
    <mergeCell ref="A1568:A1569"/>
    <mergeCell ref="A1570:A1571"/>
    <mergeCell ref="A1572:A1573"/>
    <mergeCell ref="A1574:A1575"/>
    <mergeCell ref="A1635:A1636"/>
    <mergeCell ref="A1637:A1638"/>
    <mergeCell ref="A1639:A1640"/>
    <mergeCell ref="A1641:A1642"/>
    <mergeCell ref="A1643:A1645"/>
    <mergeCell ref="A1646:A1647"/>
    <mergeCell ref="A1623:A1624"/>
    <mergeCell ref="A1625:A1626"/>
    <mergeCell ref="A1627:A1628"/>
    <mergeCell ref="A1629:A1630"/>
    <mergeCell ref="A1631:A1632"/>
    <mergeCell ref="A1633:A1634"/>
    <mergeCell ref="A1604:A1605"/>
    <mergeCell ref="A1606:A1607"/>
    <mergeCell ref="A1608:A1616"/>
    <mergeCell ref="A1617:A1618"/>
    <mergeCell ref="A1619:A1620"/>
    <mergeCell ref="A1621:A1622"/>
    <mergeCell ref="A1674:A1675"/>
    <mergeCell ref="A1676:A1677"/>
    <mergeCell ref="A1678:A1679"/>
    <mergeCell ref="A1680:A1681"/>
    <mergeCell ref="A1682:A1684"/>
    <mergeCell ref="A1685:A1686"/>
    <mergeCell ref="A1660:A1661"/>
    <mergeCell ref="A1662:A1663"/>
    <mergeCell ref="A1664:A1665"/>
    <mergeCell ref="A1666:A1668"/>
    <mergeCell ref="A1669:A1671"/>
    <mergeCell ref="A1672:A1673"/>
    <mergeCell ref="A1648:A1649"/>
    <mergeCell ref="A1650:A1651"/>
    <mergeCell ref="A1652:A1653"/>
    <mergeCell ref="A1654:A1655"/>
    <mergeCell ref="A1656:A1657"/>
    <mergeCell ref="A1658:A1659"/>
    <mergeCell ref="A1715:A1716"/>
    <mergeCell ref="A1717:A1718"/>
    <mergeCell ref="A1719:A1720"/>
    <mergeCell ref="A1721:A1723"/>
    <mergeCell ref="A1724:A1725"/>
    <mergeCell ref="A1726:A1728"/>
    <mergeCell ref="A1703:A1704"/>
    <mergeCell ref="A1705:A1706"/>
    <mergeCell ref="A1707:A1708"/>
    <mergeCell ref="A1709:A1710"/>
    <mergeCell ref="A1711:A1712"/>
    <mergeCell ref="A1713:A1714"/>
    <mergeCell ref="A1687:A1688"/>
    <mergeCell ref="A1689:A1690"/>
    <mergeCell ref="A1691:A1693"/>
    <mergeCell ref="A1694:A1695"/>
    <mergeCell ref="A1696:A1700"/>
    <mergeCell ref="A1701:A1702"/>
    <mergeCell ref="A1754:A1755"/>
    <mergeCell ref="A1756:A1757"/>
    <mergeCell ref="A1758:A1759"/>
    <mergeCell ref="A1760:A1761"/>
    <mergeCell ref="A1762:A1763"/>
    <mergeCell ref="A1764:A1766"/>
    <mergeCell ref="A1742:A1743"/>
    <mergeCell ref="A1744:A1745"/>
    <mergeCell ref="A1746:A1747"/>
    <mergeCell ref="A1748:A1749"/>
    <mergeCell ref="A1750:A1751"/>
    <mergeCell ref="A1752:A1753"/>
    <mergeCell ref="A1729:A1731"/>
    <mergeCell ref="A1732:A1733"/>
    <mergeCell ref="A1734:A1735"/>
    <mergeCell ref="A1736:A1737"/>
    <mergeCell ref="A1738:A1739"/>
    <mergeCell ref="A1740:A1741"/>
    <mergeCell ref="A1795:A1796"/>
    <mergeCell ref="A1797:A1798"/>
    <mergeCell ref="A1799:A1801"/>
    <mergeCell ref="A1802:A1805"/>
    <mergeCell ref="A1806:A1807"/>
    <mergeCell ref="A1808:A1809"/>
    <mergeCell ref="A1782:A1783"/>
    <mergeCell ref="A1784:A1785"/>
    <mergeCell ref="A1786:A1787"/>
    <mergeCell ref="A1788:A1789"/>
    <mergeCell ref="A1790:A1791"/>
    <mergeCell ref="A1792:A1794"/>
    <mergeCell ref="A1767:A1768"/>
    <mergeCell ref="A1769:A1770"/>
    <mergeCell ref="A1771:A1772"/>
    <mergeCell ref="A1773:A1777"/>
    <mergeCell ref="A1778:A1779"/>
    <mergeCell ref="A1780:A1781"/>
    <mergeCell ref="A1835:A1836"/>
    <mergeCell ref="A1837:A1838"/>
    <mergeCell ref="A1839:A1840"/>
    <mergeCell ref="A1841:A1842"/>
    <mergeCell ref="A1843:A1844"/>
    <mergeCell ref="A1845:A1846"/>
    <mergeCell ref="A1822:A1823"/>
    <mergeCell ref="A1824:A1825"/>
    <mergeCell ref="A1826:A1827"/>
    <mergeCell ref="A1828:A1829"/>
    <mergeCell ref="A1830:A1832"/>
    <mergeCell ref="A1833:A1834"/>
    <mergeCell ref="A1810:A1811"/>
    <mergeCell ref="A1812:A1813"/>
    <mergeCell ref="A1814:A1815"/>
    <mergeCell ref="A1816:A1817"/>
    <mergeCell ref="A1818:A1819"/>
    <mergeCell ref="A1820:A1821"/>
    <mergeCell ref="A1873:A1874"/>
    <mergeCell ref="A1875:A1876"/>
    <mergeCell ref="A1877:A1878"/>
    <mergeCell ref="A1879:A1880"/>
    <mergeCell ref="A1881:A1882"/>
    <mergeCell ref="A1883:A1884"/>
    <mergeCell ref="A1859:A1860"/>
    <mergeCell ref="A1861:A1862"/>
    <mergeCell ref="A1863:A1865"/>
    <mergeCell ref="A1866:A1868"/>
    <mergeCell ref="A1869:A1870"/>
    <mergeCell ref="A1871:A1872"/>
    <mergeCell ref="A1847:A1848"/>
    <mergeCell ref="A1849:A1850"/>
    <mergeCell ref="A1851:A1852"/>
    <mergeCell ref="A1853:A1854"/>
    <mergeCell ref="A1855:A1856"/>
    <mergeCell ref="A1857:A1858"/>
    <mergeCell ref="A1910:A1911"/>
    <mergeCell ref="A1912:A1913"/>
    <mergeCell ref="A1914:A1915"/>
    <mergeCell ref="A1916:A1917"/>
    <mergeCell ref="A1918:A1919"/>
    <mergeCell ref="A1920:A1922"/>
    <mergeCell ref="A1898:A1899"/>
    <mergeCell ref="A1900:A1901"/>
    <mergeCell ref="A1902:A1903"/>
    <mergeCell ref="A1904:A1905"/>
    <mergeCell ref="A1906:A1907"/>
    <mergeCell ref="A1908:A1909"/>
    <mergeCell ref="A1885:A1886"/>
    <mergeCell ref="A1887:A1888"/>
    <mergeCell ref="A1889:A1890"/>
    <mergeCell ref="A1891:A1892"/>
    <mergeCell ref="A1893:A1895"/>
    <mergeCell ref="A1896:A1897"/>
    <mergeCell ref="A1951:A1953"/>
    <mergeCell ref="A1954:A1956"/>
    <mergeCell ref="A1957:A1959"/>
    <mergeCell ref="A1960:A1961"/>
    <mergeCell ref="A1962:A1963"/>
    <mergeCell ref="A1964:A1966"/>
    <mergeCell ref="A1937:A1938"/>
    <mergeCell ref="A1939:A1942"/>
    <mergeCell ref="A1943:A1944"/>
    <mergeCell ref="A1945:A1946"/>
    <mergeCell ref="A1947:A1948"/>
    <mergeCell ref="A1949:A1950"/>
    <mergeCell ref="A1923:A1924"/>
    <mergeCell ref="A1925:A1926"/>
    <mergeCell ref="A1927:A1928"/>
    <mergeCell ref="A1929:A1932"/>
    <mergeCell ref="A1933:A1934"/>
    <mergeCell ref="A1935:A1936"/>
    <mergeCell ref="A1991:A1992"/>
    <mergeCell ref="A1993:A1994"/>
    <mergeCell ref="A1995:A1996"/>
    <mergeCell ref="A1997:A1998"/>
    <mergeCell ref="A1999:A2000"/>
    <mergeCell ref="A2001:A2002"/>
    <mergeCell ref="A1979:A1980"/>
    <mergeCell ref="A1981:A1982"/>
    <mergeCell ref="A1983:A1984"/>
    <mergeCell ref="A1985:A1986"/>
    <mergeCell ref="A1987:A1988"/>
    <mergeCell ref="A1989:A1990"/>
    <mergeCell ref="A1967:A1968"/>
    <mergeCell ref="A1969:A1970"/>
    <mergeCell ref="A1971:A1972"/>
    <mergeCell ref="A1973:A1974"/>
    <mergeCell ref="A1975:A1976"/>
    <mergeCell ref="A1977:A1978"/>
    <mergeCell ref="A2028:A2029"/>
    <mergeCell ref="A2030:A2031"/>
    <mergeCell ref="A2032:A2033"/>
    <mergeCell ref="A2034:A2035"/>
    <mergeCell ref="A2036:A2037"/>
    <mergeCell ref="A2038:A2039"/>
    <mergeCell ref="A2015:A2016"/>
    <mergeCell ref="A2017:A2019"/>
    <mergeCell ref="A2020:A2021"/>
    <mergeCell ref="A2022:A2023"/>
    <mergeCell ref="A2024:A2025"/>
    <mergeCell ref="A2026:A2027"/>
    <mergeCell ref="A2003:A2004"/>
    <mergeCell ref="A2005:A2006"/>
    <mergeCell ref="A2007:A2008"/>
    <mergeCell ref="A2009:A2010"/>
    <mergeCell ref="A2011:A2012"/>
    <mergeCell ref="A2013:A2014"/>
    <mergeCell ref="A2064:A2065"/>
    <mergeCell ref="A2066:A2067"/>
    <mergeCell ref="A2068:A2069"/>
    <mergeCell ref="A2070:A2071"/>
    <mergeCell ref="A2072:A2073"/>
    <mergeCell ref="A2074:A2075"/>
    <mergeCell ref="A2052:A2053"/>
    <mergeCell ref="A2054:A2055"/>
    <mergeCell ref="A2056:A2057"/>
    <mergeCell ref="A2058:A2059"/>
    <mergeCell ref="A2060:A2061"/>
    <mergeCell ref="A2062:A2063"/>
    <mergeCell ref="A2040:A2041"/>
    <mergeCell ref="A2042:A2043"/>
    <mergeCell ref="A2044:A2045"/>
    <mergeCell ref="A2046:A2047"/>
    <mergeCell ref="A2048:A2049"/>
    <mergeCell ref="A2050:A2051"/>
    <mergeCell ref="A2100:A2101"/>
    <mergeCell ref="A2102:A2103"/>
    <mergeCell ref="A2104:A2105"/>
    <mergeCell ref="A2106:A2107"/>
    <mergeCell ref="A2108:A2109"/>
    <mergeCell ref="A2110:A2111"/>
    <mergeCell ref="A2088:A2089"/>
    <mergeCell ref="A2090:A2091"/>
    <mergeCell ref="A2092:A2093"/>
    <mergeCell ref="A2094:A2095"/>
    <mergeCell ref="A2096:A2097"/>
    <mergeCell ref="A2098:A2099"/>
    <mergeCell ref="A2076:A2077"/>
    <mergeCell ref="A2078:A2079"/>
    <mergeCell ref="A2080:A2081"/>
    <mergeCell ref="A2082:A2083"/>
    <mergeCell ref="A2084:A2085"/>
    <mergeCell ref="A2086:A2087"/>
    <mergeCell ref="A2136:A2137"/>
    <mergeCell ref="A2138:A2139"/>
    <mergeCell ref="A2140:A2141"/>
    <mergeCell ref="A2142:A2143"/>
    <mergeCell ref="A2144:A2145"/>
    <mergeCell ref="A2146:A2147"/>
    <mergeCell ref="A2124:A2125"/>
    <mergeCell ref="A2126:A2127"/>
    <mergeCell ref="A2128:A2129"/>
    <mergeCell ref="A2130:A2131"/>
    <mergeCell ref="A2132:A2133"/>
    <mergeCell ref="A2134:A2135"/>
    <mergeCell ref="A2112:A2113"/>
    <mergeCell ref="A2114:A2115"/>
    <mergeCell ref="A2116:A2117"/>
    <mergeCell ref="A2118:A2119"/>
    <mergeCell ref="A2120:A2121"/>
    <mergeCell ref="A2122:A2123"/>
    <mergeCell ref="A2172:A2173"/>
    <mergeCell ref="A2174:A2175"/>
    <mergeCell ref="A2176:A2177"/>
    <mergeCell ref="A2178:A2179"/>
    <mergeCell ref="A2180:A2181"/>
    <mergeCell ref="A2182:A2183"/>
    <mergeCell ref="A2160:A2161"/>
    <mergeCell ref="A2162:A2163"/>
    <mergeCell ref="A2164:A2165"/>
    <mergeCell ref="A2166:A2167"/>
    <mergeCell ref="A2168:A2169"/>
    <mergeCell ref="A2170:A2171"/>
    <mergeCell ref="A2148:A2149"/>
    <mergeCell ref="A2150:A2151"/>
    <mergeCell ref="A2152:A2153"/>
    <mergeCell ref="A2154:A2155"/>
    <mergeCell ref="A2156:A2157"/>
    <mergeCell ref="A2158:A2159"/>
    <mergeCell ref="A2209:A2210"/>
    <mergeCell ref="A2211:A2212"/>
    <mergeCell ref="A2213:A2214"/>
    <mergeCell ref="A2215:A2216"/>
    <mergeCell ref="A2217:A2218"/>
    <mergeCell ref="A2219:A2220"/>
    <mergeCell ref="A2197:A2198"/>
    <mergeCell ref="A2199:A2200"/>
    <mergeCell ref="A2201:A2202"/>
    <mergeCell ref="A2203:A2204"/>
    <mergeCell ref="A2205:A2206"/>
    <mergeCell ref="A2207:A2208"/>
    <mergeCell ref="A2184:A2186"/>
    <mergeCell ref="A2187:A2188"/>
    <mergeCell ref="A2189:A2190"/>
    <mergeCell ref="A2191:A2192"/>
    <mergeCell ref="A2193:A2194"/>
    <mergeCell ref="A2195:A2196"/>
    <mergeCell ref="A2245:A2246"/>
    <mergeCell ref="A2247:A2248"/>
    <mergeCell ref="A2249:A2250"/>
    <mergeCell ref="A2251:A2252"/>
    <mergeCell ref="A2253:A2254"/>
    <mergeCell ref="A2255:A2256"/>
    <mergeCell ref="A2233:A2234"/>
    <mergeCell ref="A2235:A2236"/>
    <mergeCell ref="A2237:A2238"/>
    <mergeCell ref="A2239:A2240"/>
    <mergeCell ref="A2241:A2242"/>
    <mergeCell ref="A2243:A2244"/>
    <mergeCell ref="A2221:A2222"/>
    <mergeCell ref="A2223:A2224"/>
    <mergeCell ref="A2225:A2226"/>
    <mergeCell ref="A2227:A2228"/>
    <mergeCell ref="A2229:A2230"/>
    <mergeCell ref="A2231:A2232"/>
    <mergeCell ref="A2283:A2285"/>
    <mergeCell ref="A2286:A2287"/>
    <mergeCell ref="A2288:A2289"/>
    <mergeCell ref="A2290:A2303"/>
    <mergeCell ref="A2304:A2307"/>
    <mergeCell ref="A2308:A2309"/>
    <mergeCell ref="A2271:A2272"/>
    <mergeCell ref="A2273:A2274"/>
    <mergeCell ref="A2275:A2276"/>
    <mergeCell ref="A2277:A2278"/>
    <mergeCell ref="A2279:A2280"/>
    <mergeCell ref="A2281:A2282"/>
    <mergeCell ref="A2257:A2259"/>
    <mergeCell ref="A2260:A2261"/>
    <mergeCell ref="A2262:A2263"/>
    <mergeCell ref="A2264:A2265"/>
    <mergeCell ref="A2266:A2268"/>
    <mergeCell ref="A2269:A2270"/>
    <mergeCell ref="A2342:A2343"/>
    <mergeCell ref="A2344:A2345"/>
    <mergeCell ref="A2346:A2347"/>
    <mergeCell ref="A2348:A2349"/>
    <mergeCell ref="A2350:A2351"/>
    <mergeCell ref="A2352:A2353"/>
    <mergeCell ref="A2327:A2328"/>
    <mergeCell ref="A2329:A2330"/>
    <mergeCell ref="A2331:A2333"/>
    <mergeCell ref="A2334:A2335"/>
    <mergeCell ref="A2336:A2339"/>
    <mergeCell ref="A2340:A2341"/>
    <mergeCell ref="A2310:A2315"/>
    <mergeCell ref="A2316:A2318"/>
    <mergeCell ref="A2319:A2320"/>
    <mergeCell ref="A2321:A2322"/>
    <mergeCell ref="A2323:A2324"/>
    <mergeCell ref="A2325:A2326"/>
    <mergeCell ref="A2382:A2383"/>
    <mergeCell ref="A2384:A2386"/>
    <mergeCell ref="A2387:A2392"/>
    <mergeCell ref="A2393:A2394"/>
    <mergeCell ref="A2395:A2396"/>
    <mergeCell ref="A2397:A2398"/>
    <mergeCell ref="A2368:A2369"/>
    <mergeCell ref="A2370:A2373"/>
    <mergeCell ref="A2374:A2375"/>
    <mergeCell ref="A2376:A2377"/>
    <mergeCell ref="A2378:A2379"/>
    <mergeCell ref="A2380:A2381"/>
    <mergeCell ref="A2354:A2355"/>
    <mergeCell ref="A2356:A2357"/>
    <mergeCell ref="A2358:A2359"/>
    <mergeCell ref="A2360:A2361"/>
    <mergeCell ref="A2362:A2364"/>
    <mergeCell ref="A2365:A2367"/>
    <mergeCell ref="A2425:A2426"/>
    <mergeCell ref="A2427:A2428"/>
    <mergeCell ref="A2429:A2431"/>
    <mergeCell ref="A2432:A2433"/>
    <mergeCell ref="A2434:A2435"/>
    <mergeCell ref="A2436:A2437"/>
    <mergeCell ref="A2413:A2414"/>
    <mergeCell ref="A2415:A2416"/>
    <mergeCell ref="A2417:A2418"/>
    <mergeCell ref="A2419:A2420"/>
    <mergeCell ref="A2421:A2422"/>
    <mergeCell ref="A2423:A2424"/>
    <mergeCell ref="A2399:A2400"/>
    <mergeCell ref="A2401:A2404"/>
    <mergeCell ref="A2405:A2406"/>
    <mergeCell ref="A2407:A2408"/>
    <mergeCell ref="A2409:A2410"/>
    <mergeCell ref="A2411:A2412"/>
    <mergeCell ref="A2466:A2467"/>
    <mergeCell ref="A2468:A2469"/>
    <mergeCell ref="A2470:A2471"/>
    <mergeCell ref="A2472:A2473"/>
    <mergeCell ref="A2474:A2475"/>
    <mergeCell ref="A2476:A2479"/>
    <mergeCell ref="A2452:A2453"/>
    <mergeCell ref="A2454:A2457"/>
    <mergeCell ref="A2458:A2459"/>
    <mergeCell ref="A2460:A2461"/>
    <mergeCell ref="A2462:A2463"/>
    <mergeCell ref="A2464:A2465"/>
    <mergeCell ref="A2438:A2439"/>
    <mergeCell ref="A2440:A2441"/>
    <mergeCell ref="A2442:A2443"/>
    <mergeCell ref="A2444:A2445"/>
    <mergeCell ref="A2446:A2447"/>
    <mergeCell ref="A2448:A2451"/>
    <mergeCell ref="A2504:A2505"/>
    <mergeCell ref="A2506:A2508"/>
    <mergeCell ref="A2509:A2511"/>
    <mergeCell ref="A2512:A2513"/>
    <mergeCell ref="A2514:A2515"/>
    <mergeCell ref="A2516:A2517"/>
    <mergeCell ref="A2492:A2493"/>
    <mergeCell ref="A2494:A2495"/>
    <mergeCell ref="A2496:A2497"/>
    <mergeCell ref="A2498:A2499"/>
    <mergeCell ref="A2500:A2501"/>
    <mergeCell ref="A2502:A2503"/>
    <mergeCell ref="A2480:A2481"/>
    <mergeCell ref="A2482:A2483"/>
    <mergeCell ref="A2484:A2485"/>
    <mergeCell ref="A2486:A2487"/>
    <mergeCell ref="A2488:A2489"/>
    <mergeCell ref="A2490:A2491"/>
    <mergeCell ref="A2545:A2546"/>
    <mergeCell ref="A2547:A2548"/>
    <mergeCell ref="A2549:A2550"/>
    <mergeCell ref="A2551:A2552"/>
    <mergeCell ref="A2553:A2554"/>
    <mergeCell ref="A2555:A2556"/>
    <mergeCell ref="A2531:A2532"/>
    <mergeCell ref="A2533:A2534"/>
    <mergeCell ref="A2535:A2537"/>
    <mergeCell ref="A2538:A2539"/>
    <mergeCell ref="A2540:A2541"/>
    <mergeCell ref="A2542:A2544"/>
    <mergeCell ref="A2518:A2520"/>
    <mergeCell ref="A2521:A2522"/>
    <mergeCell ref="A2523:A2524"/>
    <mergeCell ref="A2525:A2526"/>
    <mergeCell ref="A2527:A2528"/>
    <mergeCell ref="A2529:A2530"/>
    <mergeCell ref="A2581:A2582"/>
    <mergeCell ref="A2583:A2584"/>
    <mergeCell ref="A2585:A2586"/>
    <mergeCell ref="A2587:A2588"/>
    <mergeCell ref="A2589:A2590"/>
    <mergeCell ref="A2591:A2592"/>
    <mergeCell ref="A2569:A2570"/>
    <mergeCell ref="A2571:A2572"/>
    <mergeCell ref="A2573:A2574"/>
    <mergeCell ref="A2575:A2576"/>
    <mergeCell ref="A2577:A2578"/>
    <mergeCell ref="A2579:A2580"/>
    <mergeCell ref="A2557:A2558"/>
    <mergeCell ref="A2559:A2560"/>
    <mergeCell ref="A2561:A2562"/>
    <mergeCell ref="A2563:A2564"/>
    <mergeCell ref="A2565:A2566"/>
    <mergeCell ref="A2567:A2568"/>
    <mergeCell ref="A2619:A2622"/>
    <mergeCell ref="A2623:A2624"/>
    <mergeCell ref="A2625:A2626"/>
    <mergeCell ref="A2627:A2629"/>
    <mergeCell ref="A2630:A2631"/>
    <mergeCell ref="A2632:A2633"/>
    <mergeCell ref="A2605:A2606"/>
    <mergeCell ref="A2607:A2608"/>
    <mergeCell ref="A2609:A2610"/>
    <mergeCell ref="A2611:A2612"/>
    <mergeCell ref="A2613:A2615"/>
    <mergeCell ref="A2616:A2618"/>
    <mergeCell ref="A2593:A2594"/>
    <mergeCell ref="A2595:A2596"/>
    <mergeCell ref="A2597:A2598"/>
    <mergeCell ref="A2599:A2600"/>
    <mergeCell ref="A2601:A2602"/>
    <mergeCell ref="A2603:A2604"/>
    <mergeCell ref="A2662:A2663"/>
    <mergeCell ref="A2664:A2665"/>
    <mergeCell ref="A2666:A2667"/>
    <mergeCell ref="A2668:A2669"/>
    <mergeCell ref="A2670:A2671"/>
    <mergeCell ref="A2672:A2673"/>
    <mergeCell ref="A2648:A2650"/>
    <mergeCell ref="A2651:A2652"/>
    <mergeCell ref="A2653:A2654"/>
    <mergeCell ref="A2655:A2656"/>
    <mergeCell ref="A2657:A2659"/>
    <mergeCell ref="A2660:A2661"/>
    <mergeCell ref="A2634:A2635"/>
    <mergeCell ref="A2636:A2639"/>
    <mergeCell ref="A2640:A2641"/>
    <mergeCell ref="A2642:A2643"/>
    <mergeCell ref="A2644:A2645"/>
    <mergeCell ref="A2646:A2647"/>
    <mergeCell ref="A2698:A2699"/>
    <mergeCell ref="A2700:A2701"/>
    <mergeCell ref="A2702:A2703"/>
    <mergeCell ref="A2704:A2705"/>
    <mergeCell ref="A2706:A2707"/>
    <mergeCell ref="A2708:A2709"/>
    <mergeCell ref="A2686:A2687"/>
    <mergeCell ref="A2688:A2689"/>
    <mergeCell ref="A2690:A2691"/>
    <mergeCell ref="A2692:A2693"/>
    <mergeCell ref="A2694:A2695"/>
    <mergeCell ref="A2696:A2697"/>
    <mergeCell ref="A2674:A2675"/>
    <mergeCell ref="A2676:A2677"/>
    <mergeCell ref="A2678:A2679"/>
    <mergeCell ref="A2680:A2681"/>
    <mergeCell ref="A2682:A2683"/>
    <mergeCell ref="A2684:A2685"/>
    <mergeCell ref="A2736:A2737"/>
    <mergeCell ref="A2738:A2739"/>
    <mergeCell ref="A2740:A2741"/>
    <mergeCell ref="A2742:A2743"/>
    <mergeCell ref="A2744:A2745"/>
    <mergeCell ref="A2746:A2747"/>
    <mergeCell ref="A2724:A2725"/>
    <mergeCell ref="A2726:A2727"/>
    <mergeCell ref="A2728:A2729"/>
    <mergeCell ref="A2730:A2731"/>
    <mergeCell ref="A2732:A2733"/>
    <mergeCell ref="A2734:A2735"/>
    <mergeCell ref="A2710:A2711"/>
    <mergeCell ref="A2712:A2713"/>
    <mergeCell ref="A2714:A2715"/>
    <mergeCell ref="A2716:A2717"/>
    <mergeCell ref="A2718:A2721"/>
    <mergeCell ref="A2722:A2723"/>
    <mergeCell ref="A2772:A2773"/>
    <mergeCell ref="A2774:A2775"/>
    <mergeCell ref="A2776:A2777"/>
    <mergeCell ref="A2778:A2780"/>
    <mergeCell ref="A2781:A2782"/>
    <mergeCell ref="A2783:A2786"/>
    <mergeCell ref="A2760:A2761"/>
    <mergeCell ref="A2762:A2763"/>
    <mergeCell ref="A2764:A2765"/>
    <mergeCell ref="A2766:A2767"/>
    <mergeCell ref="A2768:A2769"/>
    <mergeCell ref="A2770:A2771"/>
    <mergeCell ref="A2748:A2749"/>
    <mergeCell ref="A2750:A2751"/>
    <mergeCell ref="A2752:A2753"/>
    <mergeCell ref="A2754:A2755"/>
    <mergeCell ref="A2756:A2757"/>
    <mergeCell ref="A2758:A2759"/>
    <mergeCell ref="A2813:A2814"/>
    <mergeCell ref="A2815:A2816"/>
    <mergeCell ref="A2817:A2818"/>
    <mergeCell ref="A2819:A2820"/>
    <mergeCell ref="A2821:A2822"/>
    <mergeCell ref="A2823:A2824"/>
    <mergeCell ref="A2800:A2801"/>
    <mergeCell ref="A2802:A2804"/>
    <mergeCell ref="A2805:A2806"/>
    <mergeCell ref="A2807:A2808"/>
    <mergeCell ref="A2809:A2810"/>
    <mergeCell ref="A2811:A2812"/>
    <mergeCell ref="A2787:A2788"/>
    <mergeCell ref="A2789:A2790"/>
    <mergeCell ref="A2791:A2792"/>
    <mergeCell ref="A2793:A2795"/>
    <mergeCell ref="A2796:A2797"/>
    <mergeCell ref="A2798:A2799"/>
    <mergeCell ref="A2864:A2865"/>
    <mergeCell ref="A2866:A2867"/>
    <mergeCell ref="A2868:A2869"/>
    <mergeCell ref="A2870:A2872"/>
    <mergeCell ref="A2873:A2874"/>
    <mergeCell ref="A2848:A2851"/>
    <mergeCell ref="A2852:A2853"/>
    <mergeCell ref="A2854:A2855"/>
    <mergeCell ref="A2856:A2857"/>
    <mergeCell ref="A2858:A2859"/>
    <mergeCell ref="A2860:A2861"/>
    <mergeCell ref="A2825:A2826"/>
    <mergeCell ref="A2827:A2837"/>
    <mergeCell ref="A2838:A2839"/>
    <mergeCell ref="A2840:A2842"/>
    <mergeCell ref="A2843:A2844"/>
    <mergeCell ref="A2845:A2847"/>
    <mergeCell ref="A2942:D2942"/>
    <mergeCell ref="A2927:A2930"/>
    <mergeCell ref="A2931:A2932"/>
    <mergeCell ref="A2933:A2934"/>
    <mergeCell ref="A2935:A2937"/>
    <mergeCell ref="A1:D1"/>
    <mergeCell ref="A2941:D2941"/>
    <mergeCell ref="A2914:A2915"/>
    <mergeCell ref="A2916:A2918"/>
    <mergeCell ref="A2919:A2920"/>
    <mergeCell ref="A2921:A2922"/>
    <mergeCell ref="A2923:A2924"/>
    <mergeCell ref="A2925:A2926"/>
    <mergeCell ref="A2902:A2903"/>
    <mergeCell ref="A2904:A2905"/>
    <mergeCell ref="A2906:A2907"/>
    <mergeCell ref="A2908:A2909"/>
    <mergeCell ref="A2910:A2911"/>
    <mergeCell ref="A2912:A2913"/>
    <mergeCell ref="A2888:A2889"/>
    <mergeCell ref="A2890:A2893"/>
    <mergeCell ref="A2894:A2895"/>
    <mergeCell ref="A2896:A2897"/>
    <mergeCell ref="A2898:A2899"/>
    <mergeCell ref="A2900:A2901"/>
    <mergeCell ref="A2875:A2877"/>
    <mergeCell ref="A2878:A2879"/>
    <mergeCell ref="A2880:A2881"/>
    <mergeCell ref="A2882:A2883"/>
    <mergeCell ref="A2884:A2885"/>
    <mergeCell ref="A2886:A2887"/>
    <mergeCell ref="A2862:A2863"/>
  </mergeCells>
  <pageMargins left="0.39370078740157483" right="0.39370078740157483" top="0.59055118110236227" bottom="0.39370078740157483" header="0.31496062992125984" footer="0.11811023622047245"/>
  <pageSetup paperSize="9" scale="95" firstPageNumber="350" fitToHeight="0" orientation="landscape" useFirstPageNumber="1" r:id="rId1"/>
  <headerFooter>
    <oddHeader>&amp;L&amp;"Tahoma,Kurzíva"&amp;9Závěrečný účet Moravskoslezského kraje za rok 2023&amp;R&amp;"Tahoma,Kurzíva"&amp;9Tabulka č. 34</oddHeader>
    <oddFooter>&amp;C&amp;"Tahoma,Obyčejné"&amp;P</oddFooter>
  </headerFooter>
  <rowBreaks count="66" manualBreakCount="66">
    <brk id="44" max="16383" man="1"/>
    <brk id="88" max="16383" man="1"/>
    <brk id="127" max="16383" man="1"/>
    <brk id="167" max="16383" man="1"/>
    <brk id="209" max="16383" man="1"/>
    <brk id="255" max="16383" man="1"/>
    <brk id="301" max="16383" man="1"/>
    <brk id="342" max="16383" man="1"/>
    <brk id="380" max="16383" man="1"/>
    <brk id="424" max="16383" man="1"/>
    <brk id="468" max="16383" man="1"/>
    <brk id="514" max="16383" man="1"/>
    <brk id="556" max="16383" man="1"/>
    <brk id="599" max="16383" man="1"/>
    <brk id="642" max="16383" man="1"/>
    <brk id="686" max="16383" man="1"/>
    <brk id="731" max="16383" man="1"/>
    <brk id="773" max="16383" man="1"/>
    <brk id="818" max="16383" man="1"/>
    <brk id="860" max="16383" man="1"/>
    <brk id="898" max="16383" man="1"/>
    <brk id="935" max="16383" man="1"/>
    <brk id="979" max="16383" man="1"/>
    <brk id="1025" max="16383" man="1"/>
    <brk id="1071" max="16383" man="1"/>
    <brk id="1115" max="16383" man="1"/>
    <brk id="1161" max="16383" man="1"/>
    <brk id="1203" max="16383" man="1"/>
    <brk id="1250" max="16383" man="1"/>
    <brk id="1296" max="16383" man="1"/>
    <brk id="1341" max="16383" man="1"/>
    <brk id="1384" max="16383" man="1"/>
    <brk id="1428" max="16383" man="1"/>
    <brk id="1475" max="16383" man="1"/>
    <brk id="1522" max="16383" man="1"/>
    <brk id="1565" max="16383" man="1"/>
    <brk id="1610" max="16383" man="1"/>
    <brk id="1657" max="16383" man="1"/>
    <brk id="1700" max="16383" man="1"/>
    <brk id="1745" max="16383" man="1"/>
    <brk id="1791" max="16383" man="1"/>
    <brk id="1836" max="16383" man="1"/>
    <brk id="1882" max="16383" man="1"/>
    <brk id="1928" max="16383" man="1"/>
    <brk id="1972" max="16383" man="1"/>
    <brk id="2019" max="16383" man="1"/>
    <brk id="2065" max="16383" man="1"/>
    <brk id="2111" max="16383" man="1"/>
    <brk id="2157" max="16383" man="1"/>
    <brk id="2204" max="16383" man="1"/>
    <brk id="2250" max="16383" man="1"/>
    <brk id="2295" max="16383" man="1"/>
    <brk id="2335" max="16383" man="1"/>
    <brk id="2381" max="16383" man="1"/>
    <brk id="2424" max="16383" man="1"/>
    <brk id="2469" max="16383" man="1"/>
    <brk id="2515" max="16383" man="1"/>
    <brk id="2562" max="16383" man="1"/>
    <brk id="2608" max="16383" man="1"/>
    <brk id="2654" max="16383" man="1"/>
    <brk id="2701" max="16383" man="1"/>
    <brk id="2745" max="16383" man="1"/>
    <brk id="2790" max="16383" man="1"/>
    <brk id="2837" max="16383" man="1"/>
    <brk id="2881" max="16383" man="1"/>
    <brk id="292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E07E9-AE58-416F-951B-3FEDA02B4746}">
  <sheetPr>
    <pageSetUpPr fitToPage="1"/>
  </sheetPr>
  <dimension ref="A1:G620"/>
  <sheetViews>
    <sheetView zoomScaleNormal="100" zoomScaleSheetLayoutView="100" workbookViewId="0">
      <pane ySplit="4" topLeftCell="A5" activePane="bottomLeft" state="frozen"/>
      <selection activeCell="F37" sqref="F37"/>
      <selection pane="bottomLeft" activeCell="F37" sqref="F37"/>
    </sheetView>
  </sheetViews>
  <sheetFormatPr defaultRowHeight="15" x14ac:dyDescent="0.25"/>
  <cols>
    <col min="1" max="1" width="81.7109375" style="1199" customWidth="1"/>
    <col min="2" max="5" width="12.5703125" style="1202" customWidth="1"/>
    <col min="6" max="7" width="12.5703125" style="1199" customWidth="1"/>
    <col min="8" max="16384" width="9.140625" style="1199"/>
  </cols>
  <sheetData>
    <row r="1" spans="1:7" s="1212" customFormat="1" ht="34.5" customHeight="1" x14ac:dyDescent="0.2">
      <c r="A1" s="1563" t="s">
        <v>2732</v>
      </c>
      <c r="B1" s="1563"/>
      <c r="C1" s="1563"/>
      <c r="D1" s="1563"/>
      <c r="E1" s="1563"/>
      <c r="F1" s="1563"/>
      <c r="G1" s="1563"/>
    </row>
    <row r="2" spans="1:7" s="1212" customFormat="1" ht="12.75" x14ac:dyDescent="0.2">
      <c r="A2" s="1213"/>
      <c r="B2" s="1214"/>
      <c r="C2" s="1214"/>
      <c r="D2" s="206"/>
      <c r="E2" s="206"/>
      <c r="G2" s="1203" t="s">
        <v>2</v>
      </c>
    </row>
    <row r="3" spans="1:7" s="246" customFormat="1" ht="24.75" customHeight="1" x14ac:dyDescent="0.25">
      <c r="A3" s="1579" t="s">
        <v>2119</v>
      </c>
      <c r="B3" s="1581" t="s">
        <v>2120</v>
      </c>
      <c r="C3" s="1581"/>
      <c r="D3" s="1581" t="s">
        <v>2121</v>
      </c>
      <c r="E3" s="1581"/>
      <c r="F3" s="1581" t="s">
        <v>11</v>
      </c>
      <c r="G3" s="1581"/>
    </row>
    <row r="4" spans="1:7" s="246" customFormat="1" ht="13.5" customHeight="1" x14ac:dyDescent="0.25">
      <c r="A4" s="1580"/>
      <c r="B4" s="1215" t="s">
        <v>2122</v>
      </c>
      <c r="C4" s="1215" t="s">
        <v>2123</v>
      </c>
      <c r="D4" s="1215" t="s">
        <v>2122</v>
      </c>
      <c r="E4" s="1215" t="s">
        <v>2123</v>
      </c>
      <c r="F4" s="1215" t="s">
        <v>2122</v>
      </c>
      <c r="G4" s="1215" t="s">
        <v>2123</v>
      </c>
    </row>
    <row r="5" spans="1:7" s="1198" customFormat="1" ht="12.75" customHeight="1" x14ac:dyDescent="0.2">
      <c r="A5" s="1216" t="s">
        <v>2124</v>
      </c>
      <c r="B5" s="1201">
        <v>7868.4</v>
      </c>
      <c r="C5" s="1201">
        <v>7868.3950000000004</v>
      </c>
      <c r="D5" s="1201">
        <v>0</v>
      </c>
      <c r="E5" s="1201">
        <v>0</v>
      </c>
      <c r="F5" s="1217">
        <f>B5+D5</f>
        <v>7868.4</v>
      </c>
      <c r="G5" s="1217">
        <f>C5+E5</f>
        <v>7868.3950000000004</v>
      </c>
    </row>
    <row r="6" spans="1:7" s="1198" customFormat="1" ht="12.75" customHeight="1" x14ac:dyDescent="0.2">
      <c r="A6" s="1216" t="s">
        <v>2125</v>
      </c>
      <c r="B6" s="1201">
        <v>6495.02</v>
      </c>
      <c r="C6" s="1201">
        <v>6495.0190000000002</v>
      </c>
      <c r="D6" s="1201">
        <v>0</v>
      </c>
      <c r="E6" s="1201">
        <v>0</v>
      </c>
      <c r="F6" s="1217">
        <f t="shared" ref="F6:G69" si="0">B6+D6</f>
        <v>6495.02</v>
      </c>
      <c r="G6" s="1217">
        <f t="shared" si="0"/>
        <v>6495.0190000000002</v>
      </c>
    </row>
    <row r="7" spans="1:7" s="1198" customFormat="1" ht="12.75" customHeight="1" x14ac:dyDescent="0.2">
      <c r="A7" s="1216" t="s">
        <v>2126</v>
      </c>
      <c r="B7" s="1201">
        <v>6893.57</v>
      </c>
      <c r="C7" s="1201">
        <v>6893.57</v>
      </c>
      <c r="D7" s="1201">
        <v>0</v>
      </c>
      <c r="E7" s="1201">
        <v>0</v>
      </c>
      <c r="F7" s="1217">
        <f t="shared" si="0"/>
        <v>6893.57</v>
      </c>
      <c r="G7" s="1217">
        <f t="shared" si="0"/>
        <v>6893.57</v>
      </c>
    </row>
    <row r="8" spans="1:7" s="1198" customFormat="1" ht="12.75" customHeight="1" x14ac:dyDescent="0.2">
      <c r="A8" s="1216" t="s">
        <v>2127</v>
      </c>
      <c r="B8" s="1201">
        <v>4958.87</v>
      </c>
      <c r="C8" s="1201">
        <v>4958.8739999999998</v>
      </c>
      <c r="D8" s="1201">
        <v>0</v>
      </c>
      <c r="E8" s="1201">
        <v>0</v>
      </c>
      <c r="F8" s="1217">
        <f t="shared" si="0"/>
        <v>4958.87</v>
      </c>
      <c r="G8" s="1217">
        <f t="shared" si="0"/>
        <v>4958.8739999999998</v>
      </c>
    </row>
    <row r="9" spans="1:7" s="1198" customFormat="1" ht="12.75" customHeight="1" x14ac:dyDescent="0.2">
      <c r="A9" s="1216" t="s">
        <v>2128</v>
      </c>
      <c r="B9" s="1201">
        <v>6412.22</v>
      </c>
      <c r="C9" s="1201">
        <v>6412.2160000000003</v>
      </c>
      <c r="D9" s="1201">
        <v>0</v>
      </c>
      <c r="E9" s="1201">
        <v>0</v>
      </c>
      <c r="F9" s="1217">
        <f t="shared" si="0"/>
        <v>6412.22</v>
      </c>
      <c r="G9" s="1217">
        <f t="shared" si="0"/>
        <v>6412.2160000000003</v>
      </c>
    </row>
    <row r="10" spans="1:7" s="1198" customFormat="1" ht="12.75" customHeight="1" x14ac:dyDescent="0.2">
      <c r="A10" s="1216" t="s">
        <v>2129</v>
      </c>
      <c r="B10" s="1201">
        <v>4217.42</v>
      </c>
      <c r="C10" s="1201">
        <v>4217.424</v>
      </c>
      <c r="D10" s="1201">
        <v>0</v>
      </c>
      <c r="E10" s="1201">
        <v>0</v>
      </c>
      <c r="F10" s="1217">
        <f t="shared" si="0"/>
        <v>4217.42</v>
      </c>
      <c r="G10" s="1217">
        <f t="shared" si="0"/>
        <v>4217.424</v>
      </c>
    </row>
    <row r="11" spans="1:7" s="1198" customFormat="1" ht="12.75" customHeight="1" x14ac:dyDescent="0.2">
      <c r="A11" s="1216" t="s">
        <v>2130</v>
      </c>
      <c r="B11" s="1201">
        <v>4957</v>
      </c>
      <c r="C11" s="1201">
        <v>4956.9949999999999</v>
      </c>
      <c r="D11" s="1201">
        <v>0</v>
      </c>
      <c r="E11" s="1201">
        <v>0</v>
      </c>
      <c r="F11" s="1217">
        <f t="shared" si="0"/>
        <v>4957</v>
      </c>
      <c r="G11" s="1217">
        <f t="shared" si="0"/>
        <v>4956.9949999999999</v>
      </c>
    </row>
    <row r="12" spans="1:7" s="1198" customFormat="1" ht="12.75" customHeight="1" x14ac:dyDescent="0.2">
      <c r="A12" s="1216" t="s">
        <v>2131</v>
      </c>
      <c r="B12" s="1201">
        <v>8458.02</v>
      </c>
      <c r="C12" s="1201">
        <v>8458.0169999999998</v>
      </c>
      <c r="D12" s="1201">
        <v>0</v>
      </c>
      <c r="E12" s="1201">
        <v>0</v>
      </c>
      <c r="F12" s="1217">
        <f t="shared" si="0"/>
        <v>8458.02</v>
      </c>
      <c r="G12" s="1217">
        <f t="shared" si="0"/>
        <v>8458.0169999999998</v>
      </c>
    </row>
    <row r="13" spans="1:7" s="1198" customFormat="1" ht="12.75" customHeight="1" x14ac:dyDescent="0.2">
      <c r="A13" s="1216" t="s">
        <v>2132</v>
      </c>
      <c r="B13" s="1201">
        <v>9395.93</v>
      </c>
      <c r="C13" s="1201">
        <v>9395.9330000000009</v>
      </c>
      <c r="D13" s="1201">
        <v>0</v>
      </c>
      <c r="E13" s="1201">
        <v>0</v>
      </c>
      <c r="F13" s="1217">
        <f t="shared" si="0"/>
        <v>9395.93</v>
      </c>
      <c r="G13" s="1217">
        <f t="shared" si="0"/>
        <v>9395.9330000000009</v>
      </c>
    </row>
    <row r="14" spans="1:7" s="1198" customFormat="1" ht="12.75" customHeight="1" x14ac:dyDescent="0.2">
      <c r="A14" s="1216" t="s">
        <v>2133</v>
      </c>
      <c r="B14" s="1201">
        <v>4517.7</v>
      </c>
      <c r="C14" s="1201">
        <v>4517.7</v>
      </c>
      <c r="D14" s="1201">
        <v>0</v>
      </c>
      <c r="E14" s="1201">
        <v>0</v>
      </c>
      <c r="F14" s="1217">
        <f t="shared" si="0"/>
        <v>4517.7</v>
      </c>
      <c r="G14" s="1217">
        <f t="shared" si="0"/>
        <v>4517.7</v>
      </c>
    </row>
    <row r="15" spans="1:7" s="1198" customFormat="1" ht="12.75" customHeight="1" x14ac:dyDescent="0.2">
      <c r="A15" s="1216" t="s">
        <v>2134</v>
      </c>
      <c r="B15" s="1201">
        <v>5733.32</v>
      </c>
      <c r="C15" s="1201">
        <v>5733.3190000000004</v>
      </c>
      <c r="D15" s="1201">
        <v>0</v>
      </c>
      <c r="E15" s="1201">
        <v>0</v>
      </c>
      <c r="F15" s="1217">
        <f t="shared" si="0"/>
        <v>5733.32</v>
      </c>
      <c r="G15" s="1217">
        <f t="shared" si="0"/>
        <v>5733.3190000000004</v>
      </c>
    </row>
    <row r="16" spans="1:7" s="1198" customFormat="1" ht="12.75" customHeight="1" x14ac:dyDescent="0.2">
      <c r="A16" s="1216" t="s">
        <v>2135</v>
      </c>
      <c r="B16" s="1201">
        <v>7419.36</v>
      </c>
      <c r="C16" s="1201">
        <v>7419.3580000000002</v>
      </c>
      <c r="D16" s="1201">
        <v>0</v>
      </c>
      <c r="E16" s="1201">
        <v>0</v>
      </c>
      <c r="F16" s="1217">
        <f t="shared" si="0"/>
        <v>7419.36</v>
      </c>
      <c r="G16" s="1217">
        <f t="shared" si="0"/>
        <v>7419.3580000000002</v>
      </c>
    </row>
    <row r="17" spans="1:7" s="1198" customFormat="1" ht="12.75" customHeight="1" x14ac:dyDescent="0.2">
      <c r="A17" s="1216" t="s">
        <v>2136</v>
      </c>
      <c r="B17" s="1201">
        <v>9612.09</v>
      </c>
      <c r="C17" s="1201">
        <v>9612.0849999999991</v>
      </c>
      <c r="D17" s="1201">
        <v>0</v>
      </c>
      <c r="E17" s="1201">
        <v>0</v>
      </c>
      <c r="F17" s="1217">
        <f t="shared" si="0"/>
        <v>9612.09</v>
      </c>
      <c r="G17" s="1217">
        <f t="shared" si="0"/>
        <v>9612.0849999999991</v>
      </c>
    </row>
    <row r="18" spans="1:7" s="1198" customFormat="1" ht="12.75" customHeight="1" x14ac:dyDescent="0.2">
      <c r="A18" s="1216" t="s">
        <v>2137</v>
      </c>
      <c r="B18" s="1201">
        <v>2116.2800000000002</v>
      </c>
      <c r="C18" s="1201">
        <v>2116.2760000000003</v>
      </c>
      <c r="D18" s="1201">
        <v>0</v>
      </c>
      <c r="E18" s="1201">
        <v>0</v>
      </c>
      <c r="F18" s="1217">
        <f t="shared" si="0"/>
        <v>2116.2800000000002</v>
      </c>
      <c r="G18" s="1217">
        <f t="shared" si="0"/>
        <v>2116.2760000000003</v>
      </c>
    </row>
    <row r="19" spans="1:7" s="1198" customFormat="1" ht="12.75" customHeight="1" x14ac:dyDescent="0.2">
      <c r="A19" s="1216" t="s">
        <v>2138</v>
      </c>
      <c r="B19" s="1201">
        <v>30357.63</v>
      </c>
      <c r="C19" s="1201">
        <v>30357.63</v>
      </c>
      <c r="D19" s="1201">
        <v>126.92</v>
      </c>
      <c r="E19" s="1201">
        <v>126.92</v>
      </c>
      <c r="F19" s="1217">
        <f t="shared" si="0"/>
        <v>30484.55</v>
      </c>
      <c r="G19" s="1217">
        <f t="shared" si="0"/>
        <v>30484.55</v>
      </c>
    </row>
    <row r="20" spans="1:7" s="1198" customFormat="1" ht="12.75" customHeight="1" x14ac:dyDescent="0.2">
      <c r="A20" s="1216" t="s">
        <v>2139</v>
      </c>
      <c r="B20" s="1201">
        <v>56825.479999999996</v>
      </c>
      <c r="C20" s="1201">
        <v>56815.006000000008</v>
      </c>
      <c r="D20" s="1201">
        <v>436.03999999999996</v>
      </c>
      <c r="E20" s="1201">
        <v>436.03999999999996</v>
      </c>
      <c r="F20" s="1217">
        <f t="shared" si="0"/>
        <v>57261.52</v>
      </c>
      <c r="G20" s="1217">
        <f t="shared" si="0"/>
        <v>57251.046000000009</v>
      </c>
    </row>
    <row r="21" spans="1:7" s="1198" customFormat="1" ht="12.75" customHeight="1" x14ac:dyDescent="0.2">
      <c r="A21" s="1216" t="s">
        <v>2140</v>
      </c>
      <c r="B21" s="1201">
        <v>22818.240000000002</v>
      </c>
      <c r="C21" s="1201">
        <v>22815.162</v>
      </c>
      <c r="D21" s="1201">
        <v>49.7</v>
      </c>
      <c r="E21" s="1201">
        <v>49.7</v>
      </c>
      <c r="F21" s="1217">
        <f t="shared" si="0"/>
        <v>22867.940000000002</v>
      </c>
      <c r="G21" s="1217">
        <f t="shared" si="0"/>
        <v>22864.862000000001</v>
      </c>
    </row>
    <row r="22" spans="1:7" s="1198" customFormat="1" ht="12.75" customHeight="1" x14ac:dyDescent="0.2">
      <c r="A22" s="1216" t="s">
        <v>2141</v>
      </c>
      <c r="B22" s="1201">
        <v>12131.74</v>
      </c>
      <c r="C22" s="1201">
        <v>12131.74</v>
      </c>
      <c r="D22" s="1201">
        <v>0</v>
      </c>
      <c r="E22" s="1201">
        <v>0</v>
      </c>
      <c r="F22" s="1217">
        <f t="shared" si="0"/>
        <v>12131.74</v>
      </c>
      <c r="G22" s="1217">
        <f t="shared" si="0"/>
        <v>12131.74</v>
      </c>
    </row>
    <row r="23" spans="1:7" s="1198" customFormat="1" ht="12.75" customHeight="1" x14ac:dyDescent="0.2">
      <c r="A23" s="1216" t="s">
        <v>2142</v>
      </c>
      <c r="B23" s="1201">
        <v>3675.05</v>
      </c>
      <c r="C23" s="1201">
        <v>3675.0520000000001</v>
      </c>
      <c r="D23" s="1201">
        <v>0</v>
      </c>
      <c r="E23" s="1201">
        <v>0</v>
      </c>
      <c r="F23" s="1217">
        <f t="shared" si="0"/>
        <v>3675.05</v>
      </c>
      <c r="G23" s="1217">
        <f t="shared" si="0"/>
        <v>3675.0520000000001</v>
      </c>
    </row>
    <row r="24" spans="1:7" s="1198" customFormat="1" ht="12.75" customHeight="1" x14ac:dyDescent="0.2">
      <c r="A24" s="1216" t="s">
        <v>2143</v>
      </c>
      <c r="B24" s="1201">
        <v>57956.95</v>
      </c>
      <c r="C24" s="1201">
        <v>57955.743000000002</v>
      </c>
      <c r="D24" s="1201">
        <v>347.1</v>
      </c>
      <c r="E24" s="1201">
        <v>347.1</v>
      </c>
      <c r="F24" s="1217">
        <f t="shared" si="0"/>
        <v>58304.049999999996</v>
      </c>
      <c r="G24" s="1217">
        <f t="shared" si="0"/>
        <v>58302.843000000001</v>
      </c>
    </row>
    <row r="25" spans="1:7" s="1198" customFormat="1" ht="12.75" customHeight="1" x14ac:dyDescent="0.2">
      <c r="A25" s="1216" t="s">
        <v>2144</v>
      </c>
      <c r="B25" s="1201">
        <v>67955.14</v>
      </c>
      <c r="C25" s="1201">
        <v>67945.099999999991</v>
      </c>
      <c r="D25" s="1201">
        <v>465.92999999999995</v>
      </c>
      <c r="E25" s="1201">
        <v>464.56700000000001</v>
      </c>
      <c r="F25" s="1217">
        <f t="shared" si="0"/>
        <v>68421.069999999992</v>
      </c>
      <c r="G25" s="1217">
        <f t="shared" si="0"/>
        <v>68409.666999999987</v>
      </c>
    </row>
    <row r="26" spans="1:7" s="1198" customFormat="1" ht="12.75" customHeight="1" x14ac:dyDescent="0.2">
      <c r="A26" s="1216" t="s">
        <v>2145</v>
      </c>
      <c r="B26" s="1201">
        <v>46507.62</v>
      </c>
      <c r="C26" s="1201">
        <v>46495.847999999998</v>
      </c>
      <c r="D26" s="1201">
        <v>684.76</v>
      </c>
      <c r="E26" s="1201">
        <v>684.76</v>
      </c>
      <c r="F26" s="1217">
        <f t="shared" si="0"/>
        <v>47192.380000000005</v>
      </c>
      <c r="G26" s="1217">
        <f t="shared" si="0"/>
        <v>47180.608</v>
      </c>
    </row>
    <row r="27" spans="1:7" s="1198" customFormat="1" ht="12.75" customHeight="1" x14ac:dyDescent="0.2">
      <c r="A27" s="1216" t="s">
        <v>2146</v>
      </c>
      <c r="B27" s="1201">
        <v>29456.809999999998</v>
      </c>
      <c r="C27" s="1201">
        <v>29456.806999999997</v>
      </c>
      <c r="D27" s="1201">
        <v>196.24</v>
      </c>
      <c r="E27" s="1201">
        <v>196.24</v>
      </c>
      <c r="F27" s="1217">
        <f t="shared" si="0"/>
        <v>29653.05</v>
      </c>
      <c r="G27" s="1217">
        <f t="shared" si="0"/>
        <v>29653.046999999999</v>
      </c>
    </row>
    <row r="28" spans="1:7" s="1198" customFormat="1" ht="12.75" customHeight="1" x14ac:dyDescent="0.2">
      <c r="A28" s="1216" t="s">
        <v>2147</v>
      </c>
      <c r="B28" s="1201">
        <v>34209.18</v>
      </c>
      <c r="C28" s="1201">
        <v>34209.181000000004</v>
      </c>
      <c r="D28" s="1201">
        <v>70.88</v>
      </c>
      <c r="E28" s="1201">
        <v>70.88</v>
      </c>
      <c r="F28" s="1217">
        <f t="shared" si="0"/>
        <v>34280.06</v>
      </c>
      <c r="G28" s="1217">
        <f t="shared" si="0"/>
        <v>34280.061000000002</v>
      </c>
    </row>
    <row r="29" spans="1:7" s="1198" customFormat="1" ht="12.75" customHeight="1" x14ac:dyDescent="0.2">
      <c r="A29" s="1216" t="s">
        <v>2148</v>
      </c>
      <c r="B29" s="1201">
        <v>7149.26</v>
      </c>
      <c r="C29" s="1201">
        <v>7149.2560000000003</v>
      </c>
      <c r="D29" s="1201">
        <v>0</v>
      </c>
      <c r="E29" s="1201">
        <v>0</v>
      </c>
      <c r="F29" s="1217">
        <f t="shared" si="0"/>
        <v>7149.26</v>
      </c>
      <c r="G29" s="1217">
        <f t="shared" si="0"/>
        <v>7149.2560000000003</v>
      </c>
    </row>
    <row r="30" spans="1:7" s="1198" customFormat="1" ht="12.75" customHeight="1" x14ac:dyDescent="0.2">
      <c r="A30" s="1216" t="s">
        <v>2149</v>
      </c>
      <c r="B30" s="1201">
        <v>2317.67</v>
      </c>
      <c r="C30" s="1201">
        <v>2317.6669999999999</v>
      </c>
      <c r="D30" s="1201">
        <v>0</v>
      </c>
      <c r="E30" s="1201">
        <v>0</v>
      </c>
      <c r="F30" s="1217">
        <f t="shared" si="0"/>
        <v>2317.67</v>
      </c>
      <c r="G30" s="1217">
        <f t="shared" si="0"/>
        <v>2317.6669999999999</v>
      </c>
    </row>
    <row r="31" spans="1:7" s="1198" customFormat="1" ht="12.75" customHeight="1" x14ac:dyDescent="0.2">
      <c r="A31" s="1216" t="s">
        <v>2150</v>
      </c>
      <c r="B31" s="1201">
        <v>3331.46</v>
      </c>
      <c r="C31" s="1201">
        <v>3331.4560000000001</v>
      </c>
      <c r="D31" s="1201">
        <v>0</v>
      </c>
      <c r="E31" s="1201">
        <v>0</v>
      </c>
      <c r="F31" s="1217">
        <f t="shared" si="0"/>
        <v>3331.46</v>
      </c>
      <c r="G31" s="1217">
        <f t="shared" si="0"/>
        <v>3331.4560000000001</v>
      </c>
    </row>
    <row r="32" spans="1:7" s="1198" customFormat="1" ht="12.75" customHeight="1" x14ac:dyDescent="0.2">
      <c r="A32" s="1216" t="s">
        <v>2151</v>
      </c>
      <c r="B32" s="1201">
        <v>7736.7300000000005</v>
      </c>
      <c r="C32" s="1201">
        <v>7736.7280000000001</v>
      </c>
      <c r="D32" s="1201">
        <v>0</v>
      </c>
      <c r="E32" s="1201">
        <v>0</v>
      </c>
      <c r="F32" s="1217">
        <f t="shared" si="0"/>
        <v>7736.7300000000005</v>
      </c>
      <c r="G32" s="1217">
        <f t="shared" si="0"/>
        <v>7736.7280000000001</v>
      </c>
    </row>
    <row r="33" spans="1:7" s="1198" customFormat="1" ht="12.75" customHeight="1" x14ac:dyDescent="0.2">
      <c r="A33" s="1216" t="s">
        <v>3911</v>
      </c>
      <c r="B33" s="1201">
        <v>14924.570000000002</v>
      </c>
      <c r="C33" s="1201">
        <v>14924.571</v>
      </c>
      <c r="D33" s="1201">
        <v>0</v>
      </c>
      <c r="E33" s="1201">
        <v>0</v>
      </c>
      <c r="F33" s="1217">
        <f t="shared" si="0"/>
        <v>14924.570000000002</v>
      </c>
      <c r="G33" s="1217">
        <f t="shared" si="0"/>
        <v>14924.571</v>
      </c>
    </row>
    <row r="34" spans="1:7" s="1198" customFormat="1" ht="12.75" customHeight="1" x14ac:dyDescent="0.2">
      <c r="A34" s="1216" t="s">
        <v>2152</v>
      </c>
      <c r="B34" s="1201">
        <v>5089.3900000000003</v>
      </c>
      <c r="C34" s="1201">
        <v>5089.3940000000002</v>
      </c>
      <c r="D34" s="1201">
        <v>0</v>
      </c>
      <c r="E34" s="1201">
        <v>0</v>
      </c>
      <c r="F34" s="1217">
        <f t="shared" si="0"/>
        <v>5089.3900000000003</v>
      </c>
      <c r="G34" s="1217">
        <f t="shared" si="0"/>
        <v>5089.3940000000002</v>
      </c>
    </row>
    <row r="35" spans="1:7" s="1198" customFormat="1" ht="12.75" customHeight="1" x14ac:dyDescent="0.2">
      <c r="A35" s="1216" t="s">
        <v>2153</v>
      </c>
      <c r="B35" s="1201">
        <v>15972.56</v>
      </c>
      <c r="C35" s="1201">
        <v>15972.557999999999</v>
      </c>
      <c r="D35" s="1201">
        <v>0</v>
      </c>
      <c r="E35" s="1201">
        <v>0</v>
      </c>
      <c r="F35" s="1217">
        <f t="shared" si="0"/>
        <v>15972.56</v>
      </c>
      <c r="G35" s="1217">
        <f t="shared" si="0"/>
        <v>15972.557999999999</v>
      </c>
    </row>
    <row r="36" spans="1:7" s="1198" customFormat="1" ht="12.75" customHeight="1" x14ac:dyDescent="0.2">
      <c r="A36" s="1216" t="s">
        <v>2154</v>
      </c>
      <c r="B36" s="1201">
        <v>2352.2399999999998</v>
      </c>
      <c r="C36" s="1201">
        <v>2352.2359999999999</v>
      </c>
      <c r="D36" s="1201">
        <v>0</v>
      </c>
      <c r="E36" s="1201">
        <v>0</v>
      </c>
      <c r="F36" s="1217">
        <f t="shared" si="0"/>
        <v>2352.2399999999998</v>
      </c>
      <c r="G36" s="1217">
        <f t="shared" si="0"/>
        <v>2352.2359999999999</v>
      </c>
    </row>
    <row r="37" spans="1:7" s="1198" customFormat="1" ht="12.75" customHeight="1" x14ac:dyDescent="0.2">
      <c r="A37" s="1216" t="s">
        <v>2155</v>
      </c>
      <c r="B37" s="1201">
        <v>2426.89</v>
      </c>
      <c r="C37" s="1201">
        <v>2426.8910000000001</v>
      </c>
      <c r="D37" s="1201">
        <v>0</v>
      </c>
      <c r="E37" s="1201">
        <v>0</v>
      </c>
      <c r="F37" s="1217">
        <f t="shared" si="0"/>
        <v>2426.89</v>
      </c>
      <c r="G37" s="1217">
        <f t="shared" si="0"/>
        <v>2426.8910000000001</v>
      </c>
    </row>
    <row r="38" spans="1:7" s="1198" customFormat="1" ht="12.75" customHeight="1" x14ac:dyDescent="0.2">
      <c r="A38" s="1216" t="s">
        <v>2156</v>
      </c>
      <c r="B38" s="1201">
        <v>2956.1499999999996</v>
      </c>
      <c r="C38" s="1201">
        <v>2956.145</v>
      </c>
      <c r="D38" s="1201">
        <v>0</v>
      </c>
      <c r="E38" s="1201">
        <v>0</v>
      </c>
      <c r="F38" s="1217">
        <f t="shared" si="0"/>
        <v>2956.1499999999996</v>
      </c>
      <c r="G38" s="1217">
        <f t="shared" si="0"/>
        <v>2956.145</v>
      </c>
    </row>
    <row r="39" spans="1:7" s="1198" customFormat="1" ht="12.75" customHeight="1" x14ac:dyDescent="0.2">
      <c r="A39" s="1216" t="s">
        <v>2157</v>
      </c>
      <c r="B39" s="1201">
        <v>18759.48</v>
      </c>
      <c r="C39" s="1201">
        <v>18759.473999999998</v>
      </c>
      <c r="D39" s="1201">
        <v>0</v>
      </c>
      <c r="E39" s="1201">
        <v>0</v>
      </c>
      <c r="F39" s="1217">
        <f t="shared" si="0"/>
        <v>18759.48</v>
      </c>
      <c r="G39" s="1217">
        <f t="shared" si="0"/>
        <v>18759.473999999998</v>
      </c>
    </row>
    <row r="40" spans="1:7" s="1198" customFormat="1" ht="12.75" customHeight="1" x14ac:dyDescent="0.2">
      <c r="A40" s="1216" t="s">
        <v>2158</v>
      </c>
      <c r="B40" s="1201">
        <v>8266.19</v>
      </c>
      <c r="C40" s="1201">
        <v>8266.1859999999997</v>
      </c>
      <c r="D40" s="1201">
        <v>0</v>
      </c>
      <c r="E40" s="1201">
        <v>0</v>
      </c>
      <c r="F40" s="1217">
        <f t="shared" si="0"/>
        <v>8266.19</v>
      </c>
      <c r="G40" s="1217">
        <f t="shared" si="0"/>
        <v>8266.1859999999997</v>
      </c>
    </row>
    <row r="41" spans="1:7" s="1198" customFormat="1" ht="12.75" customHeight="1" x14ac:dyDescent="0.2">
      <c r="A41" s="1216" t="s">
        <v>2159</v>
      </c>
      <c r="B41" s="1201">
        <v>12062.58</v>
      </c>
      <c r="C41" s="1201">
        <v>12062.572</v>
      </c>
      <c r="D41" s="1201">
        <v>0</v>
      </c>
      <c r="E41" s="1201">
        <v>0</v>
      </c>
      <c r="F41" s="1217">
        <f t="shared" si="0"/>
        <v>12062.58</v>
      </c>
      <c r="G41" s="1217">
        <f t="shared" si="0"/>
        <v>12062.572</v>
      </c>
    </row>
    <row r="42" spans="1:7" s="1198" customFormat="1" ht="12.75" customHeight="1" x14ac:dyDescent="0.2">
      <c r="A42" s="1216" t="s">
        <v>2160</v>
      </c>
      <c r="B42" s="1201">
        <v>15759.859999999999</v>
      </c>
      <c r="C42" s="1201">
        <v>15759.859</v>
      </c>
      <c r="D42" s="1201">
        <v>0</v>
      </c>
      <c r="E42" s="1201">
        <v>0</v>
      </c>
      <c r="F42" s="1217">
        <f t="shared" si="0"/>
        <v>15759.859999999999</v>
      </c>
      <c r="G42" s="1217">
        <f t="shared" si="0"/>
        <v>15759.859</v>
      </c>
    </row>
    <row r="43" spans="1:7" s="1198" customFormat="1" ht="12.75" customHeight="1" x14ac:dyDescent="0.2">
      <c r="A43" s="1216" t="s">
        <v>2161</v>
      </c>
      <c r="B43" s="1201">
        <v>16990.95</v>
      </c>
      <c r="C43" s="1201">
        <v>16990.946</v>
      </c>
      <c r="D43" s="1201">
        <v>0</v>
      </c>
      <c r="E43" s="1201">
        <v>0</v>
      </c>
      <c r="F43" s="1217">
        <f t="shared" si="0"/>
        <v>16990.95</v>
      </c>
      <c r="G43" s="1217">
        <f t="shared" si="0"/>
        <v>16990.946</v>
      </c>
    </row>
    <row r="44" spans="1:7" s="1198" customFormat="1" ht="12.75" customHeight="1" x14ac:dyDescent="0.2">
      <c r="A44" s="1216" t="s">
        <v>2162</v>
      </c>
      <c r="B44" s="1201">
        <v>6190.67</v>
      </c>
      <c r="C44" s="1201">
        <v>6190.6680000000006</v>
      </c>
      <c r="D44" s="1201">
        <v>0</v>
      </c>
      <c r="E44" s="1201">
        <v>0</v>
      </c>
      <c r="F44" s="1217">
        <f t="shared" si="0"/>
        <v>6190.67</v>
      </c>
      <c r="G44" s="1217">
        <f t="shared" si="0"/>
        <v>6190.6680000000006</v>
      </c>
    </row>
    <row r="45" spans="1:7" s="1198" customFormat="1" ht="12.75" customHeight="1" x14ac:dyDescent="0.2">
      <c r="A45" s="1216" t="s">
        <v>2163</v>
      </c>
      <c r="B45" s="1201">
        <v>11573.61</v>
      </c>
      <c r="C45" s="1201">
        <v>11573.609</v>
      </c>
      <c r="D45" s="1201">
        <v>0</v>
      </c>
      <c r="E45" s="1201">
        <v>0</v>
      </c>
      <c r="F45" s="1217">
        <f t="shared" si="0"/>
        <v>11573.61</v>
      </c>
      <c r="G45" s="1217">
        <f t="shared" si="0"/>
        <v>11573.609</v>
      </c>
    </row>
    <row r="46" spans="1:7" s="1198" customFormat="1" ht="12.75" customHeight="1" x14ac:dyDescent="0.2">
      <c r="A46" s="1216" t="s">
        <v>2883</v>
      </c>
      <c r="B46" s="1201">
        <v>2050.9500000000003</v>
      </c>
      <c r="C46" s="1201">
        <v>2050.9500000000003</v>
      </c>
      <c r="D46" s="1201">
        <v>0</v>
      </c>
      <c r="E46" s="1201">
        <v>0</v>
      </c>
      <c r="F46" s="1217">
        <f t="shared" si="0"/>
        <v>2050.9500000000003</v>
      </c>
      <c r="G46" s="1217">
        <f t="shared" si="0"/>
        <v>2050.9500000000003</v>
      </c>
    </row>
    <row r="47" spans="1:7" s="1198" customFormat="1" ht="12.75" customHeight="1" x14ac:dyDescent="0.2">
      <c r="A47" s="1216" t="s">
        <v>2164</v>
      </c>
      <c r="B47" s="1201">
        <v>3997.42</v>
      </c>
      <c r="C47" s="1201">
        <v>3997.4230000000002</v>
      </c>
      <c r="D47" s="1201">
        <v>0</v>
      </c>
      <c r="E47" s="1201">
        <v>0</v>
      </c>
      <c r="F47" s="1217">
        <f t="shared" si="0"/>
        <v>3997.42</v>
      </c>
      <c r="G47" s="1217">
        <f t="shared" si="0"/>
        <v>3997.4230000000002</v>
      </c>
    </row>
    <row r="48" spans="1:7" s="1198" customFormat="1" ht="12.75" customHeight="1" x14ac:dyDescent="0.2">
      <c r="A48" s="1216" t="s">
        <v>2165</v>
      </c>
      <c r="B48" s="1201">
        <v>3847.8399999999997</v>
      </c>
      <c r="C48" s="1201">
        <v>3847.8300000000004</v>
      </c>
      <c r="D48" s="1201">
        <v>0</v>
      </c>
      <c r="E48" s="1201">
        <v>0</v>
      </c>
      <c r="F48" s="1217">
        <f t="shared" si="0"/>
        <v>3847.8399999999997</v>
      </c>
      <c r="G48" s="1217">
        <f t="shared" si="0"/>
        <v>3847.8300000000004</v>
      </c>
    </row>
    <row r="49" spans="1:7" s="1198" customFormat="1" ht="12.75" customHeight="1" x14ac:dyDescent="0.2">
      <c r="A49" s="1216" t="s">
        <v>3177</v>
      </c>
      <c r="B49" s="1201">
        <v>24037.600000000002</v>
      </c>
      <c r="C49" s="1201">
        <v>24037.597000000002</v>
      </c>
      <c r="D49" s="1201">
        <v>0</v>
      </c>
      <c r="E49" s="1201">
        <v>0</v>
      </c>
      <c r="F49" s="1217">
        <f t="shared" si="0"/>
        <v>24037.600000000002</v>
      </c>
      <c r="G49" s="1217">
        <f t="shared" si="0"/>
        <v>24037.597000000002</v>
      </c>
    </row>
    <row r="50" spans="1:7" s="1198" customFormat="1" ht="12.75" customHeight="1" x14ac:dyDescent="0.2">
      <c r="A50" s="1216" t="s">
        <v>2166</v>
      </c>
      <c r="B50" s="1201">
        <v>17301.41</v>
      </c>
      <c r="C50" s="1201">
        <v>17301.411</v>
      </c>
      <c r="D50" s="1201">
        <v>0</v>
      </c>
      <c r="E50" s="1201">
        <v>0</v>
      </c>
      <c r="F50" s="1217">
        <f t="shared" si="0"/>
        <v>17301.41</v>
      </c>
      <c r="G50" s="1217">
        <f t="shared" si="0"/>
        <v>17301.411</v>
      </c>
    </row>
    <row r="51" spans="1:7" s="1198" customFormat="1" ht="12.75" customHeight="1" x14ac:dyDescent="0.2">
      <c r="A51" s="1216" t="s">
        <v>2167</v>
      </c>
      <c r="B51" s="1201">
        <v>13967.33</v>
      </c>
      <c r="C51" s="1201">
        <v>13967.324999999999</v>
      </c>
      <c r="D51" s="1201">
        <v>0</v>
      </c>
      <c r="E51" s="1201">
        <v>0</v>
      </c>
      <c r="F51" s="1217">
        <f t="shared" si="0"/>
        <v>13967.33</v>
      </c>
      <c r="G51" s="1217">
        <f t="shared" si="0"/>
        <v>13967.324999999999</v>
      </c>
    </row>
    <row r="52" spans="1:7" s="1198" customFormat="1" ht="12.75" customHeight="1" x14ac:dyDescent="0.2">
      <c r="A52" s="1216" t="s">
        <v>2168</v>
      </c>
      <c r="B52" s="1201">
        <v>6160.49</v>
      </c>
      <c r="C52" s="1201">
        <v>6160.4929999999995</v>
      </c>
      <c r="D52" s="1201">
        <v>0</v>
      </c>
      <c r="E52" s="1201">
        <v>0</v>
      </c>
      <c r="F52" s="1217">
        <f t="shared" si="0"/>
        <v>6160.49</v>
      </c>
      <c r="G52" s="1217">
        <f t="shared" si="0"/>
        <v>6160.4929999999995</v>
      </c>
    </row>
    <row r="53" spans="1:7" s="1198" customFormat="1" ht="12.75" customHeight="1" x14ac:dyDescent="0.2">
      <c r="A53" s="1216" t="s">
        <v>2169</v>
      </c>
      <c r="B53" s="1201">
        <v>14308.26</v>
      </c>
      <c r="C53" s="1201">
        <v>14308.255999999999</v>
      </c>
      <c r="D53" s="1201">
        <v>0</v>
      </c>
      <c r="E53" s="1201">
        <v>0</v>
      </c>
      <c r="F53" s="1217">
        <f t="shared" si="0"/>
        <v>14308.26</v>
      </c>
      <c r="G53" s="1217">
        <f t="shared" si="0"/>
        <v>14308.255999999999</v>
      </c>
    </row>
    <row r="54" spans="1:7" s="1198" customFormat="1" ht="12.75" customHeight="1" x14ac:dyDescent="0.2">
      <c r="A54" s="1216" t="s">
        <v>2170</v>
      </c>
      <c r="B54" s="1201">
        <v>4060.46</v>
      </c>
      <c r="C54" s="1201">
        <v>4060.453</v>
      </c>
      <c r="D54" s="1201">
        <v>0</v>
      </c>
      <c r="E54" s="1201">
        <v>0</v>
      </c>
      <c r="F54" s="1217">
        <f t="shared" si="0"/>
        <v>4060.46</v>
      </c>
      <c r="G54" s="1217">
        <f t="shared" si="0"/>
        <v>4060.453</v>
      </c>
    </row>
    <row r="55" spans="1:7" s="1198" customFormat="1" ht="12.75" customHeight="1" x14ac:dyDescent="0.2">
      <c r="A55" s="1216" t="s">
        <v>2171</v>
      </c>
      <c r="B55" s="1201">
        <v>12331.17</v>
      </c>
      <c r="C55" s="1201">
        <v>12331.164999999999</v>
      </c>
      <c r="D55" s="1201">
        <v>0</v>
      </c>
      <c r="E55" s="1201">
        <v>0</v>
      </c>
      <c r="F55" s="1217">
        <f t="shared" si="0"/>
        <v>12331.17</v>
      </c>
      <c r="G55" s="1217">
        <f t="shared" si="0"/>
        <v>12331.164999999999</v>
      </c>
    </row>
    <row r="56" spans="1:7" s="1198" customFormat="1" ht="12.75" customHeight="1" x14ac:dyDescent="0.2">
      <c r="A56" s="1216" t="s">
        <v>2172</v>
      </c>
      <c r="B56" s="1201">
        <v>5318.41</v>
      </c>
      <c r="C56" s="1201">
        <v>5318.4120000000003</v>
      </c>
      <c r="D56" s="1201">
        <v>0</v>
      </c>
      <c r="E56" s="1201">
        <v>0</v>
      </c>
      <c r="F56" s="1217">
        <f t="shared" si="0"/>
        <v>5318.41</v>
      </c>
      <c r="G56" s="1217">
        <f t="shared" si="0"/>
        <v>5318.4120000000003</v>
      </c>
    </row>
    <row r="57" spans="1:7" s="1198" customFormat="1" ht="12.75" customHeight="1" x14ac:dyDescent="0.2">
      <c r="A57" s="1216" t="s">
        <v>2173</v>
      </c>
      <c r="B57" s="1201">
        <v>4433.97</v>
      </c>
      <c r="C57" s="1201">
        <v>4433.9660000000003</v>
      </c>
      <c r="D57" s="1201">
        <v>0</v>
      </c>
      <c r="E57" s="1201">
        <v>0</v>
      </c>
      <c r="F57" s="1217">
        <f t="shared" si="0"/>
        <v>4433.97</v>
      </c>
      <c r="G57" s="1217">
        <f t="shared" si="0"/>
        <v>4433.9660000000003</v>
      </c>
    </row>
    <row r="58" spans="1:7" s="1198" customFormat="1" ht="12.75" customHeight="1" x14ac:dyDescent="0.2">
      <c r="A58" s="1216" t="s">
        <v>2174</v>
      </c>
      <c r="B58" s="1201">
        <v>9218.2099999999991</v>
      </c>
      <c r="C58" s="1201">
        <v>9218.2070000000003</v>
      </c>
      <c r="D58" s="1201">
        <v>0</v>
      </c>
      <c r="E58" s="1201">
        <v>0</v>
      </c>
      <c r="F58" s="1217">
        <f t="shared" si="0"/>
        <v>9218.2099999999991</v>
      </c>
      <c r="G58" s="1217">
        <f t="shared" si="0"/>
        <v>9218.2070000000003</v>
      </c>
    </row>
    <row r="59" spans="1:7" s="1198" customFormat="1" ht="12.75" customHeight="1" x14ac:dyDescent="0.2">
      <c r="A59" s="1216" t="s">
        <v>2175</v>
      </c>
      <c r="B59" s="1201">
        <v>20331.07</v>
      </c>
      <c r="C59" s="1201">
        <v>20331.073</v>
      </c>
      <c r="D59" s="1201">
        <v>0</v>
      </c>
      <c r="E59" s="1201">
        <v>0</v>
      </c>
      <c r="F59" s="1217">
        <f t="shared" si="0"/>
        <v>20331.07</v>
      </c>
      <c r="G59" s="1217">
        <f t="shared" si="0"/>
        <v>20331.073</v>
      </c>
    </row>
    <row r="60" spans="1:7" s="1198" customFormat="1" ht="12.75" customHeight="1" x14ac:dyDescent="0.2">
      <c r="A60" s="1216" t="s">
        <v>2176</v>
      </c>
      <c r="B60" s="1201">
        <v>20889.900000000001</v>
      </c>
      <c r="C60" s="1201">
        <v>20889.900000000001</v>
      </c>
      <c r="D60" s="1201">
        <v>0</v>
      </c>
      <c r="E60" s="1201">
        <v>0</v>
      </c>
      <c r="F60" s="1217">
        <f t="shared" si="0"/>
        <v>20889.900000000001</v>
      </c>
      <c r="G60" s="1217">
        <f t="shared" si="0"/>
        <v>20889.900000000001</v>
      </c>
    </row>
    <row r="61" spans="1:7" s="1198" customFormat="1" ht="12.75" customHeight="1" x14ac:dyDescent="0.2">
      <c r="A61" s="1216" t="s">
        <v>2177</v>
      </c>
      <c r="B61" s="1201">
        <v>28474.2</v>
      </c>
      <c r="C61" s="1201">
        <v>28474.2</v>
      </c>
      <c r="D61" s="1201">
        <v>0</v>
      </c>
      <c r="E61" s="1201">
        <v>0</v>
      </c>
      <c r="F61" s="1217">
        <f t="shared" si="0"/>
        <v>28474.2</v>
      </c>
      <c r="G61" s="1217">
        <f t="shared" si="0"/>
        <v>28474.2</v>
      </c>
    </row>
    <row r="62" spans="1:7" s="1198" customFormat="1" ht="12.75" customHeight="1" x14ac:dyDescent="0.2">
      <c r="A62" s="1216" t="s">
        <v>3912</v>
      </c>
      <c r="B62" s="1201">
        <v>18214.97</v>
      </c>
      <c r="C62" s="1201">
        <v>18214.965</v>
      </c>
      <c r="D62" s="1201">
        <v>0</v>
      </c>
      <c r="E62" s="1201">
        <v>0</v>
      </c>
      <c r="F62" s="1217">
        <f t="shared" si="0"/>
        <v>18214.97</v>
      </c>
      <c r="G62" s="1217">
        <f t="shared" si="0"/>
        <v>18214.965</v>
      </c>
    </row>
    <row r="63" spans="1:7" s="1198" customFormat="1" ht="12.75" customHeight="1" x14ac:dyDescent="0.2">
      <c r="A63" s="1216" t="s">
        <v>2178</v>
      </c>
      <c r="B63" s="1201">
        <v>13945.029999999999</v>
      </c>
      <c r="C63" s="1201">
        <v>13788.199000000001</v>
      </c>
      <c r="D63" s="1201">
        <v>0</v>
      </c>
      <c r="E63" s="1201">
        <v>0</v>
      </c>
      <c r="F63" s="1217">
        <f t="shared" si="0"/>
        <v>13945.029999999999</v>
      </c>
      <c r="G63" s="1217">
        <f t="shared" si="0"/>
        <v>13788.199000000001</v>
      </c>
    </row>
    <row r="64" spans="1:7" s="1198" customFormat="1" ht="12.75" customHeight="1" x14ac:dyDescent="0.2">
      <c r="A64" s="1216" t="s">
        <v>2179</v>
      </c>
      <c r="B64" s="1201">
        <v>16987.32</v>
      </c>
      <c r="C64" s="1201">
        <v>16987.322</v>
      </c>
      <c r="D64" s="1201">
        <v>0</v>
      </c>
      <c r="E64" s="1201">
        <v>0</v>
      </c>
      <c r="F64" s="1217">
        <f t="shared" si="0"/>
        <v>16987.32</v>
      </c>
      <c r="G64" s="1217">
        <f t="shared" si="0"/>
        <v>16987.322</v>
      </c>
    </row>
    <row r="65" spans="1:7" s="1198" customFormat="1" ht="12.75" customHeight="1" x14ac:dyDescent="0.2">
      <c r="A65" s="1216" t="s">
        <v>2180</v>
      </c>
      <c r="B65" s="1201">
        <v>5587.4</v>
      </c>
      <c r="C65" s="1201">
        <v>5587.402</v>
      </c>
      <c r="D65" s="1201">
        <v>0</v>
      </c>
      <c r="E65" s="1201">
        <v>0</v>
      </c>
      <c r="F65" s="1217">
        <f t="shared" si="0"/>
        <v>5587.4</v>
      </c>
      <c r="G65" s="1217">
        <f t="shared" si="0"/>
        <v>5587.402</v>
      </c>
    </row>
    <row r="66" spans="1:7" s="1198" customFormat="1" ht="12.75" customHeight="1" x14ac:dyDescent="0.2">
      <c r="A66" s="1216" t="s">
        <v>2181</v>
      </c>
      <c r="B66" s="1201">
        <v>8600.7099999999991</v>
      </c>
      <c r="C66" s="1201">
        <v>8600.7049999999999</v>
      </c>
      <c r="D66" s="1201">
        <v>0</v>
      </c>
      <c r="E66" s="1201">
        <v>0</v>
      </c>
      <c r="F66" s="1217">
        <f t="shared" si="0"/>
        <v>8600.7099999999991</v>
      </c>
      <c r="G66" s="1217">
        <f t="shared" si="0"/>
        <v>8600.7049999999999</v>
      </c>
    </row>
    <row r="67" spans="1:7" s="1198" customFormat="1" ht="12.75" customHeight="1" x14ac:dyDescent="0.2">
      <c r="A67" s="1216" t="s">
        <v>2182</v>
      </c>
      <c r="B67" s="1201">
        <v>12523.62</v>
      </c>
      <c r="C67" s="1201">
        <v>12523.611999999999</v>
      </c>
      <c r="D67" s="1201">
        <v>0</v>
      </c>
      <c r="E67" s="1201">
        <v>0</v>
      </c>
      <c r="F67" s="1217">
        <f t="shared" si="0"/>
        <v>12523.62</v>
      </c>
      <c r="G67" s="1217">
        <f t="shared" si="0"/>
        <v>12523.611999999999</v>
      </c>
    </row>
    <row r="68" spans="1:7" s="1198" customFormat="1" ht="12.75" customHeight="1" x14ac:dyDescent="0.2">
      <c r="A68" s="1216" t="s">
        <v>2183</v>
      </c>
      <c r="B68" s="1201">
        <v>8168.51</v>
      </c>
      <c r="C68" s="1201">
        <v>8168.509</v>
      </c>
      <c r="D68" s="1201">
        <v>0</v>
      </c>
      <c r="E68" s="1201">
        <v>0</v>
      </c>
      <c r="F68" s="1217">
        <f t="shared" si="0"/>
        <v>8168.51</v>
      </c>
      <c r="G68" s="1217">
        <f t="shared" si="0"/>
        <v>8168.509</v>
      </c>
    </row>
    <row r="69" spans="1:7" s="1198" customFormat="1" ht="12.75" customHeight="1" x14ac:dyDescent="0.2">
      <c r="A69" s="1216" t="s">
        <v>2184</v>
      </c>
      <c r="B69" s="1201">
        <v>14580.52</v>
      </c>
      <c r="C69" s="1201">
        <v>14580.515000000001</v>
      </c>
      <c r="D69" s="1201">
        <v>0</v>
      </c>
      <c r="E69" s="1201">
        <v>0</v>
      </c>
      <c r="F69" s="1217">
        <f t="shared" si="0"/>
        <v>14580.52</v>
      </c>
      <c r="G69" s="1217">
        <f t="shared" si="0"/>
        <v>14580.515000000001</v>
      </c>
    </row>
    <row r="70" spans="1:7" s="1198" customFormat="1" ht="12.75" customHeight="1" x14ac:dyDescent="0.2">
      <c r="A70" s="1216" t="s">
        <v>2185</v>
      </c>
      <c r="B70" s="1201">
        <v>6504.81</v>
      </c>
      <c r="C70" s="1201">
        <v>6504.8059999999996</v>
      </c>
      <c r="D70" s="1201">
        <v>0</v>
      </c>
      <c r="E70" s="1201">
        <v>0</v>
      </c>
      <c r="F70" s="1217">
        <f t="shared" ref="F70:G133" si="1">B70+D70</f>
        <v>6504.81</v>
      </c>
      <c r="G70" s="1217">
        <f t="shared" si="1"/>
        <v>6504.8059999999996</v>
      </c>
    </row>
    <row r="71" spans="1:7" s="1198" customFormat="1" ht="12.75" customHeight="1" x14ac:dyDescent="0.2">
      <c r="A71" s="1216" t="s">
        <v>2186</v>
      </c>
      <c r="B71" s="1201">
        <v>5877.67</v>
      </c>
      <c r="C71" s="1201">
        <v>5877.6679999999997</v>
      </c>
      <c r="D71" s="1201">
        <v>0</v>
      </c>
      <c r="E71" s="1201">
        <v>0</v>
      </c>
      <c r="F71" s="1217">
        <f t="shared" si="1"/>
        <v>5877.67</v>
      </c>
      <c r="G71" s="1217">
        <f t="shared" si="1"/>
        <v>5877.6679999999997</v>
      </c>
    </row>
    <row r="72" spans="1:7" s="1198" customFormat="1" ht="12.75" customHeight="1" x14ac:dyDescent="0.2">
      <c r="A72" s="1216" t="s">
        <v>2187</v>
      </c>
      <c r="B72" s="1201">
        <v>5551.71</v>
      </c>
      <c r="C72" s="1201">
        <v>5551.7069999999994</v>
      </c>
      <c r="D72" s="1201">
        <v>0</v>
      </c>
      <c r="E72" s="1201">
        <v>0</v>
      </c>
      <c r="F72" s="1217">
        <f t="shared" si="1"/>
        <v>5551.71</v>
      </c>
      <c r="G72" s="1217">
        <f t="shared" si="1"/>
        <v>5551.7069999999994</v>
      </c>
    </row>
    <row r="73" spans="1:7" s="1198" customFormat="1" ht="12.75" customHeight="1" x14ac:dyDescent="0.2">
      <c r="A73" s="1216" t="s">
        <v>2188</v>
      </c>
      <c r="B73" s="1201">
        <v>12424.69</v>
      </c>
      <c r="C73" s="1201">
        <v>12395.280999999999</v>
      </c>
      <c r="D73" s="1201">
        <v>0</v>
      </c>
      <c r="E73" s="1201">
        <v>0</v>
      </c>
      <c r="F73" s="1217">
        <f t="shared" si="1"/>
        <v>12424.69</v>
      </c>
      <c r="G73" s="1217">
        <f t="shared" si="1"/>
        <v>12395.280999999999</v>
      </c>
    </row>
    <row r="74" spans="1:7" s="1198" customFormat="1" ht="12.75" customHeight="1" x14ac:dyDescent="0.2">
      <c r="A74" s="1216" t="s">
        <v>2189</v>
      </c>
      <c r="B74" s="1201">
        <v>10132.89</v>
      </c>
      <c r="C74" s="1201">
        <v>10132.883</v>
      </c>
      <c r="D74" s="1201">
        <v>313.64</v>
      </c>
      <c r="E74" s="1201">
        <v>86.274099999999976</v>
      </c>
      <c r="F74" s="1217">
        <f t="shared" si="1"/>
        <v>10446.529999999999</v>
      </c>
      <c r="G74" s="1217">
        <f t="shared" si="1"/>
        <v>10219.1571</v>
      </c>
    </row>
    <row r="75" spans="1:7" s="1198" customFormat="1" ht="12.75" customHeight="1" x14ac:dyDescent="0.2">
      <c r="A75" s="1216" t="s">
        <v>2190</v>
      </c>
      <c r="B75" s="1201">
        <v>6344.86</v>
      </c>
      <c r="C75" s="1201">
        <v>6344.8639999999996</v>
      </c>
      <c r="D75" s="1201">
        <v>0</v>
      </c>
      <c r="E75" s="1201">
        <v>0</v>
      </c>
      <c r="F75" s="1217">
        <f t="shared" si="1"/>
        <v>6344.86</v>
      </c>
      <c r="G75" s="1217">
        <f t="shared" si="1"/>
        <v>6344.8639999999996</v>
      </c>
    </row>
    <row r="76" spans="1:7" s="1198" customFormat="1" ht="12.75" customHeight="1" x14ac:dyDescent="0.2">
      <c r="A76" s="1216" t="s">
        <v>2191</v>
      </c>
      <c r="B76" s="1201">
        <v>11763.92</v>
      </c>
      <c r="C76" s="1201">
        <v>11763.919000000002</v>
      </c>
      <c r="D76" s="1201">
        <v>0</v>
      </c>
      <c r="E76" s="1201">
        <v>0</v>
      </c>
      <c r="F76" s="1217">
        <f t="shared" si="1"/>
        <v>11763.92</v>
      </c>
      <c r="G76" s="1217">
        <f t="shared" si="1"/>
        <v>11763.919000000002</v>
      </c>
    </row>
    <row r="77" spans="1:7" s="1198" customFormat="1" ht="12.75" customHeight="1" x14ac:dyDescent="0.2">
      <c r="A77" s="1216" t="s">
        <v>2192</v>
      </c>
      <c r="B77" s="1201">
        <v>18977.800000000003</v>
      </c>
      <c r="C77" s="1201">
        <v>18977.794000000002</v>
      </c>
      <c r="D77" s="1201">
        <v>0</v>
      </c>
      <c r="E77" s="1201">
        <v>0</v>
      </c>
      <c r="F77" s="1217">
        <f t="shared" si="1"/>
        <v>18977.800000000003</v>
      </c>
      <c r="G77" s="1217">
        <f t="shared" si="1"/>
        <v>18977.794000000002</v>
      </c>
    </row>
    <row r="78" spans="1:7" s="1198" customFormat="1" ht="12.75" customHeight="1" x14ac:dyDescent="0.2">
      <c r="A78" s="1216" t="s">
        <v>2193</v>
      </c>
      <c r="B78" s="1201">
        <v>6161.25</v>
      </c>
      <c r="C78" s="1201">
        <v>6161.24</v>
      </c>
      <c r="D78" s="1201">
        <v>0</v>
      </c>
      <c r="E78" s="1201">
        <v>0</v>
      </c>
      <c r="F78" s="1217">
        <f t="shared" si="1"/>
        <v>6161.25</v>
      </c>
      <c r="G78" s="1217">
        <f t="shared" si="1"/>
        <v>6161.24</v>
      </c>
    </row>
    <row r="79" spans="1:7" s="1198" customFormat="1" ht="12.75" customHeight="1" x14ac:dyDescent="0.2">
      <c r="A79" s="1216" t="s">
        <v>2194</v>
      </c>
      <c r="B79" s="1201">
        <v>10772.5</v>
      </c>
      <c r="C79" s="1201">
        <v>10772.499</v>
      </c>
      <c r="D79" s="1201">
        <v>0</v>
      </c>
      <c r="E79" s="1201">
        <v>0</v>
      </c>
      <c r="F79" s="1217">
        <f t="shared" si="1"/>
        <v>10772.5</v>
      </c>
      <c r="G79" s="1217">
        <f t="shared" si="1"/>
        <v>10772.499</v>
      </c>
    </row>
    <row r="80" spans="1:7" s="1198" customFormat="1" ht="12.75" customHeight="1" x14ac:dyDescent="0.2">
      <c r="A80" s="1216" t="s">
        <v>2195</v>
      </c>
      <c r="B80" s="1201">
        <v>11448.67</v>
      </c>
      <c r="C80" s="1201">
        <v>11448.665999999999</v>
      </c>
      <c r="D80" s="1201">
        <v>0</v>
      </c>
      <c r="E80" s="1201">
        <v>0</v>
      </c>
      <c r="F80" s="1217">
        <f t="shared" si="1"/>
        <v>11448.67</v>
      </c>
      <c r="G80" s="1217">
        <f t="shared" si="1"/>
        <v>11448.665999999999</v>
      </c>
    </row>
    <row r="81" spans="1:7" s="1198" customFormat="1" ht="12.75" customHeight="1" x14ac:dyDescent="0.2">
      <c r="A81" s="1216" t="s">
        <v>2196</v>
      </c>
      <c r="B81" s="1201">
        <v>6522.15</v>
      </c>
      <c r="C81" s="1201">
        <v>6522.1540000000005</v>
      </c>
      <c r="D81" s="1201">
        <v>0</v>
      </c>
      <c r="E81" s="1201">
        <v>0</v>
      </c>
      <c r="F81" s="1217">
        <f t="shared" si="1"/>
        <v>6522.15</v>
      </c>
      <c r="G81" s="1217">
        <f t="shared" si="1"/>
        <v>6522.1540000000005</v>
      </c>
    </row>
    <row r="82" spans="1:7" s="1198" customFormat="1" ht="12.75" customHeight="1" x14ac:dyDescent="0.2">
      <c r="A82" s="1216" t="s">
        <v>2197</v>
      </c>
      <c r="B82" s="1201">
        <v>4597.92</v>
      </c>
      <c r="C82" s="1201">
        <v>4597.9210000000003</v>
      </c>
      <c r="D82" s="1201">
        <v>0</v>
      </c>
      <c r="E82" s="1201">
        <v>0</v>
      </c>
      <c r="F82" s="1217">
        <f t="shared" si="1"/>
        <v>4597.92</v>
      </c>
      <c r="G82" s="1217">
        <f t="shared" si="1"/>
        <v>4597.9210000000003</v>
      </c>
    </row>
    <row r="83" spans="1:7" s="1198" customFormat="1" ht="12.75" customHeight="1" x14ac:dyDescent="0.2">
      <c r="A83" s="1216" t="s">
        <v>2198</v>
      </c>
      <c r="B83" s="1201">
        <v>2689.8599999999997</v>
      </c>
      <c r="C83" s="1201">
        <v>2689.8630000000003</v>
      </c>
      <c r="D83" s="1201">
        <v>0</v>
      </c>
      <c r="E83" s="1201">
        <v>0</v>
      </c>
      <c r="F83" s="1217">
        <f t="shared" si="1"/>
        <v>2689.8599999999997</v>
      </c>
      <c r="G83" s="1217">
        <f t="shared" si="1"/>
        <v>2689.8630000000003</v>
      </c>
    </row>
    <row r="84" spans="1:7" s="1198" customFormat="1" ht="12.75" customHeight="1" x14ac:dyDescent="0.2">
      <c r="A84" s="1216" t="s">
        <v>2199</v>
      </c>
      <c r="B84" s="1201">
        <v>17517.189999999999</v>
      </c>
      <c r="C84" s="1201">
        <v>17517.191999999999</v>
      </c>
      <c r="D84" s="1201">
        <v>0</v>
      </c>
      <c r="E84" s="1201">
        <v>0</v>
      </c>
      <c r="F84" s="1217">
        <f t="shared" si="1"/>
        <v>17517.189999999999</v>
      </c>
      <c r="G84" s="1217">
        <f t="shared" si="1"/>
        <v>17517.191999999999</v>
      </c>
    </row>
    <row r="85" spans="1:7" s="1198" customFormat="1" ht="12.75" customHeight="1" x14ac:dyDescent="0.2">
      <c r="A85" s="1216" t="s">
        <v>2200</v>
      </c>
      <c r="B85" s="1201">
        <v>13162.28</v>
      </c>
      <c r="C85" s="1201">
        <v>13162.276</v>
      </c>
      <c r="D85" s="1201">
        <v>0</v>
      </c>
      <c r="E85" s="1201">
        <v>0</v>
      </c>
      <c r="F85" s="1217">
        <f t="shared" si="1"/>
        <v>13162.28</v>
      </c>
      <c r="G85" s="1217">
        <f t="shared" si="1"/>
        <v>13162.276</v>
      </c>
    </row>
    <row r="86" spans="1:7" s="1198" customFormat="1" ht="12.75" customHeight="1" x14ac:dyDescent="0.2">
      <c r="A86" s="1216" t="s">
        <v>2201</v>
      </c>
      <c r="B86" s="1201">
        <v>4113.3100000000004</v>
      </c>
      <c r="C86" s="1201">
        <v>4113.3050000000003</v>
      </c>
      <c r="D86" s="1201">
        <v>0</v>
      </c>
      <c r="E86" s="1201">
        <v>0</v>
      </c>
      <c r="F86" s="1217">
        <f t="shared" si="1"/>
        <v>4113.3100000000004</v>
      </c>
      <c r="G86" s="1217">
        <f t="shared" si="1"/>
        <v>4113.3050000000003</v>
      </c>
    </row>
    <row r="87" spans="1:7" s="1198" customFormat="1" ht="12.75" customHeight="1" x14ac:dyDescent="0.2">
      <c r="A87" s="1216" t="s">
        <v>2202</v>
      </c>
      <c r="B87" s="1201">
        <v>3198.93</v>
      </c>
      <c r="C87" s="1201">
        <v>3198.9279999999999</v>
      </c>
      <c r="D87" s="1201">
        <v>0</v>
      </c>
      <c r="E87" s="1201">
        <v>0</v>
      </c>
      <c r="F87" s="1217">
        <f t="shared" si="1"/>
        <v>3198.93</v>
      </c>
      <c r="G87" s="1217">
        <f t="shared" si="1"/>
        <v>3198.9279999999999</v>
      </c>
    </row>
    <row r="88" spans="1:7" s="1198" customFormat="1" ht="12.75" customHeight="1" x14ac:dyDescent="0.2">
      <c r="A88" s="1216" t="s">
        <v>2203</v>
      </c>
      <c r="B88" s="1201">
        <v>6020.26</v>
      </c>
      <c r="C88" s="1201">
        <v>6020.259</v>
      </c>
      <c r="D88" s="1201">
        <v>0</v>
      </c>
      <c r="E88" s="1201">
        <v>0</v>
      </c>
      <c r="F88" s="1217">
        <f t="shared" si="1"/>
        <v>6020.26</v>
      </c>
      <c r="G88" s="1217">
        <f t="shared" si="1"/>
        <v>6020.259</v>
      </c>
    </row>
    <row r="89" spans="1:7" s="1198" customFormat="1" ht="12.75" customHeight="1" x14ac:dyDescent="0.2">
      <c r="A89" s="1216" t="s">
        <v>2204</v>
      </c>
      <c r="B89" s="1201">
        <v>15790.13</v>
      </c>
      <c r="C89" s="1201">
        <v>15790.133</v>
      </c>
      <c r="D89" s="1201">
        <v>0</v>
      </c>
      <c r="E89" s="1201">
        <v>0</v>
      </c>
      <c r="F89" s="1217">
        <f t="shared" si="1"/>
        <v>15790.13</v>
      </c>
      <c r="G89" s="1217">
        <f t="shared" si="1"/>
        <v>15790.133</v>
      </c>
    </row>
    <row r="90" spans="1:7" s="1198" customFormat="1" ht="12.75" customHeight="1" x14ac:dyDescent="0.2">
      <c r="A90" s="1216" t="s">
        <v>2205</v>
      </c>
      <c r="B90" s="1201">
        <v>14076.22</v>
      </c>
      <c r="C90" s="1201">
        <v>14076.215</v>
      </c>
      <c r="D90" s="1201">
        <v>11.77</v>
      </c>
      <c r="E90" s="1201">
        <v>11.769</v>
      </c>
      <c r="F90" s="1217">
        <f t="shared" si="1"/>
        <v>14087.99</v>
      </c>
      <c r="G90" s="1217">
        <f t="shared" si="1"/>
        <v>14087.984</v>
      </c>
    </row>
    <row r="91" spans="1:7" s="1198" customFormat="1" ht="12.75" customHeight="1" x14ac:dyDescent="0.2">
      <c r="A91" s="1216" t="s">
        <v>2206</v>
      </c>
      <c r="B91" s="1201">
        <v>10332.42</v>
      </c>
      <c r="C91" s="1201">
        <v>10332.421999999999</v>
      </c>
      <c r="D91" s="1201">
        <v>0</v>
      </c>
      <c r="E91" s="1201">
        <v>0</v>
      </c>
      <c r="F91" s="1217">
        <f t="shared" si="1"/>
        <v>10332.42</v>
      </c>
      <c r="G91" s="1217">
        <f t="shared" si="1"/>
        <v>10332.421999999999</v>
      </c>
    </row>
    <row r="92" spans="1:7" s="1198" customFormat="1" ht="12.75" customHeight="1" x14ac:dyDescent="0.2">
      <c r="A92" s="1216" t="s">
        <v>2207</v>
      </c>
      <c r="B92" s="1201">
        <v>4126.1899999999996</v>
      </c>
      <c r="C92" s="1201">
        <v>4126.1880000000001</v>
      </c>
      <c r="D92" s="1201">
        <v>0</v>
      </c>
      <c r="E92" s="1201">
        <v>0</v>
      </c>
      <c r="F92" s="1217">
        <f t="shared" si="1"/>
        <v>4126.1899999999996</v>
      </c>
      <c r="G92" s="1217">
        <f t="shared" si="1"/>
        <v>4126.1880000000001</v>
      </c>
    </row>
    <row r="93" spans="1:7" s="1198" customFormat="1" ht="12.75" customHeight="1" x14ac:dyDescent="0.2">
      <c r="A93" s="1216" t="s">
        <v>2208</v>
      </c>
      <c r="B93" s="1201">
        <v>14674.07</v>
      </c>
      <c r="C93" s="1201">
        <v>14674.067999999999</v>
      </c>
      <c r="D93" s="1201">
        <v>0</v>
      </c>
      <c r="E93" s="1201">
        <v>0</v>
      </c>
      <c r="F93" s="1217">
        <f t="shared" si="1"/>
        <v>14674.07</v>
      </c>
      <c r="G93" s="1217">
        <f t="shared" si="1"/>
        <v>14674.067999999999</v>
      </c>
    </row>
    <row r="94" spans="1:7" s="1198" customFormat="1" ht="12.75" customHeight="1" x14ac:dyDescent="0.2">
      <c r="A94" s="1216" t="s">
        <v>2209</v>
      </c>
      <c r="B94" s="1201">
        <v>11952.93</v>
      </c>
      <c r="C94" s="1201">
        <v>11952.93</v>
      </c>
      <c r="D94" s="1201">
        <v>0</v>
      </c>
      <c r="E94" s="1201">
        <v>0</v>
      </c>
      <c r="F94" s="1217">
        <f t="shared" si="1"/>
        <v>11952.93</v>
      </c>
      <c r="G94" s="1217">
        <f t="shared" si="1"/>
        <v>11952.93</v>
      </c>
    </row>
    <row r="95" spans="1:7" s="1198" customFormat="1" ht="12.75" customHeight="1" x14ac:dyDescent="0.2">
      <c r="A95" s="1216" t="s">
        <v>2210</v>
      </c>
      <c r="B95" s="1201">
        <v>11699.35</v>
      </c>
      <c r="C95" s="1201">
        <v>11699.351000000001</v>
      </c>
      <c r="D95" s="1201">
        <v>0</v>
      </c>
      <c r="E95" s="1201">
        <v>0</v>
      </c>
      <c r="F95" s="1217">
        <f t="shared" si="1"/>
        <v>11699.35</v>
      </c>
      <c r="G95" s="1217">
        <f t="shared" si="1"/>
        <v>11699.351000000001</v>
      </c>
    </row>
    <row r="96" spans="1:7" s="1198" customFormat="1" ht="12.75" customHeight="1" x14ac:dyDescent="0.2">
      <c r="A96" s="1216" t="s">
        <v>2211</v>
      </c>
      <c r="B96" s="1201">
        <v>5766.98</v>
      </c>
      <c r="C96" s="1201">
        <v>5766.9810000000007</v>
      </c>
      <c r="D96" s="1201">
        <v>0</v>
      </c>
      <c r="E96" s="1201">
        <v>0</v>
      </c>
      <c r="F96" s="1217">
        <f t="shared" si="1"/>
        <v>5766.98</v>
      </c>
      <c r="G96" s="1217">
        <f t="shared" si="1"/>
        <v>5766.9810000000007</v>
      </c>
    </row>
    <row r="97" spans="1:7" s="1198" customFormat="1" ht="12.75" customHeight="1" x14ac:dyDescent="0.2">
      <c r="A97" s="1216" t="s">
        <v>2212</v>
      </c>
      <c r="B97" s="1201">
        <v>5839.82</v>
      </c>
      <c r="C97" s="1201">
        <v>5839.8240000000005</v>
      </c>
      <c r="D97" s="1201">
        <v>0</v>
      </c>
      <c r="E97" s="1201">
        <v>0</v>
      </c>
      <c r="F97" s="1217">
        <f t="shared" si="1"/>
        <v>5839.82</v>
      </c>
      <c r="G97" s="1217">
        <f t="shared" si="1"/>
        <v>5839.8240000000005</v>
      </c>
    </row>
    <row r="98" spans="1:7" s="1198" customFormat="1" ht="12.75" customHeight="1" x14ac:dyDescent="0.2">
      <c r="A98" s="1216" t="s">
        <v>2213</v>
      </c>
      <c r="B98" s="1201">
        <v>9983.77</v>
      </c>
      <c r="C98" s="1201">
        <v>9983.7659999999996</v>
      </c>
      <c r="D98" s="1201">
        <v>35.31</v>
      </c>
      <c r="E98" s="1201">
        <v>35.307000000000002</v>
      </c>
      <c r="F98" s="1217">
        <f t="shared" si="1"/>
        <v>10019.08</v>
      </c>
      <c r="G98" s="1217">
        <f t="shared" si="1"/>
        <v>10019.073</v>
      </c>
    </row>
    <row r="99" spans="1:7" s="1198" customFormat="1" ht="12.75" customHeight="1" x14ac:dyDescent="0.2">
      <c r="A99" s="1216" t="s">
        <v>2214</v>
      </c>
      <c r="B99" s="1201">
        <v>10955.73</v>
      </c>
      <c r="C99" s="1201">
        <v>10955.726000000001</v>
      </c>
      <c r="D99" s="1201">
        <v>11.77</v>
      </c>
      <c r="E99" s="1201">
        <v>11.769</v>
      </c>
      <c r="F99" s="1217">
        <f t="shared" si="1"/>
        <v>10967.5</v>
      </c>
      <c r="G99" s="1217">
        <f t="shared" si="1"/>
        <v>10967.495000000001</v>
      </c>
    </row>
    <row r="100" spans="1:7" s="1198" customFormat="1" ht="12.75" customHeight="1" x14ac:dyDescent="0.2">
      <c r="A100" s="1216" t="s">
        <v>2215</v>
      </c>
      <c r="B100" s="1201">
        <v>8044.92</v>
      </c>
      <c r="C100" s="1201">
        <v>8044.924</v>
      </c>
      <c r="D100" s="1201">
        <v>0</v>
      </c>
      <c r="E100" s="1201">
        <v>0</v>
      </c>
      <c r="F100" s="1217">
        <f t="shared" si="1"/>
        <v>8044.92</v>
      </c>
      <c r="G100" s="1217">
        <f t="shared" si="1"/>
        <v>8044.924</v>
      </c>
    </row>
    <row r="101" spans="1:7" s="1198" customFormat="1" ht="12.75" customHeight="1" x14ac:dyDescent="0.2">
      <c r="A101" s="1216" t="s">
        <v>2216</v>
      </c>
      <c r="B101" s="1201">
        <v>8134.75</v>
      </c>
      <c r="C101" s="1201">
        <v>8134.7480000000005</v>
      </c>
      <c r="D101" s="1201">
        <v>23.54</v>
      </c>
      <c r="E101" s="1201">
        <v>23.538</v>
      </c>
      <c r="F101" s="1217">
        <f t="shared" si="1"/>
        <v>8158.29</v>
      </c>
      <c r="G101" s="1217">
        <f t="shared" si="1"/>
        <v>8158.2860000000001</v>
      </c>
    </row>
    <row r="102" spans="1:7" s="1198" customFormat="1" ht="12.75" customHeight="1" x14ac:dyDescent="0.2">
      <c r="A102" s="1216" t="s">
        <v>2217</v>
      </c>
      <c r="B102" s="1201">
        <v>14881.949999999999</v>
      </c>
      <c r="C102" s="1201">
        <v>14881.948</v>
      </c>
      <c r="D102" s="1201">
        <v>23.54</v>
      </c>
      <c r="E102" s="1201">
        <v>23.538</v>
      </c>
      <c r="F102" s="1217">
        <f t="shared" si="1"/>
        <v>14905.49</v>
      </c>
      <c r="G102" s="1217">
        <f t="shared" si="1"/>
        <v>14905.486000000001</v>
      </c>
    </row>
    <row r="103" spans="1:7" s="1198" customFormat="1" ht="12.75" customHeight="1" x14ac:dyDescent="0.2">
      <c r="A103" s="1216" t="s">
        <v>2218</v>
      </c>
      <c r="B103" s="1201">
        <v>10163.990000000002</v>
      </c>
      <c r="C103" s="1201">
        <v>10163.987000000001</v>
      </c>
      <c r="D103" s="1201">
        <v>0</v>
      </c>
      <c r="E103" s="1201">
        <v>0</v>
      </c>
      <c r="F103" s="1217">
        <f t="shared" si="1"/>
        <v>10163.990000000002</v>
      </c>
      <c r="G103" s="1217">
        <f t="shared" si="1"/>
        <v>10163.987000000001</v>
      </c>
    </row>
    <row r="104" spans="1:7" s="1198" customFormat="1" ht="12.75" customHeight="1" x14ac:dyDescent="0.2">
      <c r="A104" s="1216" t="s">
        <v>2219</v>
      </c>
      <c r="B104" s="1201">
        <v>2490.62</v>
      </c>
      <c r="C104" s="1201">
        <v>2490.6239999999998</v>
      </c>
      <c r="D104" s="1201">
        <v>0</v>
      </c>
      <c r="E104" s="1201">
        <v>0</v>
      </c>
      <c r="F104" s="1217">
        <f t="shared" si="1"/>
        <v>2490.62</v>
      </c>
      <c r="G104" s="1217">
        <f t="shared" si="1"/>
        <v>2490.6239999999998</v>
      </c>
    </row>
    <row r="105" spans="1:7" s="1198" customFormat="1" ht="12.75" customHeight="1" x14ac:dyDescent="0.2">
      <c r="A105" s="1216" t="s">
        <v>2220</v>
      </c>
      <c r="B105" s="1201">
        <v>3859.64</v>
      </c>
      <c r="C105" s="1201">
        <v>3859.6379999999999</v>
      </c>
      <c r="D105" s="1201">
        <v>0</v>
      </c>
      <c r="E105" s="1201">
        <v>0</v>
      </c>
      <c r="F105" s="1217">
        <f t="shared" si="1"/>
        <v>3859.64</v>
      </c>
      <c r="G105" s="1217">
        <f t="shared" si="1"/>
        <v>3859.6379999999999</v>
      </c>
    </row>
    <row r="106" spans="1:7" s="1198" customFormat="1" ht="12.75" customHeight="1" x14ac:dyDescent="0.2">
      <c r="A106" s="1216" t="s">
        <v>2221</v>
      </c>
      <c r="B106" s="1201">
        <v>29830.12</v>
      </c>
      <c r="C106" s="1201">
        <v>29830.116999999998</v>
      </c>
      <c r="D106" s="1201">
        <v>0</v>
      </c>
      <c r="E106" s="1201">
        <v>0</v>
      </c>
      <c r="F106" s="1217">
        <f t="shared" si="1"/>
        <v>29830.12</v>
      </c>
      <c r="G106" s="1217">
        <f t="shared" si="1"/>
        <v>29830.116999999998</v>
      </c>
    </row>
    <row r="107" spans="1:7" s="1198" customFormat="1" ht="12.75" customHeight="1" x14ac:dyDescent="0.2">
      <c r="A107" s="1216" t="s">
        <v>2222</v>
      </c>
      <c r="B107" s="1201">
        <v>2302.98</v>
      </c>
      <c r="C107" s="1201">
        <v>2302.9749999999999</v>
      </c>
      <c r="D107" s="1201">
        <v>0</v>
      </c>
      <c r="E107" s="1201">
        <v>0</v>
      </c>
      <c r="F107" s="1217">
        <f t="shared" si="1"/>
        <v>2302.98</v>
      </c>
      <c r="G107" s="1217">
        <f t="shared" si="1"/>
        <v>2302.9749999999999</v>
      </c>
    </row>
    <row r="108" spans="1:7" s="1198" customFormat="1" ht="12.75" customHeight="1" x14ac:dyDescent="0.2">
      <c r="A108" s="1216" t="s">
        <v>2223</v>
      </c>
      <c r="B108" s="1201">
        <v>5975.54</v>
      </c>
      <c r="C108" s="1201">
        <v>5975.5439999999999</v>
      </c>
      <c r="D108" s="1201">
        <v>0</v>
      </c>
      <c r="E108" s="1201">
        <v>0</v>
      </c>
      <c r="F108" s="1217">
        <f t="shared" si="1"/>
        <v>5975.54</v>
      </c>
      <c r="G108" s="1217">
        <f t="shared" si="1"/>
        <v>5975.5439999999999</v>
      </c>
    </row>
    <row r="109" spans="1:7" s="1198" customFormat="1" ht="12.75" customHeight="1" x14ac:dyDescent="0.2">
      <c r="A109" s="1216" t="s">
        <v>2224</v>
      </c>
      <c r="B109" s="1201">
        <v>17413.689999999999</v>
      </c>
      <c r="C109" s="1201">
        <v>17413.687000000002</v>
      </c>
      <c r="D109" s="1201">
        <v>0</v>
      </c>
      <c r="E109" s="1201">
        <v>0</v>
      </c>
      <c r="F109" s="1217">
        <f t="shared" si="1"/>
        <v>17413.689999999999</v>
      </c>
      <c r="G109" s="1217">
        <f t="shared" si="1"/>
        <v>17413.687000000002</v>
      </c>
    </row>
    <row r="110" spans="1:7" s="1198" customFormat="1" ht="12.75" customHeight="1" x14ac:dyDescent="0.2">
      <c r="A110" s="1216" t="s">
        <v>5009</v>
      </c>
      <c r="B110" s="1201">
        <v>8252.34</v>
      </c>
      <c r="C110" s="1201">
        <v>8252.3330000000005</v>
      </c>
      <c r="D110" s="1201">
        <v>23.54</v>
      </c>
      <c r="E110" s="1201">
        <v>23.538</v>
      </c>
      <c r="F110" s="1217">
        <f t="shared" si="1"/>
        <v>8275.880000000001</v>
      </c>
      <c r="G110" s="1217">
        <f t="shared" si="1"/>
        <v>8275.871000000001</v>
      </c>
    </row>
    <row r="111" spans="1:7" s="1198" customFormat="1" ht="12.75" customHeight="1" x14ac:dyDescent="0.2">
      <c r="A111" s="1216" t="s">
        <v>2225</v>
      </c>
      <c r="B111" s="1201">
        <v>2343.7399999999998</v>
      </c>
      <c r="C111" s="1201">
        <v>2343.7400000000002</v>
      </c>
      <c r="D111" s="1201">
        <v>0</v>
      </c>
      <c r="E111" s="1201">
        <v>0</v>
      </c>
      <c r="F111" s="1217">
        <f t="shared" si="1"/>
        <v>2343.7399999999998</v>
      </c>
      <c r="G111" s="1217">
        <f t="shared" si="1"/>
        <v>2343.7400000000002</v>
      </c>
    </row>
    <row r="112" spans="1:7" s="1198" customFormat="1" ht="12.75" customHeight="1" x14ac:dyDescent="0.2">
      <c r="A112" s="1216" t="s">
        <v>2226</v>
      </c>
      <c r="B112" s="1201">
        <v>4637.37</v>
      </c>
      <c r="C112" s="1201">
        <v>4637.3730000000005</v>
      </c>
      <c r="D112" s="1201">
        <v>0</v>
      </c>
      <c r="E112" s="1201">
        <v>0</v>
      </c>
      <c r="F112" s="1217">
        <f t="shared" si="1"/>
        <v>4637.37</v>
      </c>
      <c r="G112" s="1217">
        <f t="shared" si="1"/>
        <v>4637.3730000000005</v>
      </c>
    </row>
    <row r="113" spans="1:7" s="1198" customFormat="1" ht="12.75" customHeight="1" x14ac:dyDescent="0.2">
      <c r="A113" s="1216" t="s">
        <v>2227</v>
      </c>
      <c r="B113" s="1201">
        <v>2066.42</v>
      </c>
      <c r="C113" s="1201">
        <v>2066.4180000000001</v>
      </c>
      <c r="D113" s="1201">
        <v>0</v>
      </c>
      <c r="E113" s="1201">
        <v>0</v>
      </c>
      <c r="F113" s="1217">
        <f t="shared" si="1"/>
        <v>2066.42</v>
      </c>
      <c r="G113" s="1217">
        <f t="shared" si="1"/>
        <v>2066.4180000000001</v>
      </c>
    </row>
    <row r="114" spans="1:7" s="1198" customFormat="1" ht="12.75" customHeight="1" x14ac:dyDescent="0.2">
      <c r="A114" s="1216" t="s">
        <v>2228</v>
      </c>
      <c r="B114" s="1201">
        <v>2302.84</v>
      </c>
      <c r="C114" s="1201">
        <v>2302.837</v>
      </c>
      <c r="D114" s="1201">
        <v>0</v>
      </c>
      <c r="E114" s="1201">
        <v>0</v>
      </c>
      <c r="F114" s="1217">
        <f t="shared" si="1"/>
        <v>2302.84</v>
      </c>
      <c r="G114" s="1217">
        <f t="shared" si="1"/>
        <v>2302.837</v>
      </c>
    </row>
    <row r="115" spans="1:7" s="1198" customFormat="1" ht="12.75" customHeight="1" x14ac:dyDescent="0.2">
      <c r="A115" s="1216" t="s">
        <v>2229</v>
      </c>
      <c r="B115" s="1201">
        <v>4773.1499999999996</v>
      </c>
      <c r="C115" s="1201">
        <v>4773.1539999999995</v>
      </c>
      <c r="D115" s="1201">
        <v>0</v>
      </c>
      <c r="E115" s="1201">
        <v>0</v>
      </c>
      <c r="F115" s="1217">
        <f t="shared" si="1"/>
        <v>4773.1499999999996</v>
      </c>
      <c r="G115" s="1217">
        <f t="shared" si="1"/>
        <v>4773.1539999999995</v>
      </c>
    </row>
    <row r="116" spans="1:7" s="1198" customFormat="1" ht="12.75" customHeight="1" x14ac:dyDescent="0.2">
      <c r="A116" s="1216" t="s">
        <v>2230</v>
      </c>
      <c r="B116" s="1201">
        <v>21965.75</v>
      </c>
      <c r="C116" s="1201">
        <v>21965.743999999999</v>
      </c>
      <c r="D116" s="1201">
        <v>0</v>
      </c>
      <c r="E116" s="1201">
        <v>0</v>
      </c>
      <c r="F116" s="1217">
        <f t="shared" si="1"/>
        <v>21965.75</v>
      </c>
      <c r="G116" s="1217">
        <f t="shared" si="1"/>
        <v>21965.743999999999</v>
      </c>
    </row>
    <row r="117" spans="1:7" s="1198" customFormat="1" ht="12.75" customHeight="1" x14ac:dyDescent="0.2">
      <c r="A117" s="1216" t="s">
        <v>2231</v>
      </c>
      <c r="B117" s="1201">
        <v>12366.150000000001</v>
      </c>
      <c r="C117" s="1201">
        <v>12366.154</v>
      </c>
      <c r="D117" s="1201">
        <v>0</v>
      </c>
      <c r="E117" s="1201">
        <v>0</v>
      </c>
      <c r="F117" s="1217">
        <f t="shared" si="1"/>
        <v>12366.150000000001</v>
      </c>
      <c r="G117" s="1217">
        <f t="shared" si="1"/>
        <v>12366.154</v>
      </c>
    </row>
    <row r="118" spans="1:7" s="1198" customFormat="1" ht="12.75" customHeight="1" x14ac:dyDescent="0.2">
      <c r="A118" s="1216" t="s">
        <v>2232</v>
      </c>
      <c r="B118" s="1201">
        <v>11982.19</v>
      </c>
      <c r="C118" s="1201">
        <v>11982.184999999999</v>
      </c>
      <c r="D118" s="1201">
        <v>0</v>
      </c>
      <c r="E118" s="1201">
        <v>0</v>
      </c>
      <c r="F118" s="1217">
        <f t="shared" si="1"/>
        <v>11982.19</v>
      </c>
      <c r="G118" s="1217">
        <f t="shared" si="1"/>
        <v>11982.184999999999</v>
      </c>
    </row>
    <row r="119" spans="1:7" s="1198" customFormat="1" ht="12.75" customHeight="1" x14ac:dyDescent="0.2">
      <c r="A119" s="1216" t="s">
        <v>2233</v>
      </c>
      <c r="B119" s="1201">
        <v>3817.83</v>
      </c>
      <c r="C119" s="1201">
        <v>3817.828</v>
      </c>
      <c r="D119" s="1201">
        <v>0</v>
      </c>
      <c r="E119" s="1201">
        <v>0</v>
      </c>
      <c r="F119" s="1217">
        <f t="shared" si="1"/>
        <v>3817.83</v>
      </c>
      <c r="G119" s="1217">
        <f t="shared" si="1"/>
        <v>3817.828</v>
      </c>
    </row>
    <row r="120" spans="1:7" s="1198" customFormat="1" ht="12.75" customHeight="1" x14ac:dyDescent="0.2">
      <c r="A120" s="1216" t="s">
        <v>2234</v>
      </c>
      <c r="B120" s="1201">
        <v>6130.51</v>
      </c>
      <c r="C120" s="1201">
        <v>6130.5029999999997</v>
      </c>
      <c r="D120" s="1201">
        <v>0</v>
      </c>
      <c r="E120" s="1201">
        <v>0</v>
      </c>
      <c r="F120" s="1217">
        <f t="shared" si="1"/>
        <v>6130.51</v>
      </c>
      <c r="G120" s="1217">
        <f t="shared" si="1"/>
        <v>6130.5029999999997</v>
      </c>
    </row>
    <row r="121" spans="1:7" s="1198" customFormat="1" ht="12.75" customHeight="1" x14ac:dyDescent="0.2">
      <c r="A121" s="1216" t="s">
        <v>2235</v>
      </c>
      <c r="B121" s="1201">
        <v>4403.67</v>
      </c>
      <c r="C121" s="1201">
        <v>4397.3940999999995</v>
      </c>
      <c r="D121" s="1201">
        <v>0</v>
      </c>
      <c r="E121" s="1201">
        <v>0</v>
      </c>
      <c r="F121" s="1217">
        <f t="shared" si="1"/>
        <v>4403.67</v>
      </c>
      <c r="G121" s="1217">
        <f t="shared" si="1"/>
        <v>4397.3940999999995</v>
      </c>
    </row>
    <row r="122" spans="1:7" s="1198" customFormat="1" ht="12.75" customHeight="1" x14ac:dyDescent="0.2">
      <c r="A122" s="1216" t="s">
        <v>2236</v>
      </c>
      <c r="B122" s="1201">
        <v>9948.94</v>
      </c>
      <c r="C122" s="1201">
        <v>9948.9369999999999</v>
      </c>
      <c r="D122" s="1201">
        <v>0</v>
      </c>
      <c r="E122" s="1201">
        <v>0</v>
      </c>
      <c r="F122" s="1217">
        <f t="shared" si="1"/>
        <v>9948.94</v>
      </c>
      <c r="G122" s="1217">
        <f t="shared" si="1"/>
        <v>9948.9369999999999</v>
      </c>
    </row>
    <row r="123" spans="1:7" s="1198" customFormat="1" ht="12.75" customHeight="1" x14ac:dyDescent="0.2">
      <c r="A123" s="1216" t="s">
        <v>2237</v>
      </c>
      <c r="B123" s="1201">
        <v>20585.09</v>
      </c>
      <c r="C123" s="1201">
        <v>20585.084999999999</v>
      </c>
      <c r="D123" s="1201">
        <v>0</v>
      </c>
      <c r="E123" s="1201">
        <v>0</v>
      </c>
      <c r="F123" s="1217">
        <f t="shared" si="1"/>
        <v>20585.09</v>
      </c>
      <c r="G123" s="1217">
        <f t="shared" si="1"/>
        <v>20585.084999999999</v>
      </c>
    </row>
    <row r="124" spans="1:7" s="1198" customFormat="1" ht="12.75" customHeight="1" x14ac:dyDescent="0.2">
      <c r="A124" s="1216" t="s">
        <v>2238</v>
      </c>
      <c r="B124" s="1201">
        <v>23465.53</v>
      </c>
      <c r="C124" s="1201">
        <v>23465.531999999999</v>
      </c>
      <c r="D124" s="1201">
        <v>0</v>
      </c>
      <c r="E124" s="1201">
        <v>0</v>
      </c>
      <c r="F124" s="1217">
        <f t="shared" si="1"/>
        <v>23465.53</v>
      </c>
      <c r="G124" s="1217">
        <f t="shared" si="1"/>
        <v>23465.531999999999</v>
      </c>
    </row>
    <row r="125" spans="1:7" s="1198" customFormat="1" ht="12.75" customHeight="1" x14ac:dyDescent="0.2">
      <c r="A125" s="1216" t="s">
        <v>2239</v>
      </c>
      <c r="B125" s="1201">
        <v>22646.01</v>
      </c>
      <c r="C125" s="1201">
        <v>22646.006000000001</v>
      </c>
      <c r="D125" s="1201">
        <v>0</v>
      </c>
      <c r="E125" s="1201">
        <v>0</v>
      </c>
      <c r="F125" s="1217">
        <f t="shared" si="1"/>
        <v>22646.01</v>
      </c>
      <c r="G125" s="1217">
        <f t="shared" si="1"/>
        <v>22646.006000000001</v>
      </c>
    </row>
    <row r="126" spans="1:7" s="1198" customFormat="1" ht="12.75" customHeight="1" x14ac:dyDescent="0.2">
      <c r="A126" s="1216" t="s">
        <v>2240</v>
      </c>
      <c r="B126" s="1201">
        <v>11185.43</v>
      </c>
      <c r="C126" s="1201">
        <v>11185.428</v>
      </c>
      <c r="D126" s="1201">
        <v>0</v>
      </c>
      <c r="E126" s="1201">
        <v>0</v>
      </c>
      <c r="F126" s="1217">
        <f t="shared" si="1"/>
        <v>11185.43</v>
      </c>
      <c r="G126" s="1217">
        <f t="shared" si="1"/>
        <v>11185.428</v>
      </c>
    </row>
    <row r="127" spans="1:7" s="1198" customFormat="1" ht="12.75" customHeight="1" x14ac:dyDescent="0.2">
      <c r="A127" s="1216" t="s">
        <v>5010</v>
      </c>
      <c r="B127" s="1201">
        <v>13031.12</v>
      </c>
      <c r="C127" s="1201">
        <v>13031.121999999999</v>
      </c>
      <c r="D127" s="1201">
        <v>0</v>
      </c>
      <c r="E127" s="1201">
        <v>0</v>
      </c>
      <c r="F127" s="1217">
        <f t="shared" si="1"/>
        <v>13031.12</v>
      </c>
      <c r="G127" s="1217">
        <f t="shared" si="1"/>
        <v>13031.121999999999</v>
      </c>
    </row>
    <row r="128" spans="1:7" s="1198" customFormat="1" ht="12.75" customHeight="1" x14ac:dyDescent="0.2">
      <c r="A128" s="1216" t="s">
        <v>2241</v>
      </c>
      <c r="B128" s="1201">
        <v>20532.29</v>
      </c>
      <c r="C128" s="1201">
        <v>20532.294000000002</v>
      </c>
      <c r="D128" s="1201">
        <v>0</v>
      </c>
      <c r="E128" s="1201">
        <v>0</v>
      </c>
      <c r="F128" s="1217">
        <f t="shared" si="1"/>
        <v>20532.29</v>
      </c>
      <c r="G128" s="1217">
        <f t="shared" si="1"/>
        <v>20532.294000000002</v>
      </c>
    </row>
    <row r="129" spans="1:7" s="1198" customFormat="1" ht="12.75" customHeight="1" x14ac:dyDescent="0.2">
      <c r="A129" s="1216" t="s">
        <v>2242</v>
      </c>
      <c r="B129" s="1201">
        <v>18126.22</v>
      </c>
      <c r="C129" s="1201">
        <v>18126.218000000001</v>
      </c>
      <c r="D129" s="1201">
        <v>0</v>
      </c>
      <c r="E129" s="1201">
        <v>0</v>
      </c>
      <c r="F129" s="1217">
        <f t="shared" si="1"/>
        <v>18126.22</v>
      </c>
      <c r="G129" s="1217">
        <f t="shared" si="1"/>
        <v>18126.218000000001</v>
      </c>
    </row>
    <row r="130" spans="1:7" s="1198" customFormat="1" ht="12.75" customHeight="1" x14ac:dyDescent="0.2">
      <c r="A130" s="1216" t="s">
        <v>2243</v>
      </c>
      <c r="B130" s="1201">
        <v>21886.97</v>
      </c>
      <c r="C130" s="1201">
        <v>21886.972000000002</v>
      </c>
      <c r="D130" s="1201">
        <v>0</v>
      </c>
      <c r="E130" s="1201">
        <v>0</v>
      </c>
      <c r="F130" s="1217">
        <f t="shared" si="1"/>
        <v>21886.97</v>
      </c>
      <c r="G130" s="1217">
        <f t="shared" si="1"/>
        <v>21886.972000000002</v>
      </c>
    </row>
    <row r="131" spans="1:7" s="1198" customFormat="1" ht="12.75" customHeight="1" x14ac:dyDescent="0.2">
      <c r="A131" s="1216" t="s">
        <v>2244</v>
      </c>
      <c r="B131" s="1201">
        <v>16116.9</v>
      </c>
      <c r="C131" s="1201">
        <v>16116.896000000001</v>
      </c>
      <c r="D131" s="1201">
        <v>0</v>
      </c>
      <c r="E131" s="1201">
        <v>0</v>
      </c>
      <c r="F131" s="1217">
        <f t="shared" si="1"/>
        <v>16116.9</v>
      </c>
      <c r="G131" s="1217">
        <f t="shared" si="1"/>
        <v>16116.896000000001</v>
      </c>
    </row>
    <row r="132" spans="1:7" s="1198" customFormat="1" ht="12.75" customHeight="1" x14ac:dyDescent="0.2">
      <c r="A132" s="1216" t="s">
        <v>2245</v>
      </c>
      <c r="B132" s="1201">
        <v>7502.27</v>
      </c>
      <c r="C132" s="1201">
        <v>7502.268</v>
      </c>
      <c r="D132" s="1201">
        <v>0</v>
      </c>
      <c r="E132" s="1201">
        <v>0</v>
      </c>
      <c r="F132" s="1217">
        <f t="shared" si="1"/>
        <v>7502.27</v>
      </c>
      <c r="G132" s="1217">
        <f t="shared" si="1"/>
        <v>7502.268</v>
      </c>
    </row>
    <row r="133" spans="1:7" s="1198" customFormat="1" ht="12.75" customHeight="1" x14ac:dyDescent="0.2">
      <c r="A133" s="1216" t="s">
        <v>2246</v>
      </c>
      <c r="B133" s="1201">
        <v>3917.45</v>
      </c>
      <c r="C133" s="1201">
        <v>3917.4450000000002</v>
      </c>
      <c r="D133" s="1201">
        <v>0</v>
      </c>
      <c r="E133" s="1201">
        <v>0</v>
      </c>
      <c r="F133" s="1217">
        <f t="shared" si="1"/>
        <v>3917.45</v>
      </c>
      <c r="G133" s="1217">
        <f t="shared" si="1"/>
        <v>3917.4450000000002</v>
      </c>
    </row>
    <row r="134" spans="1:7" s="1198" customFormat="1" ht="12.75" customHeight="1" x14ac:dyDescent="0.2">
      <c r="A134" s="1216" t="s">
        <v>2247</v>
      </c>
      <c r="B134" s="1201">
        <v>12272.59</v>
      </c>
      <c r="C134" s="1201">
        <v>12272.593999999999</v>
      </c>
      <c r="D134" s="1201">
        <v>0</v>
      </c>
      <c r="E134" s="1201">
        <v>0</v>
      </c>
      <c r="F134" s="1217">
        <f t="shared" ref="F134:G197" si="2">B134+D134</f>
        <v>12272.59</v>
      </c>
      <c r="G134" s="1217">
        <f t="shared" si="2"/>
        <v>12272.593999999999</v>
      </c>
    </row>
    <row r="135" spans="1:7" s="1198" customFormat="1" ht="12.75" customHeight="1" x14ac:dyDescent="0.2">
      <c r="A135" s="1216" t="s">
        <v>2248</v>
      </c>
      <c r="B135" s="1201">
        <v>11060.67</v>
      </c>
      <c r="C135" s="1201">
        <v>11060.666999999999</v>
      </c>
      <c r="D135" s="1201">
        <v>0</v>
      </c>
      <c r="E135" s="1201">
        <v>0</v>
      </c>
      <c r="F135" s="1217">
        <f t="shared" si="2"/>
        <v>11060.67</v>
      </c>
      <c r="G135" s="1217">
        <f t="shared" si="2"/>
        <v>11060.666999999999</v>
      </c>
    </row>
    <row r="136" spans="1:7" s="1198" customFormat="1" ht="12.75" customHeight="1" x14ac:dyDescent="0.2">
      <c r="A136" s="1216" t="s">
        <v>2249</v>
      </c>
      <c r="B136" s="1201">
        <v>10478.36</v>
      </c>
      <c r="C136" s="1201">
        <v>10478.362000000001</v>
      </c>
      <c r="D136" s="1201">
        <v>0</v>
      </c>
      <c r="E136" s="1201">
        <v>0</v>
      </c>
      <c r="F136" s="1217">
        <f t="shared" si="2"/>
        <v>10478.36</v>
      </c>
      <c r="G136" s="1217">
        <f t="shared" si="2"/>
        <v>10478.362000000001</v>
      </c>
    </row>
    <row r="137" spans="1:7" s="1198" customFormat="1" ht="12.75" customHeight="1" x14ac:dyDescent="0.2">
      <c r="A137" s="1216" t="s">
        <v>2250</v>
      </c>
      <c r="B137" s="1201">
        <v>5697.62</v>
      </c>
      <c r="C137" s="1201">
        <v>5697.6219999999994</v>
      </c>
      <c r="D137" s="1201">
        <v>0</v>
      </c>
      <c r="E137" s="1201">
        <v>0</v>
      </c>
      <c r="F137" s="1217">
        <f t="shared" si="2"/>
        <v>5697.62</v>
      </c>
      <c r="G137" s="1217">
        <f t="shared" si="2"/>
        <v>5697.6219999999994</v>
      </c>
    </row>
    <row r="138" spans="1:7" s="1198" customFormat="1" ht="12.75" customHeight="1" x14ac:dyDescent="0.2">
      <c r="A138" s="1216" t="s">
        <v>2251</v>
      </c>
      <c r="B138" s="1201">
        <v>8865.65</v>
      </c>
      <c r="C138" s="1201">
        <v>8865.6509999999998</v>
      </c>
      <c r="D138" s="1201">
        <v>0</v>
      </c>
      <c r="E138" s="1201">
        <v>0</v>
      </c>
      <c r="F138" s="1217">
        <f t="shared" si="2"/>
        <v>8865.65</v>
      </c>
      <c r="G138" s="1217">
        <f t="shared" si="2"/>
        <v>8865.6509999999998</v>
      </c>
    </row>
    <row r="139" spans="1:7" s="1198" customFormat="1" ht="12.75" customHeight="1" x14ac:dyDescent="0.2">
      <c r="A139" s="1216" t="s">
        <v>2252</v>
      </c>
      <c r="B139" s="1201">
        <v>6514.8799999999992</v>
      </c>
      <c r="C139" s="1201">
        <v>6514.8760000000002</v>
      </c>
      <c r="D139" s="1201">
        <v>0</v>
      </c>
      <c r="E139" s="1201">
        <v>0</v>
      </c>
      <c r="F139" s="1217">
        <f t="shared" si="2"/>
        <v>6514.8799999999992</v>
      </c>
      <c r="G139" s="1217">
        <f t="shared" si="2"/>
        <v>6514.8760000000002</v>
      </c>
    </row>
    <row r="140" spans="1:7" s="1198" customFormat="1" ht="12.75" customHeight="1" x14ac:dyDescent="0.2">
      <c r="A140" s="1216" t="s">
        <v>2253</v>
      </c>
      <c r="B140" s="1201">
        <v>7389.7</v>
      </c>
      <c r="C140" s="1201">
        <v>7389.6989999999996</v>
      </c>
      <c r="D140" s="1201">
        <v>0</v>
      </c>
      <c r="E140" s="1201">
        <v>0</v>
      </c>
      <c r="F140" s="1217">
        <f t="shared" si="2"/>
        <v>7389.7</v>
      </c>
      <c r="G140" s="1217">
        <f t="shared" si="2"/>
        <v>7389.6989999999996</v>
      </c>
    </row>
    <row r="141" spans="1:7" s="1198" customFormat="1" ht="12.75" customHeight="1" x14ac:dyDescent="0.2">
      <c r="A141" s="1216" t="s">
        <v>2254</v>
      </c>
      <c r="B141" s="1201">
        <v>11367.82</v>
      </c>
      <c r="C141" s="1201">
        <v>11367.823</v>
      </c>
      <c r="D141" s="1201">
        <v>0</v>
      </c>
      <c r="E141" s="1201">
        <v>0</v>
      </c>
      <c r="F141" s="1217">
        <f t="shared" si="2"/>
        <v>11367.82</v>
      </c>
      <c r="G141" s="1217">
        <f t="shared" si="2"/>
        <v>11367.823</v>
      </c>
    </row>
    <row r="142" spans="1:7" s="1198" customFormat="1" ht="12.75" customHeight="1" x14ac:dyDescent="0.2">
      <c r="A142" s="1216" t="s">
        <v>2255</v>
      </c>
      <c r="B142" s="1201">
        <v>6051.72</v>
      </c>
      <c r="C142" s="1201">
        <v>6051.7169999999996</v>
      </c>
      <c r="D142" s="1201">
        <v>0</v>
      </c>
      <c r="E142" s="1201">
        <v>0</v>
      </c>
      <c r="F142" s="1217">
        <f t="shared" si="2"/>
        <v>6051.72</v>
      </c>
      <c r="G142" s="1217">
        <f t="shared" si="2"/>
        <v>6051.7169999999996</v>
      </c>
    </row>
    <row r="143" spans="1:7" s="1198" customFormat="1" ht="12.75" customHeight="1" x14ac:dyDescent="0.2">
      <c r="A143" s="1216" t="s">
        <v>2256</v>
      </c>
      <c r="B143" s="1201">
        <v>6150.8200000000006</v>
      </c>
      <c r="C143" s="1201">
        <v>6150.8189999999995</v>
      </c>
      <c r="D143" s="1201">
        <v>0</v>
      </c>
      <c r="E143" s="1201">
        <v>0</v>
      </c>
      <c r="F143" s="1217">
        <f t="shared" si="2"/>
        <v>6150.8200000000006</v>
      </c>
      <c r="G143" s="1217">
        <f t="shared" si="2"/>
        <v>6150.8189999999995</v>
      </c>
    </row>
    <row r="144" spans="1:7" s="1198" customFormat="1" ht="12.75" customHeight="1" x14ac:dyDescent="0.2">
      <c r="A144" s="1216" t="s">
        <v>2257</v>
      </c>
      <c r="B144" s="1201">
        <v>15538.439999999999</v>
      </c>
      <c r="C144" s="1201">
        <v>15538.44</v>
      </c>
      <c r="D144" s="1201">
        <v>0</v>
      </c>
      <c r="E144" s="1201">
        <v>0</v>
      </c>
      <c r="F144" s="1217">
        <f t="shared" si="2"/>
        <v>15538.439999999999</v>
      </c>
      <c r="G144" s="1217">
        <f t="shared" si="2"/>
        <v>15538.44</v>
      </c>
    </row>
    <row r="145" spans="1:7" s="1198" customFormat="1" ht="12.75" customHeight="1" x14ac:dyDescent="0.2">
      <c r="A145" s="1216" t="s">
        <v>2258</v>
      </c>
      <c r="B145" s="1201">
        <v>2317.8200000000002</v>
      </c>
      <c r="C145" s="1201">
        <v>2317.8200000000002</v>
      </c>
      <c r="D145" s="1201">
        <v>0</v>
      </c>
      <c r="E145" s="1201">
        <v>0</v>
      </c>
      <c r="F145" s="1217">
        <f t="shared" si="2"/>
        <v>2317.8200000000002</v>
      </c>
      <c r="G145" s="1217">
        <f t="shared" si="2"/>
        <v>2317.8200000000002</v>
      </c>
    </row>
    <row r="146" spans="1:7" s="1198" customFormat="1" ht="12.75" customHeight="1" x14ac:dyDescent="0.2">
      <c r="A146" s="1216" t="s">
        <v>2259</v>
      </c>
      <c r="B146" s="1201">
        <v>5740.47</v>
      </c>
      <c r="C146" s="1201">
        <v>5740.4740000000002</v>
      </c>
      <c r="D146" s="1201">
        <v>0</v>
      </c>
      <c r="E146" s="1201">
        <v>0</v>
      </c>
      <c r="F146" s="1217">
        <f t="shared" si="2"/>
        <v>5740.47</v>
      </c>
      <c r="G146" s="1217">
        <f t="shared" si="2"/>
        <v>5740.4740000000002</v>
      </c>
    </row>
    <row r="147" spans="1:7" s="1198" customFormat="1" ht="12.75" customHeight="1" x14ac:dyDescent="0.2">
      <c r="A147" s="1216" t="s">
        <v>2260</v>
      </c>
      <c r="B147" s="1201">
        <v>5907.13</v>
      </c>
      <c r="C147" s="1201">
        <v>5907.1329999999998</v>
      </c>
      <c r="D147" s="1201">
        <v>0</v>
      </c>
      <c r="E147" s="1201">
        <v>0</v>
      </c>
      <c r="F147" s="1217">
        <f t="shared" si="2"/>
        <v>5907.13</v>
      </c>
      <c r="G147" s="1217">
        <f t="shared" si="2"/>
        <v>5907.1329999999998</v>
      </c>
    </row>
    <row r="148" spans="1:7" s="1198" customFormat="1" ht="12.75" customHeight="1" x14ac:dyDescent="0.2">
      <c r="A148" s="1216" t="s">
        <v>2261</v>
      </c>
      <c r="B148" s="1201">
        <v>6384.64</v>
      </c>
      <c r="C148" s="1201">
        <v>6384.6379999999999</v>
      </c>
      <c r="D148" s="1201">
        <v>0</v>
      </c>
      <c r="E148" s="1201">
        <v>0</v>
      </c>
      <c r="F148" s="1217">
        <f t="shared" si="2"/>
        <v>6384.64</v>
      </c>
      <c r="G148" s="1217">
        <f t="shared" si="2"/>
        <v>6384.6379999999999</v>
      </c>
    </row>
    <row r="149" spans="1:7" s="1198" customFormat="1" ht="12.75" customHeight="1" x14ac:dyDescent="0.2">
      <c r="A149" s="1216" t="s">
        <v>2262</v>
      </c>
      <c r="B149" s="1201">
        <v>3949.42</v>
      </c>
      <c r="C149" s="1201">
        <v>3949.4119999999998</v>
      </c>
      <c r="D149" s="1201">
        <v>0</v>
      </c>
      <c r="E149" s="1201">
        <v>0</v>
      </c>
      <c r="F149" s="1217">
        <f t="shared" si="2"/>
        <v>3949.42</v>
      </c>
      <c r="G149" s="1217">
        <f t="shared" si="2"/>
        <v>3949.4119999999998</v>
      </c>
    </row>
    <row r="150" spans="1:7" s="1198" customFormat="1" ht="12.75" customHeight="1" x14ac:dyDescent="0.2">
      <c r="A150" s="1216" t="s">
        <v>2263</v>
      </c>
      <c r="B150" s="1201">
        <v>20855.370000000003</v>
      </c>
      <c r="C150" s="1201">
        <v>20855.369000000002</v>
      </c>
      <c r="D150" s="1201">
        <v>0</v>
      </c>
      <c r="E150" s="1201">
        <v>0</v>
      </c>
      <c r="F150" s="1217">
        <f t="shared" si="2"/>
        <v>20855.370000000003</v>
      </c>
      <c r="G150" s="1217">
        <f t="shared" si="2"/>
        <v>20855.369000000002</v>
      </c>
    </row>
    <row r="151" spans="1:7" s="1198" customFormat="1" ht="12.75" customHeight="1" x14ac:dyDescent="0.2">
      <c r="A151" s="1216" t="s">
        <v>2264</v>
      </c>
      <c r="B151" s="1201">
        <v>16390.57</v>
      </c>
      <c r="C151" s="1201">
        <v>16390.571</v>
      </c>
      <c r="D151" s="1201">
        <v>0</v>
      </c>
      <c r="E151" s="1201">
        <v>0</v>
      </c>
      <c r="F151" s="1217">
        <f t="shared" si="2"/>
        <v>16390.57</v>
      </c>
      <c r="G151" s="1217">
        <f t="shared" si="2"/>
        <v>16390.571</v>
      </c>
    </row>
    <row r="152" spans="1:7" s="1198" customFormat="1" ht="12.75" customHeight="1" x14ac:dyDescent="0.2">
      <c r="A152" s="1216" t="s">
        <v>2265</v>
      </c>
      <c r="B152" s="1201">
        <v>18511.849999999999</v>
      </c>
      <c r="C152" s="1201">
        <v>18511.848000000002</v>
      </c>
      <c r="D152" s="1201">
        <v>0</v>
      </c>
      <c r="E152" s="1201">
        <v>0</v>
      </c>
      <c r="F152" s="1217">
        <f t="shared" si="2"/>
        <v>18511.849999999999</v>
      </c>
      <c r="G152" s="1217">
        <f t="shared" si="2"/>
        <v>18511.848000000002</v>
      </c>
    </row>
    <row r="153" spans="1:7" s="1198" customFormat="1" ht="12.75" customHeight="1" x14ac:dyDescent="0.2">
      <c r="A153" s="1216" t="s">
        <v>2266</v>
      </c>
      <c r="B153" s="1201">
        <v>20621.82</v>
      </c>
      <c r="C153" s="1201">
        <v>20621.821</v>
      </c>
      <c r="D153" s="1201">
        <v>0</v>
      </c>
      <c r="E153" s="1201">
        <v>0</v>
      </c>
      <c r="F153" s="1217">
        <f t="shared" si="2"/>
        <v>20621.82</v>
      </c>
      <c r="G153" s="1217">
        <f t="shared" si="2"/>
        <v>20621.821</v>
      </c>
    </row>
    <row r="154" spans="1:7" s="1198" customFormat="1" ht="12.75" customHeight="1" x14ac:dyDescent="0.2">
      <c r="A154" s="1216" t="s">
        <v>2267</v>
      </c>
      <c r="B154" s="1201">
        <v>17231.36</v>
      </c>
      <c r="C154" s="1201">
        <v>17231.359</v>
      </c>
      <c r="D154" s="1201">
        <v>0</v>
      </c>
      <c r="E154" s="1201">
        <v>0</v>
      </c>
      <c r="F154" s="1217">
        <f t="shared" si="2"/>
        <v>17231.36</v>
      </c>
      <c r="G154" s="1217">
        <f t="shared" si="2"/>
        <v>17231.359</v>
      </c>
    </row>
    <row r="155" spans="1:7" s="1198" customFormat="1" ht="12.75" customHeight="1" x14ac:dyDescent="0.2">
      <c r="A155" s="1216" t="s">
        <v>2268</v>
      </c>
      <c r="B155" s="1201">
        <v>21566.06</v>
      </c>
      <c r="C155" s="1201">
        <v>21566.062000000002</v>
      </c>
      <c r="D155" s="1201">
        <v>0</v>
      </c>
      <c r="E155" s="1201">
        <v>0</v>
      </c>
      <c r="F155" s="1217">
        <f t="shared" si="2"/>
        <v>21566.06</v>
      </c>
      <c r="G155" s="1217">
        <f t="shared" si="2"/>
        <v>21566.062000000002</v>
      </c>
    </row>
    <row r="156" spans="1:7" s="1198" customFormat="1" ht="12.75" customHeight="1" x14ac:dyDescent="0.2">
      <c r="A156" s="1216" t="s">
        <v>2269</v>
      </c>
      <c r="B156" s="1201">
        <v>20756.52</v>
      </c>
      <c r="C156" s="1201">
        <v>20756.518</v>
      </c>
      <c r="D156" s="1201">
        <v>0</v>
      </c>
      <c r="E156" s="1201">
        <v>0</v>
      </c>
      <c r="F156" s="1217">
        <f t="shared" si="2"/>
        <v>20756.52</v>
      </c>
      <c r="G156" s="1217">
        <f t="shared" si="2"/>
        <v>20756.518</v>
      </c>
    </row>
    <row r="157" spans="1:7" s="1198" customFormat="1" ht="12.75" customHeight="1" x14ac:dyDescent="0.2">
      <c r="A157" s="1216" t="s">
        <v>2270</v>
      </c>
      <c r="B157" s="1201">
        <v>12470.67</v>
      </c>
      <c r="C157" s="1201">
        <v>12470.666999999999</v>
      </c>
      <c r="D157" s="1201">
        <v>0</v>
      </c>
      <c r="E157" s="1201">
        <v>0</v>
      </c>
      <c r="F157" s="1217">
        <f t="shared" si="2"/>
        <v>12470.67</v>
      </c>
      <c r="G157" s="1217">
        <f t="shared" si="2"/>
        <v>12470.666999999999</v>
      </c>
    </row>
    <row r="158" spans="1:7" s="1198" customFormat="1" ht="12.75" customHeight="1" x14ac:dyDescent="0.2">
      <c r="A158" s="1216" t="s">
        <v>2271</v>
      </c>
      <c r="B158" s="1201">
        <v>14021.689999999999</v>
      </c>
      <c r="C158" s="1201">
        <v>14021.689</v>
      </c>
      <c r="D158" s="1201">
        <v>0</v>
      </c>
      <c r="E158" s="1201">
        <v>0</v>
      </c>
      <c r="F158" s="1217">
        <f t="shared" si="2"/>
        <v>14021.689999999999</v>
      </c>
      <c r="G158" s="1217">
        <f t="shared" si="2"/>
        <v>14021.689</v>
      </c>
    </row>
    <row r="159" spans="1:7" s="1198" customFormat="1" ht="12.75" customHeight="1" x14ac:dyDescent="0.2">
      <c r="A159" s="1216" t="s">
        <v>2272</v>
      </c>
      <c r="B159" s="1201">
        <v>9070.98</v>
      </c>
      <c r="C159" s="1201">
        <v>9070.9840000000004</v>
      </c>
      <c r="D159" s="1201">
        <v>0</v>
      </c>
      <c r="E159" s="1201">
        <v>0</v>
      </c>
      <c r="F159" s="1217">
        <f t="shared" si="2"/>
        <v>9070.98</v>
      </c>
      <c r="G159" s="1217">
        <f t="shared" si="2"/>
        <v>9070.9840000000004</v>
      </c>
    </row>
    <row r="160" spans="1:7" s="1198" customFormat="1" ht="12.75" customHeight="1" x14ac:dyDescent="0.2">
      <c r="A160" s="1216" t="s">
        <v>2273</v>
      </c>
      <c r="B160" s="1201">
        <v>8389.98</v>
      </c>
      <c r="C160" s="1201">
        <v>8389.9809999999998</v>
      </c>
      <c r="D160" s="1201">
        <v>0</v>
      </c>
      <c r="E160" s="1201">
        <v>0</v>
      </c>
      <c r="F160" s="1217">
        <f t="shared" si="2"/>
        <v>8389.98</v>
      </c>
      <c r="G160" s="1217">
        <f t="shared" si="2"/>
        <v>8389.9809999999998</v>
      </c>
    </row>
    <row r="161" spans="1:7" s="1198" customFormat="1" ht="12.75" customHeight="1" x14ac:dyDescent="0.2">
      <c r="A161" s="1216" t="s">
        <v>2274</v>
      </c>
      <c r="B161" s="1201">
        <v>16731.64</v>
      </c>
      <c r="C161" s="1201">
        <v>16731.633999999998</v>
      </c>
      <c r="D161" s="1201">
        <v>0</v>
      </c>
      <c r="E161" s="1201">
        <v>0</v>
      </c>
      <c r="F161" s="1217">
        <f t="shared" si="2"/>
        <v>16731.64</v>
      </c>
      <c r="G161" s="1217">
        <f t="shared" si="2"/>
        <v>16731.633999999998</v>
      </c>
    </row>
    <row r="162" spans="1:7" s="1198" customFormat="1" ht="12.75" customHeight="1" x14ac:dyDescent="0.2">
      <c r="A162" s="1216" t="s">
        <v>2275</v>
      </c>
      <c r="B162" s="1201">
        <v>24378.370000000003</v>
      </c>
      <c r="C162" s="1201">
        <v>24378.366000000002</v>
      </c>
      <c r="D162" s="1201">
        <v>0</v>
      </c>
      <c r="E162" s="1201">
        <v>0</v>
      </c>
      <c r="F162" s="1217">
        <f t="shared" si="2"/>
        <v>24378.370000000003</v>
      </c>
      <c r="G162" s="1217">
        <f t="shared" si="2"/>
        <v>24378.366000000002</v>
      </c>
    </row>
    <row r="163" spans="1:7" s="1198" customFormat="1" ht="12.75" customHeight="1" x14ac:dyDescent="0.2">
      <c r="A163" s="1216" t="s">
        <v>2276</v>
      </c>
      <c r="B163" s="1201">
        <v>26138.780000000002</v>
      </c>
      <c r="C163" s="1201">
        <v>26138.784</v>
      </c>
      <c r="D163" s="1201">
        <v>0</v>
      </c>
      <c r="E163" s="1201">
        <v>0</v>
      </c>
      <c r="F163" s="1217">
        <f t="shared" si="2"/>
        <v>26138.780000000002</v>
      </c>
      <c r="G163" s="1217">
        <f t="shared" si="2"/>
        <v>26138.784</v>
      </c>
    </row>
    <row r="164" spans="1:7" s="1198" customFormat="1" ht="12.75" customHeight="1" x14ac:dyDescent="0.2">
      <c r="A164" s="1216" t="s">
        <v>3913</v>
      </c>
      <c r="B164" s="1201">
        <v>13209.69</v>
      </c>
      <c r="C164" s="1201">
        <v>13209.682999999999</v>
      </c>
      <c r="D164" s="1201">
        <v>0</v>
      </c>
      <c r="E164" s="1201">
        <v>0</v>
      </c>
      <c r="F164" s="1217">
        <f t="shared" si="2"/>
        <v>13209.69</v>
      </c>
      <c r="G164" s="1217">
        <f t="shared" si="2"/>
        <v>13209.682999999999</v>
      </c>
    </row>
    <row r="165" spans="1:7" s="1198" customFormat="1" ht="12.75" customHeight="1" x14ac:dyDescent="0.2">
      <c r="A165" s="1216" t="s">
        <v>2277</v>
      </c>
      <c r="B165" s="1201">
        <v>18052.91</v>
      </c>
      <c r="C165" s="1201">
        <v>18052.905999999999</v>
      </c>
      <c r="D165" s="1201">
        <v>0</v>
      </c>
      <c r="E165" s="1201">
        <v>0</v>
      </c>
      <c r="F165" s="1217">
        <f t="shared" si="2"/>
        <v>18052.91</v>
      </c>
      <c r="G165" s="1217">
        <f t="shared" si="2"/>
        <v>18052.905999999999</v>
      </c>
    </row>
    <row r="166" spans="1:7" s="1198" customFormat="1" ht="12.75" customHeight="1" x14ac:dyDescent="0.2">
      <c r="A166" s="1216" t="s">
        <v>2278</v>
      </c>
      <c r="B166" s="1201">
        <v>24319.26</v>
      </c>
      <c r="C166" s="1201">
        <v>24319.257999999998</v>
      </c>
      <c r="D166" s="1201">
        <v>0</v>
      </c>
      <c r="E166" s="1201">
        <v>0</v>
      </c>
      <c r="F166" s="1217">
        <f t="shared" si="2"/>
        <v>24319.26</v>
      </c>
      <c r="G166" s="1217">
        <f t="shared" si="2"/>
        <v>24319.257999999998</v>
      </c>
    </row>
    <row r="167" spans="1:7" s="1198" customFormat="1" ht="12.75" customHeight="1" x14ac:dyDescent="0.2">
      <c r="A167" s="1216" t="s">
        <v>2279</v>
      </c>
      <c r="B167" s="1201">
        <v>8314.25</v>
      </c>
      <c r="C167" s="1201">
        <v>8314.25</v>
      </c>
      <c r="D167" s="1201">
        <v>0</v>
      </c>
      <c r="E167" s="1201">
        <v>0</v>
      </c>
      <c r="F167" s="1217">
        <f t="shared" si="2"/>
        <v>8314.25</v>
      </c>
      <c r="G167" s="1217">
        <f t="shared" si="2"/>
        <v>8314.25</v>
      </c>
    </row>
    <row r="168" spans="1:7" s="1198" customFormat="1" ht="12.75" customHeight="1" x14ac:dyDescent="0.2">
      <c r="A168" s="1216" t="s">
        <v>2280</v>
      </c>
      <c r="B168" s="1201">
        <v>4587.2300000000005</v>
      </c>
      <c r="C168" s="1201">
        <v>4587.2299999999996</v>
      </c>
      <c r="D168" s="1201">
        <v>0</v>
      </c>
      <c r="E168" s="1201">
        <v>0</v>
      </c>
      <c r="F168" s="1217">
        <f t="shared" si="2"/>
        <v>4587.2300000000005</v>
      </c>
      <c r="G168" s="1217">
        <f t="shared" si="2"/>
        <v>4587.2299999999996</v>
      </c>
    </row>
    <row r="169" spans="1:7" s="1198" customFormat="1" ht="12.75" customHeight="1" x14ac:dyDescent="0.2">
      <c r="A169" s="1216" t="s">
        <v>2281</v>
      </c>
      <c r="B169" s="1201">
        <v>6699.61</v>
      </c>
      <c r="C169" s="1201">
        <v>6699.607</v>
      </c>
      <c r="D169" s="1201">
        <v>0</v>
      </c>
      <c r="E169" s="1201">
        <v>0</v>
      </c>
      <c r="F169" s="1217">
        <f t="shared" si="2"/>
        <v>6699.61</v>
      </c>
      <c r="G169" s="1217">
        <f t="shared" si="2"/>
        <v>6699.607</v>
      </c>
    </row>
    <row r="170" spans="1:7" s="1198" customFormat="1" ht="12.75" customHeight="1" x14ac:dyDescent="0.2">
      <c r="A170" s="1216" t="s">
        <v>2282</v>
      </c>
      <c r="B170" s="1201">
        <v>2076.0300000000002</v>
      </c>
      <c r="C170" s="1201">
        <v>1948.0140000000001</v>
      </c>
      <c r="D170" s="1201">
        <v>0</v>
      </c>
      <c r="E170" s="1201">
        <v>0</v>
      </c>
      <c r="F170" s="1217">
        <f t="shared" si="2"/>
        <v>2076.0300000000002</v>
      </c>
      <c r="G170" s="1217">
        <f t="shared" si="2"/>
        <v>1948.0140000000001</v>
      </c>
    </row>
    <row r="171" spans="1:7" s="1198" customFormat="1" ht="12.75" customHeight="1" x14ac:dyDescent="0.2">
      <c r="A171" s="1216" t="s">
        <v>2283</v>
      </c>
      <c r="B171" s="1201">
        <v>4864.16</v>
      </c>
      <c r="C171" s="1201">
        <v>4864.1570000000002</v>
      </c>
      <c r="D171" s="1201">
        <v>0</v>
      </c>
      <c r="E171" s="1201">
        <v>0</v>
      </c>
      <c r="F171" s="1217">
        <f t="shared" si="2"/>
        <v>4864.16</v>
      </c>
      <c r="G171" s="1217">
        <f t="shared" si="2"/>
        <v>4864.1570000000002</v>
      </c>
    </row>
    <row r="172" spans="1:7" s="1198" customFormat="1" ht="12.75" customHeight="1" x14ac:dyDescent="0.2">
      <c r="A172" s="1216" t="s">
        <v>2284</v>
      </c>
      <c r="B172" s="1201">
        <v>19501.97</v>
      </c>
      <c r="C172" s="1201">
        <v>19501.973000000002</v>
      </c>
      <c r="D172" s="1201">
        <v>0</v>
      </c>
      <c r="E172" s="1201">
        <v>0</v>
      </c>
      <c r="F172" s="1217">
        <f t="shared" si="2"/>
        <v>19501.97</v>
      </c>
      <c r="G172" s="1217">
        <f t="shared" si="2"/>
        <v>19501.973000000002</v>
      </c>
    </row>
    <row r="173" spans="1:7" s="1198" customFormat="1" ht="12.75" customHeight="1" x14ac:dyDescent="0.2">
      <c r="A173" s="1216" t="s">
        <v>2285</v>
      </c>
      <c r="B173" s="1201">
        <v>19180.71</v>
      </c>
      <c r="C173" s="1201">
        <v>19180.71</v>
      </c>
      <c r="D173" s="1201">
        <v>0</v>
      </c>
      <c r="E173" s="1201">
        <v>0</v>
      </c>
      <c r="F173" s="1217">
        <f t="shared" si="2"/>
        <v>19180.71</v>
      </c>
      <c r="G173" s="1217">
        <f t="shared" si="2"/>
        <v>19180.71</v>
      </c>
    </row>
    <row r="174" spans="1:7" s="1198" customFormat="1" ht="12.75" customHeight="1" x14ac:dyDescent="0.2">
      <c r="A174" s="1216" t="s">
        <v>2286</v>
      </c>
      <c r="B174" s="1201">
        <v>19104.88</v>
      </c>
      <c r="C174" s="1201">
        <v>19104.88</v>
      </c>
      <c r="D174" s="1201">
        <v>0</v>
      </c>
      <c r="E174" s="1201">
        <v>0</v>
      </c>
      <c r="F174" s="1217">
        <f t="shared" si="2"/>
        <v>19104.88</v>
      </c>
      <c r="G174" s="1217">
        <f t="shared" si="2"/>
        <v>19104.88</v>
      </c>
    </row>
    <row r="175" spans="1:7" s="1198" customFormat="1" ht="12.75" customHeight="1" x14ac:dyDescent="0.2">
      <c r="A175" s="1216" t="s">
        <v>2287</v>
      </c>
      <c r="B175" s="1201">
        <v>21771.899999999998</v>
      </c>
      <c r="C175" s="1201">
        <v>21771.895</v>
      </c>
      <c r="D175" s="1201">
        <v>0</v>
      </c>
      <c r="E175" s="1201">
        <v>0</v>
      </c>
      <c r="F175" s="1217">
        <f t="shared" si="2"/>
        <v>21771.899999999998</v>
      </c>
      <c r="G175" s="1217">
        <f t="shared" si="2"/>
        <v>21771.895</v>
      </c>
    </row>
    <row r="176" spans="1:7" s="1198" customFormat="1" ht="12.75" customHeight="1" x14ac:dyDescent="0.2">
      <c r="A176" s="1216" t="s">
        <v>2288</v>
      </c>
      <c r="B176" s="1201">
        <v>2286.58</v>
      </c>
      <c r="C176" s="1201">
        <v>2286.578</v>
      </c>
      <c r="D176" s="1201">
        <v>0</v>
      </c>
      <c r="E176" s="1201">
        <v>0</v>
      </c>
      <c r="F176" s="1217">
        <f t="shared" si="2"/>
        <v>2286.58</v>
      </c>
      <c r="G176" s="1217">
        <f t="shared" si="2"/>
        <v>2286.578</v>
      </c>
    </row>
    <row r="177" spans="1:7" s="1198" customFormat="1" ht="12.75" customHeight="1" x14ac:dyDescent="0.2">
      <c r="A177" s="1216" t="s">
        <v>2289</v>
      </c>
      <c r="B177" s="1201">
        <v>9962.48</v>
      </c>
      <c r="C177" s="1201">
        <v>9962.4809999999998</v>
      </c>
      <c r="D177" s="1201">
        <v>0</v>
      </c>
      <c r="E177" s="1201">
        <v>0</v>
      </c>
      <c r="F177" s="1217">
        <f t="shared" si="2"/>
        <v>9962.48</v>
      </c>
      <c r="G177" s="1217">
        <f t="shared" si="2"/>
        <v>9962.4809999999998</v>
      </c>
    </row>
    <row r="178" spans="1:7" s="1198" customFormat="1" ht="12.75" customHeight="1" x14ac:dyDescent="0.2">
      <c r="A178" s="1216" t="s">
        <v>2290</v>
      </c>
      <c r="B178" s="1201">
        <v>11506.22</v>
      </c>
      <c r="C178" s="1201">
        <v>11506.224</v>
      </c>
      <c r="D178" s="1201">
        <v>0</v>
      </c>
      <c r="E178" s="1201">
        <v>0</v>
      </c>
      <c r="F178" s="1217">
        <f t="shared" si="2"/>
        <v>11506.22</v>
      </c>
      <c r="G178" s="1217">
        <f t="shared" si="2"/>
        <v>11506.224</v>
      </c>
    </row>
    <row r="179" spans="1:7" s="1198" customFormat="1" ht="12.75" customHeight="1" x14ac:dyDescent="0.2">
      <c r="A179" s="1216" t="s">
        <v>2291</v>
      </c>
      <c r="B179" s="1201">
        <v>10028.33</v>
      </c>
      <c r="C179" s="1201">
        <v>10028.331</v>
      </c>
      <c r="D179" s="1201">
        <v>0</v>
      </c>
      <c r="E179" s="1201">
        <v>0</v>
      </c>
      <c r="F179" s="1217">
        <f t="shared" si="2"/>
        <v>10028.33</v>
      </c>
      <c r="G179" s="1217">
        <f t="shared" si="2"/>
        <v>10028.331</v>
      </c>
    </row>
    <row r="180" spans="1:7" s="1198" customFormat="1" ht="12.75" customHeight="1" x14ac:dyDescent="0.2">
      <c r="A180" s="1216" t="s">
        <v>2292</v>
      </c>
      <c r="B180" s="1201">
        <v>15505.49</v>
      </c>
      <c r="C180" s="1201">
        <v>15505.492</v>
      </c>
      <c r="D180" s="1201">
        <v>0</v>
      </c>
      <c r="E180" s="1201">
        <v>0</v>
      </c>
      <c r="F180" s="1217">
        <f t="shared" si="2"/>
        <v>15505.49</v>
      </c>
      <c r="G180" s="1217">
        <f t="shared" si="2"/>
        <v>15505.492</v>
      </c>
    </row>
    <row r="181" spans="1:7" s="1198" customFormat="1" ht="12.75" customHeight="1" x14ac:dyDescent="0.2">
      <c r="A181" s="1216" t="s">
        <v>2293</v>
      </c>
      <c r="B181" s="1201">
        <v>7530.89</v>
      </c>
      <c r="C181" s="1201">
        <v>7530.8889999999992</v>
      </c>
      <c r="D181" s="1201">
        <v>11.77</v>
      </c>
      <c r="E181" s="1201">
        <v>11.769</v>
      </c>
      <c r="F181" s="1217">
        <f t="shared" si="2"/>
        <v>7542.6600000000008</v>
      </c>
      <c r="G181" s="1217">
        <f t="shared" si="2"/>
        <v>7542.6579999999994</v>
      </c>
    </row>
    <row r="182" spans="1:7" s="1198" customFormat="1" ht="12.75" customHeight="1" x14ac:dyDescent="0.2">
      <c r="A182" s="1216" t="s">
        <v>2294</v>
      </c>
      <c r="B182" s="1201">
        <v>10751.23</v>
      </c>
      <c r="C182" s="1201">
        <v>10751.225</v>
      </c>
      <c r="D182" s="1201">
        <v>0</v>
      </c>
      <c r="E182" s="1201">
        <v>0</v>
      </c>
      <c r="F182" s="1217">
        <f t="shared" si="2"/>
        <v>10751.23</v>
      </c>
      <c r="G182" s="1217">
        <f t="shared" si="2"/>
        <v>10751.225</v>
      </c>
    </row>
    <row r="183" spans="1:7" s="1198" customFormat="1" ht="12.75" customHeight="1" x14ac:dyDescent="0.2">
      <c r="A183" s="1216" t="s">
        <v>2295</v>
      </c>
      <c r="B183" s="1201">
        <v>21331.38</v>
      </c>
      <c r="C183" s="1201">
        <v>21331.384000000002</v>
      </c>
      <c r="D183" s="1201">
        <v>0</v>
      </c>
      <c r="E183" s="1201">
        <v>0</v>
      </c>
      <c r="F183" s="1217">
        <f t="shared" si="2"/>
        <v>21331.38</v>
      </c>
      <c r="G183" s="1217">
        <f t="shared" si="2"/>
        <v>21331.384000000002</v>
      </c>
    </row>
    <row r="184" spans="1:7" s="1198" customFormat="1" ht="12.75" customHeight="1" x14ac:dyDescent="0.2">
      <c r="A184" s="1216" t="s">
        <v>2296</v>
      </c>
      <c r="B184" s="1201">
        <v>5498.24</v>
      </c>
      <c r="C184" s="1201">
        <v>5498.2380000000003</v>
      </c>
      <c r="D184" s="1201">
        <v>0</v>
      </c>
      <c r="E184" s="1201">
        <v>0</v>
      </c>
      <c r="F184" s="1217">
        <f t="shared" si="2"/>
        <v>5498.24</v>
      </c>
      <c r="G184" s="1217">
        <f t="shared" si="2"/>
        <v>5498.2380000000003</v>
      </c>
    </row>
    <row r="185" spans="1:7" s="1198" customFormat="1" ht="12.75" customHeight="1" x14ac:dyDescent="0.2">
      <c r="A185" s="1216" t="s">
        <v>2297</v>
      </c>
      <c r="B185" s="1201">
        <v>2368.7799999999997</v>
      </c>
      <c r="C185" s="1201">
        <v>2368.7809999999999</v>
      </c>
      <c r="D185" s="1201">
        <v>0</v>
      </c>
      <c r="E185" s="1201">
        <v>0</v>
      </c>
      <c r="F185" s="1217">
        <f t="shared" si="2"/>
        <v>2368.7799999999997</v>
      </c>
      <c r="G185" s="1217">
        <f t="shared" si="2"/>
        <v>2368.7809999999999</v>
      </c>
    </row>
    <row r="186" spans="1:7" s="1198" customFormat="1" ht="12.75" customHeight="1" x14ac:dyDescent="0.2">
      <c r="A186" s="1216" t="s">
        <v>2298</v>
      </c>
      <c r="B186" s="1201">
        <v>2874.8900000000003</v>
      </c>
      <c r="C186" s="1201">
        <v>2874.893</v>
      </c>
      <c r="D186" s="1201">
        <v>0</v>
      </c>
      <c r="E186" s="1201">
        <v>0</v>
      </c>
      <c r="F186" s="1217">
        <f t="shared" si="2"/>
        <v>2874.8900000000003</v>
      </c>
      <c r="G186" s="1217">
        <f t="shared" si="2"/>
        <v>2874.893</v>
      </c>
    </row>
    <row r="187" spans="1:7" s="1198" customFormat="1" ht="12.75" customHeight="1" x14ac:dyDescent="0.2">
      <c r="A187" s="1216" t="s">
        <v>2299</v>
      </c>
      <c r="B187" s="1201">
        <v>11123.710000000001</v>
      </c>
      <c r="C187" s="1201">
        <v>11123.704</v>
      </c>
      <c r="D187" s="1201">
        <v>0</v>
      </c>
      <c r="E187" s="1201">
        <v>0</v>
      </c>
      <c r="F187" s="1217">
        <f t="shared" si="2"/>
        <v>11123.710000000001</v>
      </c>
      <c r="G187" s="1217">
        <f t="shared" si="2"/>
        <v>11123.704</v>
      </c>
    </row>
    <row r="188" spans="1:7" s="1198" customFormat="1" ht="12.75" customHeight="1" x14ac:dyDescent="0.2">
      <c r="A188" s="1216" t="s">
        <v>2300</v>
      </c>
      <c r="B188" s="1201">
        <v>7907.04</v>
      </c>
      <c r="C188" s="1201">
        <v>7907.0380000000005</v>
      </c>
      <c r="D188" s="1201">
        <v>0</v>
      </c>
      <c r="E188" s="1201">
        <v>0</v>
      </c>
      <c r="F188" s="1217">
        <f t="shared" si="2"/>
        <v>7907.04</v>
      </c>
      <c r="G188" s="1217">
        <f t="shared" si="2"/>
        <v>7907.0380000000005</v>
      </c>
    </row>
    <row r="189" spans="1:7" s="1198" customFormat="1" ht="12.75" customHeight="1" x14ac:dyDescent="0.2">
      <c r="A189" s="1216" t="s">
        <v>2301</v>
      </c>
      <c r="B189" s="1201">
        <v>35630.78</v>
      </c>
      <c r="C189" s="1201">
        <v>35630.775000000001</v>
      </c>
      <c r="D189" s="1201">
        <v>0</v>
      </c>
      <c r="E189" s="1201">
        <v>0</v>
      </c>
      <c r="F189" s="1217">
        <f t="shared" si="2"/>
        <v>35630.78</v>
      </c>
      <c r="G189" s="1217">
        <f t="shared" si="2"/>
        <v>35630.775000000001</v>
      </c>
    </row>
    <row r="190" spans="1:7" s="1198" customFormat="1" ht="12.75" customHeight="1" x14ac:dyDescent="0.2">
      <c r="A190" s="1216" t="s">
        <v>5011</v>
      </c>
      <c r="B190" s="1201">
        <v>1507.15</v>
      </c>
      <c r="C190" s="1201">
        <v>1507.1489999999999</v>
      </c>
      <c r="D190" s="1201">
        <v>0</v>
      </c>
      <c r="E190" s="1201">
        <v>0</v>
      </c>
      <c r="F190" s="1217">
        <f t="shared" si="2"/>
        <v>1507.15</v>
      </c>
      <c r="G190" s="1217">
        <f t="shared" si="2"/>
        <v>1507.1489999999999</v>
      </c>
    </row>
    <row r="191" spans="1:7" s="1198" customFormat="1" ht="12.75" customHeight="1" x14ac:dyDescent="0.2">
      <c r="A191" s="1216" t="s">
        <v>2302</v>
      </c>
      <c r="B191" s="1201">
        <v>15587.76</v>
      </c>
      <c r="C191" s="1201">
        <v>15587.759</v>
      </c>
      <c r="D191" s="1201">
        <v>0</v>
      </c>
      <c r="E191" s="1201">
        <v>0</v>
      </c>
      <c r="F191" s="1217">
        <f t="shared" si="2"/>
        <v>15587.76</v>
      </c>
      <c r="G191" s="1217">
        <f t="shared" si="2"/>
        <v>15587.759</v>
      </c>
    </row>
    <row r="192" spans="1:7" s="1198" customFormat="1" ht="12.75" customHeight="1" x14ac:dyDescent="0.2">
      <c r="A192" s="1216" t="s">
        <v>2303</v>
      </c>
      <c r="B192" s="1201">
        <v>17219.7</v>
      </c>
      <c r="C192" s="1201">
        <v>17219.703000000001</v>
      </c>
      <c r="D192" s="1201">
        <v>0</v>
      </c>
      <c r="E192" s="1201">
        <v>0</v>
      </c>
      <c r="F192" s="1217">
        <f t="shared" si="2"/>
        <v>17219.7</v>
      </c>
      <c r="G192" s="1217">
        <f t="shared" si="2"/>
        <v>17219.703000000001</v>
      </c>
    </row>
    <row r="193" spans="1:7" s="1198" customFormat="1" ht="12.75" customHeight="1" x14ac:dyDescent="0.2">
      <c r="A193" s="1216" t="s">
        <v>2304</v>
      </c>
      <c r="B193" s="1201">
        <v>2582.54</v>
      </c>
      <c r="C193" s="1201">
        <v>2582.5429999999997</v>
      </c>
      <c r="D193" s="1201">
        <v>0</v>
      </c>
      <c r="E193" s="1201">
        <v>0</v>
      </c>
      <c r="F193" s="1217">
        <f t="shared" si="2"/>
        <v>2582.54</v>
      </c>
      <c r="G193" s="1217">
        <f t="shared" si="2"/>
        <v>2582.5429999999997</v>
      </c>
    </row>
    <row r="194" spans="1:7" s="1198" customFormat="1" ht="12.75" customHeight="1" x14ac:dyDescent="0.2">
      <c r="A194" s="1216" t="s">
        <v>2305</v>
      </c>
      <c r="B194" s="1201">
        <v>5078.28</v>
      </c>
      <c r="C194" s="1201">
        <v>5078.2740000000003</v>
      </c>
      <c r="D194" s="1201">
        <v>0</v>
      </c>
      <c r="E194" s="1201">
        <v>0</v>
      </c>
      <c r="F194" s="1217">
        <f t="shared" si="2"/>
        <v>5078.28</v>
      </c>
      <c r="G194" s="1217">
        <f t="shared" si="2"/>
        <v>5078.2740000000003</v>
      </c>
    </row>
    <row r="195" spans="1:7" s="1198" customFormat="1" ht="12.75" customHeight="1" x14ac:dyDescent="0.2">
      <c r="A195" s="1216" t="s">
        <v>2306</v>
      </c>
      <c r="B195" s="1201">
        <v>7993.09</v>
      </c>
      <c r="C195" s="1201">
        <v>7993.0879999999997</v>
      </c>
      <c r="D195" s="1201">
        <v>0</v>
      </c>
      <c r="E195" s="1201">
        <v>0</v>
      </c>
      <c r="F195" s="1217">
        <f t="shared" si="2"/>
        <v>7993.09</v>
      </c>
      <c r="G195" s="1217">
        <f t="shared" si="2"/>
        <v>7993.0879999999997</v>
      </c>
    </row>
    <row r="196" spans="1:7" s="1198" customFormat="1" ht="12.75" customHeight="1" x14ac:dyDescent="0.2">
      <c r="A196" s="1216" t="s">
        <v>5012</v>
      </c>
      <c r="B196" s="1201">
        <v>18856.64</v>
      </c>
      <c r="C196" s="1201">
        <v>18856.637000000002</v>
      </c>
      <c r="D196" s="1201">
        <v>0</v>
      </c>
      <c r="E196" s="1201">
        <v>0</v>
      </c>
      <c r="F196" s="1217">
        <f t="shared" si="2"/>
        <v>18856.64</v>
      </c>
      <c r="G196" s="1217">
        <f t="shared" si="2"/>
        <v>18856.637000000002</v>
      </c>
    </row>
    <row r="197" spans="1:7" s="1198" customFormat="1" ht="12.75" customHeight="1" x14ac:dyDescent="0.2">
      <c r="A197" s="1216" t="s">
        <v>2307</v>
      </c>
      <c r="B197" s="1201">
        <v>25415.439999999999</v>
      </c>
      <c r="C197" s="1201">
        <v>25415.437999999998</v>
      </c>
      <c r="D197" s="1201">
        <v>0</v>
      </c>
      <c r="E197" s="1201">
        <v>0</v>
      </c>
      <c r="F197" s="1217">
        <f t="shared" si="2"/>
        <v>25415.439999999999</v>
      </c>
      <c r="G197" s="1217">
        <f t="shared" si="2"/>
        <v>25415.437999999998</v>
      </c>
    </row>
    <row r="198" spans="1:7" s="1198" customFormat="1" ht="12.75" customHeight="1" x14ac:dyDescent="0.2">
      <c r="A198" s="1216" t="s">
        <v>2308</v>
      </c>
      <c r="B198" s="1201">
        <v>6943.76</v>
      </c>
      <c r="C198" s="1201">
        <v>6943.7569999999996</v>
      </c>
      <c r="D198" s="1201">
        <v>0</v>
      </c>
      <c r="E198" s="1201">
        <v>0</v>
      </c>
      <c r="F198" s="1217">
        <f t="shared" ref="F198:G261" si="3">B198+D198</f>
        <v>6943.76</v>
      </c>
      <c r="G198" s="1217">
        <f t="shared" si="3"/>
        <v>6943.7569999999996</v>
      </c>
    </row>
    <row r="199" spans="1:7" s="1198" customFormat="1" ht="12.75" customHeight="1" x14ac:dyDescent="0.2">
      <c r="A199" s="1216" t="s">
        <v>2309</v>
      </c>
      <c r="B199" s="1201">
        <v>6674.32</v>
      </c>
      <c r="C199" s="1201">
        <v>6674.317</v>
      </c>
      <c r="D199" s="1201">
        <v>0</v>
      </c>
      <c r="E199" s="1201">
        <v>0</v>
      </c>
      <c r="F199" s="1217">
        <f t="shared" si="3"/>
        <v>6674.32</v>
      </c>
      <c r="G199" s="1217">
        <f t="shared" si="3"/>
        <v>6674.317</v>
      </c>
    </row>
    <row r="200" spans="1:7" s="1198" customFormat="1" ht="12.75" customHeight="1" x14ac:dyDescent="0.2">
      <c r="A200" s="1216" t="s">
        <v>2310</v>
      </c>
      <c r="B200" s="1201">
        <v>2997.01</v>
      </c>
      <c r="C200" s="1201">
        <v>2997.0069999999996</v>
      </c>
      <c r="D200" s="1201">
        <v>0</v>
      </c>
      <c r="E200" s="1201">
        <v>0</v>
      </c>
      <c r="F200" s="1217">
        <f t="shared" si="3"/>
        <v>2997.01</v>
      </c>
      <c r="G200" s="1217">
        <f t="shared" si="3"/>
        <v>2997.0069999999996</v>
      </c>
    </row>
    <row r="201" spans="1:7" s="1198" customFormat="1" ht="12.75" customHeight="1" x14ac:dyDescent="0.2">
      <c r="A201" s="1216" t="s">
        <v>2311</v>
      </c>
      <c r="B201" s="1201">
        <v>6946.16</v>
      </c>
      <c r="C201" s="1201">
        <v>6946.1629999999996</v>
      </c>
      <c r="D201" s="1201">
        <v>0</v>
      </c>
      <c r="E201" s="1201">
        <v>0</v>
      </c>
      <c r="F201" s="1217">
        <f t="shared" si="3"/>
        <v>6946.16</v>
      </c>
      <c r="G201" s="1217">
        <f t="shared" si="3"/>
        <v>6946.1629999999996</v>
      </c>
    </row>
    <row r="202" spans="1:7" s="1198" customFormat="1" ht="12.75" customHeight="1" x14ac:dyDescent="0.2">
      <c r="A202" s="1216" t="s">
        <v>2312</v>
      </c>
      <c r="B202" s="1201">
        <v>20601.469999999998</v>
      </c>
      <c r="C202" s="1201">
        <v>20601.464</v>
      </c>
      <c r="D202" s="1201">
        <v>0</v>
      </c>
      <c r="E202" s="1201">
        <v>0</v>
      </c>
      <c r="F202" s="1217">
        <f t="shared" si="3"/>
        <v>20601.469999999998</v>
      </c>
      <c r="G202" s="1217">
        <f t="shared" si="3"/>
        <v>20601.464</v>
      </c>
    </row>
    <row r="203" spans="1:7" s="1198" customFormat="1" ht="12.75" customHeight="1" x14ac:dyDescent="0.2">
      <c r="A203" s="1216" t="s">
        <v>2313</v>
      </c>
      <c r="B203" s="1201">
        <v>18367.27</v>
      </c>
      <c r="C203" s="1201">
        <v>18367.269</v>
      </c>
      <c r="D203" s="1201">
        <v>0</v>
      </c>
      <c r="E203" s="1201">
        <v>0</v>
      </c>
      <c r="F203" s="1217">
        <f t="shared" si="3"/>
        <v>18367.27</v>
      </c>
      <c r="G203" s="1217">
        <f t="shared" si="3"/>
        <v>18367.269</v>
      </c>
    </row>
    <row r="204" spans="1:7" s="1198" customFormat="1" ht="12.75" customHeight="1" x14ac:dyDescent="0.2">
      <c r="A204" s="1216" t="s">
        <v>2314</v>
      </c>
      <c r="B204" s="1201">
        <v>57729.179999999993</v>
      </c>
      <c r="C204" s="1201">
        <v>57729.179999999993</v>
      </c>
      <c r="D204" s="1201">
        <v>0</v>
      </c>
      <c r="E204" s="1201">
        <v>0</v>
      </c>
      <c r="F204" s="1217">
        <f t="shared" si="3"/>
        <v>57729.179999999993</v>
      </c>
      <c r="G204" s="1217">
        <f t="shared" si="3"/>
        <v>57729.179999999993</v>
      </c>
    </row>
    <row r="205" spans="1:7" s="1198" customFormat="1" ht="12.75" customHeight="1" x14ac:dyDescent="0.2">
      <c r="A205" s="1216" t="s">
        <v>2315</v>
      </c>
      <c r="B205" s="1201">
        <v>13340.14</v>
      </c>
      <c r="C205" s="1201">
        <v>13340.138999999999</v>
      </c>
      <c r="D205" s="1201">
        <v>205.96</v>
      </c>
      <c r="E205" s="1201">
        <v>205.96</v>
      </c>
      <c r="F205" s="1217">
        <f t="shared" si="3"/>
        <v>13546.099999999999</v>
      </c>
      <c r="G205" s="1217">
        <f t="shared" si="3"/>
        <v>13546.098999999998</v>
      </c>
    </row>
    <row r="206" spans="1:7" s="1198" customFormat="1" ht="12.75" customHeight="1" x14ac:dyDescent="0.2">
      <c r="A206" s="1216" t="s">
        <v>2316</v>
      </c>
      <c r="B206" s="1201">
        <v>8417.9699999999993</v>
      </c>
      <c r="C206" s="1201">
        <v>8417.9740000000002</v>
      </c>
      <c r="D206" s="1201">
        <v>0</v>
      </c>
      <c r="E206" s="1201">
        <v>0</v>
      </c>
      <c r="F206" s="1217">
        <f t="shared" si="3"/>
        <v>8417.9699999999993</v>
      </c>
      <c r="G206" s="1217">
        <f t="shared" si="3"/>
        <v>8417.9740000000002</v>
      </c>
    </row>
    <row r="207" spans="1:7" s="1198" customFormat="1" ht="12.75" customHeight="1" x14ac:dyDescent="0.2">
      <c r="A207" s="1216" t="s">
        <v>2317</v>
      </c>
      <c r="B207" s="1201">
        <v>5989.5</v>
      </c>
      <c r="C207" s="1201">
        <v>5989.5</v>
      </c>
      <c r="D207" s="1201">
        <v>0</v>
      </c>
      <c r="E207" s="1201">
        <v>0</v>
      </c>
      <c r="F207" s="1217">
        <f t="shared" si="3"/>
        <v>5989.5</v>
      </c>
      <c r="G207" s="1217">
        <f t="shared" si="3"/>
        <v>5989.5</v>
      </c>
    </row>
    <row r="208" spans="1:7" s="1198" customFormat="1" ht="12.75" customHeight="1" x14ac:dyDescent="0.2">
      <c r="A208" s="1216" t="s">
        <v>2318</v>
      </c>
      <c r="B208" s="1201">
        <v>2162.1799999999998</v>
      </c>
      <c r="C208" s="1201">
        <v>2162.181</v>
      </c>
      <c r="D208" s="1201">
        <v>0</v>
      </c>
      <c r="E208" s="1201">
        <v>0</v>
      </c>
      <c r="F208" s="1217">
        <f t="shared" si="3"/>
        <v>2162.1799999999998</v>
      </c>
      <c r="G208" s="1217">
        <f t="shared" si="3"/>
        <v>2162.181</v>
      </c>
    </row>
    <row r="209" spans="1:7" s="1198" customFormat="1" ht="12.75" customHeight="1" x14ac:dyDescent="0.2">
      <c r="A209" s="1216" t="s">
        <v>2319</v>
      </c>
      <c r="B209" s="1201">
        <v>9399.65</v>
      </c>
      <c r="C209" s="1201">
        <v>9399.6450000000004</v>
      </c>
      <c r="D209" s="1201">
        <v>0</v>
      </c>
      <c r="E209" s="1201">
        <v>0</v>
      </c>
      <c r="F209" s="1217">
        <f t="shared" si="3"/>
        <v>9399.65</v>
      </c>
      <c r="G209" s="1217">
        <f t="shared" si="3"/>
        <v>9399.6450000000004</v>
      </c>
    </row>
    <row r="210" spans="1:7" s="1198" customFormat="1" ht="12.75" customHeight="1" x14ac:dyDescent="0.2">
      <c r="A210" s="1216" t="s">
        <v>2884</v>
      </c>
      <c r="B210" s="1201">
        <v>8990.75</v>
      </c>
      <c r="C210" s="1201">
        <v>8990.7540000000008</v>
      </c>
      <c r="D210" s="1201">
        <v>0</v>
      </c>
      <c r="E210" s="1201">
        <v>0</v>
      </c>
      <c r="F210" s="1217">
        <f t="shared" si="3"/>
        <v>8990.75</v>
      </c>
      <c r="G210" s="1217">
        <f t="shared" si="3"/>
        <v>8990.7540000000008</v>
      </c>
    </row>
    <row r="211" spans="1:7" s="1198" customFormat="1" ht="12.75" customHeight="1" x14ac:dyDescent="0.2">
      <c r="A211" s="1216" t="s">
        <v>2320</v>
      </c>
      <c r="B211" s="1201">
        <v>13621.24</v>
      </c>
      <c r="C211" s="1201">
        <v>13621.237999999999</v>
      </c>
      <c r="D211" s="1201">
        <v>0</v>
      </c>
      <c r="E211" s="1201">
        <v>0</v>
      </c>
      <c r="F211" s="1217">
        <f t="shared" si="3"/>
        <v>13621.24</v>
      </c>
      <c r="G211" s="1217">
        <f t="shared" si="3"/>
        <v>13621.237999999999</v>
      </c>
    </row>
    <row r="212" spans="1:7" s="1198" customFormat="1" ht="12.75" customHeight="1" x14ac:dyDescent="0.2">
      <c r="A212" s="1216" t="s">
        <v>2321</v>
      </c>
      <c r="B212" s="1201">
        <v>8251.1</v>
      </c>
      <c r="C212" s="1201">
        <v>8251.0949999999993</v>
      </c>
      <c r="D212" s="1201">
        <v>0</v>
      </c>
      <c r="E212" s="1201">
        <v>0</v>
      </c>
      <c r="F212" s="1217">
        <f t="shared" si="3"/>
        <v>8251.1</v>
      </c>
      <c r="G212" s="1217">
        <f t="shared" si="3"/>
        <v>8251.0949999999993</v>
      </c>
    </row>
    <row r="213" spans="1:7" s="1198" customFormat="1" ht="12.75" customHeight="1" x14ac:dyDescent="0.2">
      <c r="A213" s="1216" t="s">
        <v>2322</v>
      </c>
      <c r="B213" s="1201">
        <v>8350.0300000000007</v>
      </c>
      <c r="C213" s="1201">
        <v>8350.0280000000002</v>
      </c>
      <c r="D213" s="1201">
        <v>0</v>
      </c>
      <c r="E213" s="1201">
        <v>0</v>
      </c>
      <c r="F213" s="1217">
        <f t="shared" si="3"/>
        <v>8350.0300000000007</v>
      </c>
      <c r="G213" s="1217">
        <f t="shared" si="3"/>
        <v>8350.0280000000002</v>
      </c>
    </row>
    <row r="214" spans="1:7" s="1198" customFormat="1" ht="12.75" customHeight="1" x14ac:dyDescent="0.2">
      <c r="A214" s="1216" t="s">
        <v>2323</v>
      </c>
      <c r="B214" s="1201">
        <v>5050.1400000000003</v>
      </c>
      <c r="C214" s="1201">
        <v>5050.1360000000004</v>
      </c>
      <c r="D214" s="1201">
        <v>0</v>
      </c>
      <c r="E214" s="1201">
        <v>0</v>
      </c>
      <c r="F214" s="1217">
        <f t="shared" si="3"/>
        <v>5050.1400000000003</v>
      </c>
      <c r="G214" s="1217">
        <f t="shared" si="3"/>
        <v>5050.1360000000004</v>
      </c>
    </row>
    <row r="215" spans="1:7" s="1198" customFormat="1" ht="12.75" customHeight="1" x14ac:dyDescent="0.2">
      <c r="A215" s="1216" t="s">
        <v>2324</v>
      </c>
      <c r="B215" s="1201">
        <v>7520.78</v>
      </c>
      <c r="C215" s="1201">
        <v>7520.7839999999997</v>
      </c>
      <c r="D215" s="1201">
        <v>0</v>
      </c>
      <c r="E215" s="1201">
        <v>0</v>
      </c>
      <c r="F215" s="1217">
        <f t="shared" si="3"/>
        <v>7520.78</v>
      </c>
      <c r="G215" s="1217">
        <f t="shared" si="3"/>
        <v>7520.7839999999997</v>
      </c>
    </row>
    <row r="216" spans="1:7" s="1198" customFormat="1" ht="12.75" customHeight="1" x14ac:dyDescent="0.2">
      <c r="A216" s="1216" t="s">
        <v>2325</v>
      </c>
      <c r="B216" s="1201">
        <v>12181.4</v>
      </c>
      <c r="C216" s="1201">
        <v>12181.397999999999</v>
      </c>
      <c r="D216" s="1201">
        <v>0</v>
      </c>
      <c r="E216" s="1201">
        <v>0</v>
      </c>
      <c r="F216" s="1217">
        <f t="shared" si="3"/>
        <v>12181.4</v>
      </c>
      <c r="G216" s="1217">
        <f t="shared" si="3"/>
        <v>12181.397999999999</v>
      </c>
    </row>
    <row r="217" spans="1:7" s="1198" customFormat="1" ht="12.75" customHeight="1" x14ac:dyDescent="0.2">
      <c r="A217" s="1216" t="s">
        <v>2326</v>
      </c>
      <c r="B217" s="1201">
        <v>4497.5600000000004</v>
      </c>
      <c r="C217" s="1201">
        <v>4497.5569999999998</v>
      </c>
      <c r="D217" s="1201">
        <v>0</v>
      </c>
      <c r="E217" s="1201">
        <v>0</v>
      </c>
      <c r="F217" s="1217">
        <f t="shared" si="3"/>
        <v>4497.5600000000004</v>
      </c>
      <c r="G217" s="1217">
        <f t="shared" si="3"/>
        <v>4497.5569999999998</v>
      </c>
    </row>
    <row r="218" spans="1:7" s="1198" customFormat="1" ht="12.75" customHeight="1" x14ac:dyDescent="0.2">
      <c r="A218" s="1216" t="s">
        <v>2327</v>
      </c>
      <c r="B218" s="1201">
        <v>3793.7</v>
      </c>
      <c r="C218" s="1201">
        <v>3793.701</v>
      </c>
      <c r="D218" s="1201">
        <v>0</v>
      </c>
      <c r="E218" s="1201">
        <v>0</v>
      </c>
      <c r="F218" s="1217">
        <f t="shared" si="3"/>
        <v>3793.7</v>
      </c>
      <c r="G218" s="1217">
        <f t="shared" si="3"/>
        <v>3793.701</v>
      </c>
    </row>
    <row r="219" spans="1:7" s="1198" customFormat="1" ht="12.75" customHeight="1" x14ac:dyDescent="0.2">
      <c r="A219" s="1216" t="s">
        <v>3178</v>
      </c>
      <c r="B219" s="1201">
        <v>5746</v>
      </c>
      <c r="C219" s="1201">
        <v>5746</v>
      </c>
      <c r="D219" s="1201">
        <v>0</v>
      </c>
      <c r="E219" s="1201">
        <v>0</v>
      </c>
      <c r="F219" s="1217">
        <f t="shared" si="3"/>
        <v>5746</v>
      </c>
      <c r="G219" s="1217">
        <f t="shared" si="3"/>
        <v>5746</v>
      </c>
    </row>
    <row r="220" spans="1:7" s="1198" customFormat="1" ht="12.75" customHeight="1" x14ac:dyDescent="0.2">
      <c r="A220" s="1216" t="s">
        <v>2328</v>
      </c>
      <c r="B220" s="1201">
        <v>12216.04</v>
      </c>
      <c r="C220" s="1201">
        <v>12216.036</v>
      </c>
      <c r="D220" s="1201">
        <v>0</v>
      </c>
      <c r="E220" s="1201">
        <v>0</v>
      </c>
      <c r="F220" s="1217">
        <f t="shared" si="3"/>
        <v>12216.04</v>
      </c>
      <c r="G220" s="1217">
        <f t="shared" si="3"/>
        <v>12216.036</v>
      </c>
    </row>
    <row r="221" spans="1:7" s="1198" customFormat="1" ht="12.75" customHeight="1" x14ac:dyDescent="0.2">
      <c r="A221" s="1216" t="s">
        <v>2329</v>
      </c>
      <c r="B221" s="1201">
        <v>4597.96</v>
      </c>
      <c r="C221" s="1201">
        <v>4597.9639999999999</v>
      </c>
      <c r="D221" s="1201">
        <v>0</v>
      </c>
      <c r="E221" s="1201">
        <v>0</v>
      </c>
      <c r="F221" s="1217">
        <f t="shared" si="3"/>
        <v>4597.96</v>
      </c>
      <c r="G221" s="1217">
        <f t="shared" si="3"/>
        <v>4597.9639999999999</v>
      </c>
    </row>
    <row r="222" spans="1:7" s="1198" customFormat="1" ht="12.75" customHeight="1" x14ac:dyDescent="0.2">
      <c r="A222" s="1216" t="s">
        <v>2330</v>
      </c>
      <c r="B222" s="1201">
        <v>4903.18</v>
      </c>
      <c r="C222" s="1201">
        <v>4903.1840000000002</v>
      </c>
      <c r="D222" s="1201">
        <v>0</v>
      </c>
      <c r="E222" s="1201">
        <v>0</v>
      </c>
      <c r="F222" s="1217">
        <f t="shared" si="3"/>
        <v>4903.18</v>
      </c>
      <c r="G222" s="1217">
        <f t="shared" si="3"/>
        <v>4903.1840000000002</v>
      </c>
    </row>
    <row r="223" spans="1:7" s="1198" customFormat="1" ht="12.75" customHeight="1" x14ac:dyDescent="0.2">
      <c r="A223" s="1216" t="s">
        <v>2331</v>
      </c>
      <c r="B223" s="1201">
        <v>3532.62</v>
      </c>
      <c r="C223" s="1201">
        <v>3532.623</v>
      </c>
      <c r="D223" s="1201">
        <v>0</v>
      </c>
      <c r="E223" s="1201">
        <v>0</v>
      </c>
      <c r="F223" s="1217">
        <f t="shared" si="3"/>
        <v>3532.62</v>
      </c>
      <c r="G223" s="1217">
        <f t="shared" si="3"/>
        <v>3532.623</v>
      </c>
    </row>
    <row r="224" spans="1:7" s="1198" customFormat="1" ht="12.75" customHeight="1" x14ac:dyDescent="0.2">
      <c r="A224" s="1216" t="s">
        <v>2332</v>
      </c>
      <c r="B224" s="1201">
        <v>4609.37</v>
      </c>
      <c r="C224" s="1201">
        <v>4609.3720000000003</v>
      </c>
      <c r="D224" s="1201">
        <v>0</v>
      </c>
      <c r="E224" s="1201">
        <v>0</v>
      </c>
      <c r="F224" s="1217">
        <f t="shared" si="3"/>
        <v>4609.37</v>
      </c>
      <c r="G224" s="1217">
        <f t="shared" si="3"/>
        <v>4609.3720000000003</v>
      </c>
    </row>
    <row r="225" spans="1:7" s="1198" customFormat="1" ht="12.75" customHeight="1" x14ac:dyDescent="0.2">
      <c r="A225" s="1216" t="s">
        <v>2333</v>
      </c>
      <c r="B225" s="1201">
        <v>4108.8900000000003</v>
      </c>
      <c r="C225" s="1201">
        <v>4108.8909999999996</v>
      </c>
      <c r="D225" s="1201">
        <v>0</v>
      </c>
      <c r="E225" s="1201">
        <v>0</v>
      </c>
      <c r="F225" s="1217">
        <f t="shared" si="3"/>
        <v>4108.8900000000003</v>
      </c>
      <c r="G225" s="1217">
        <f t="shared" si="3"/>
        <v>4108.8909999999996</v>
      </c>
    </row>
    <row r="226" spans="1:7" s="1198" customFormat="1" ht="12.75" customHeight="1" x14ac:dyDescent="0.2">
      <c r="A226" s="1216" t="s">
        <v>2334</v>
      </c>
      <c r="B226" s="1201">
        <v>21200.35</v>
      </c>
      <c r="C226" s="1201">
        <v>21200.35</v>
      </c>
      <c r="D226" s="1201">
        <v>102.6</v>
      </c>
      <c r="E226" s="1201">
        <v>102.6</v>
      </c>
      <c r="F226" s="1217">
        <f t="shared" si="3"/>
        <v>21302.949999999997</v>
      </c>
      <c r="G226" s="1217">
        <f t="shared" si="3"/>
        <v>21302.949999999997</v>
      </c>
    </row>
    <row r="227" spans="1:7" s="1198" customFormat="1" ht="12.75" customHeight="1" x14ac:dyDescent="0.2">
      <c r="A227" s="1216" t="s">
        <v>2335</v>
      </c>
      <c r="B227" s="1201">
        <v>48428.35</v>
      </c>
      <c r="C227" s="1201">
        <v>48428.341999999997</v>
      </c>
      <c r="D227" s="1201">
        <v>2111.48</v>
      </c>
      <c r="E227" s="1201">
        <v>1858.732</v>
      </c>
      <c r="F227" s="1217">
        <f t="shared" si="3"/>
        <v>50539.83</v>
      </c>
      <c r="G227" s="1217">
        <f t="shared" si="3"/>
        <v>50287.073999999993</v>
      </c>
    </row>
    <row r="228" spans="1:7" s="1198" customFormat="1" ht="12.75" customHeight="1" x14ac:dyDescent="0.2">
      <c r="A228" s="1216" t="s">
        <v>2336</v>
      </c>
      <c r="B228" s="1201">
        <v>64904.76</v>
      </c>
      <c r="C228" s="1201">
        <v>64904.752999999997</v>
      </c>
      <c r="D228" s="1201">
        <v>374.28</v>
      </c>
      <c r="E228" s="1201">
        <v>374.28</v>
      </c>
      <c r="F228" s="1217">
        <f t="shared" si="3"/>
        <v>65279.040000000001</v>
      </c>
      <c r="G228" s="1217">
        <f t="shared" si="3"/>
        <v>65279.032999999996</v>
      </c>
    </row>
    <row r="229" spans="1:7" s="1198" customFormat="1" ht="12.75" customHeight="1" x14ac:dyDescent="0.2">
      <c r="A229" s="1216" t="s">
        <v>2337</v>
      </c>
      <c r="B229" s="1201">
        <v>27663.750000000004</v>
      </c>
      <c r="C229" s="1201">
        <v>27663.748000000003</v>
      </c>
      <c r="D229" s="1201">
        <v>341.24</v>
      </c>
      <c r="E229" s="1201">
        <v>341.24</v>
      </c>
      <c r="F229" s="1217">
        <f t="shared" si="3"/>
        <v>28004.990000000005</v>
      </c>
      <c r="G229" s="1217">
        <f t="shared" si="3"/>
        <v>28004.988000000005</v>
      </c>
    </row>
    <row r="230" spans="1:7" s="1198" customFormat="1" ht="12.75" customHeight="1" x14ac:dyDescent="0.2">
      <c r="A230" s="1216" t="s">
        <v>2338</v>
      </c>
      <c r="B230" s="1201">
        <v>8581.1999999999989</v>
      </c>
      <c r="C230" s="1201">
        <v>8581.1920000000009</v>
      </c>
      <c r="D230" s="1201">
        <v>0</v>
      </c>
      <c r="E230" s="1201">
        <v>0</v>
      </c>
      <c r="F230" s="1217">
        <f t="shared" si="3"/>
        <v>8581.1999999999989</v>
      </c>
      <c r="G230" s="1217">
        <f t="shared" si="3"/>
        <v>8581.1920000000009</v>
      </c>
    </row>
    <row r="231" spans="1:7" s="1198" customFormat="1" ht="12.75" customHeight="1" x14ac:dyDescent="0.2">
      <c r="A231" s="1216" t="s">
        <v>2339</v>
      </c>
      <c r="B231" s="1201">
        <v>53493.270000000004</v>
      </c>
      <c r="C231" s="1201">
        <v>53450.916999999994</v>
      </c>
      <c r="D231" s="1201">
        <v>122.72</v>
      </c>
      <c r="E231" s="1201">
        <v>122.72</v>
      </c>
      <c r="F231" s="1217">
        <f t="shared" si="3"/>
        <v>53615.990000000005</v>
      </c>
      <c r="G231" s="1217">
        <f t="shared" si="3"/>
        <v>53573.636999999995</v>
      </c>
    </row>
    <row r="232" spans="1:7" s="1198" customFormat="1" ht="12.75" customHeight="1" x14ac:dyDescent="0.2">
      <c r="A232" s="1216" t="s">
        <v>2340</v>
      </c>
      <c r="B232" s="1201">
        <v>15437.17</v>
      </c>
      <c r="C232" s="1201">
        <v>15437.169999999998</v>
      </c>
      <c r="D232" s="1201">
        <v>208.64</v>
      </c>
      <c r="E232" s="1201">
        <v>208.64</v>
      </c>
      <c r="F232" s="1217">
        <f t="shared" si="3"/>
        <v>15645.81</v>
      </c>
      <c r="G232" s="1217">
        <f t="shared" si="3"/>
        <v>15645.809999999998</v>
      </c>
    </row>
    <row r="233" spans="1:7" s="1198" customFormat="1" ht="12.75" customHeight="1" x14ac:dyDescent="0.2">
      <c r="A233" s="1216" t="s">
        <v>2341</v>
      </c>
      <c r="B233" s="1201">
        <v>5380.52</v>
      </c>
      <c r="C233" s="1201">
        <v>5380.5150000000003</v>
      </c>
      <c r="D233" s="1201">
        <v>62.72</v>
      </c>
      <c r="E233" s="1201">
        <v>62.72</v>
      </c>
      <c r="F233" s="1217">
        <f t="shared" si="3"/>
        <v>5443.2400000000007</v>
      </c>
      <c r="G233" s="1217">
        <f t="shared" si="3"/>
        <v>5443.2350000000006</v>
      </c>
    </row>
    <row r="234" spans="1:7" s="1198" customFormat="1" ht="12.75" customHeight="1" x14ac:dyDescent="0.2">
      <c r="A234" s="1216" t="s">
        <v>2342</v>
      </c>
      <c r="B234" s="1201">
        <v>9816.74</v>
      </c>
      <c r="C234" s="1201">
        <v>9816.7360000000008</v>
      </c>
      <c r="D234" s="1201">
        <v>44</v>
      </c>
      <c r="E234" s="1201">
        <v>44</v>
      </c>
      <c r="F234" s="1217">
        <f t="shared" si="3"/>
        <v>9860.74</v>
      </c>
      <c r="G234" s="1217">
        <f t="shared" si="3"/>
        <v>9860.7360000000008</v>
      </c>
    </row>
    <row r="235" spans="1:7" s="1198" customFormat="1" ht="12.75" customHeight="1" x14ac:dyDescent="0.2">
      <c r="A235" s="1216" t="s">
        <v>2343</v>
      </c>
      <c r="B235" s="1201">
        <v>2492.65</v>
      </c>
      <c r="C235" s="1201">
        <v>2492.6480000000001</v>
      </c>
      <c r="D235" s="1201">
        <v>0</v>
      </c>
      <c r="E235" s="1201">
        <v>0</v>
      </c>
      <c r="F235" s="1217">
        <f t="shared" si="3"/>
        <v>2492.65</v>
      </c>
      <c r="G235" s="1217">
        <f t="shared" si="3"/>
        <v>2492.6480000000001</v>
      </c>
    </row>
    <row r="236" spans="1:7" s="1198" customFormat="1" ht="12.75" customHeight="1" x14ac:dyDescent="0.2">
      <c r="A236" s="1216" t="s">
        <v>2344</v>
      </c>
      <c r="B236" s="1201">
        <v>63289.960000000006</v>
      </c>
      <c r="C236" s="1201">
        <v>63260.555000000008</v>
      </c>
      <c r="D236" s="1201">
        <v>954.16</v>
      </c>
      <c r="E236" s="1201">
        <v>954.16</v>
      </c>
      <c r="F236" s="1217">
        <f t="shared" si="3"/>
        <v>64244.12000000001</v>
      </c>
      <c r="G236" s="1217">
        <f t="shared" si="3"/>
        <v>64214.715000000011</v>
      </c>
    </row>
    <row r="237" spans="1:7" s="1198" customFormat="1" ht="12.75" customHeight="1" x14ac:dyDescent="0.2">
      <c r="A237" s="1216" t="s">
        <v>2345</v>
      </c>
      <c r="B237" s="1201">
        <v>24297.09</v>
      </c>
      <c r="C237" s="1201">
        <v>24297.089</v>
      </c>
      <c r="D237" s="1201">
        <v>98.5</v>
      </c>
      <c r="E237" s="1201">
        <v>98.5</v>
      </c>
      <c r="F237" s="1217">
        <f t="shared" si="3"/>
        <v>24395.59</v>
      </c>
      <c r="G237" s="1217">
        <f t="shared" si="3"/>
        <v>24395.589</v>
      </c>
    </row>
    <row r="238" spans="1:7" s="1198" customFormat="1" ht="12.75" customHeight="1" x14ac:dyDescent="0.2">
      <c r="A238" s="1216" t="s">
        <v>2346</v>
      </c>
      <c r="B238" s="1201">
        <v>20487.259999999998</v>
      </c>
      <c r="C238" s="1201">
        <v>20487.256000000001</v>
      </c>
      <c r="D238" s="1201">
        <v>352.33</v>
      </c>
      <c r="E238" s="1201">
        <v>301.64</v>
      </c>
      <c r="F238" s="1217">
        <f t="shared" si="3"/>
        <v>20839.59</v>
      </c>
      <c r="G238" s="1217">
        <f t="shared" si="3"/>
        <v>20788.896000000001</v>
      </c>
    </row>
    <row r="239" spans="1:7" s="1198" customFormat="1" ht="12.75" customHeight="1" x14ac:dyDescent="0.2">
      <c r="A239" s="1216" t="s">
        <v>2347</v>
      </c>
      <c r="B239" s="1201">
        <v>54291.29</v>
      </c>
      <c r="C239" s="1201">
        <v>54291.290999999997</v>
      </c>
      <c r="D239" s="1201">
        <v>287.2</v>
      </c>
      <c r="E239" s="1201">
        <v>287.2</v>
      </c>
      <c r="F239" s="1217">
        <f t="shared" si="3"/>
        <v>54578.49</v>
      </c>
      <c r="G239" s="1217">
        <f t="shared" si="3"/>
        <v>54578.490999999995</v>
      </c>
    </row>
    <row r="240" spans="1:7" s="1198" customFormat="1" ht="12.75" customHeight="1" x14ac:dyDescent="0.2">
      <c r="A240" s="1216" t="s">
        <v>2348</v>
      </c>
      <c r="B240" s="1201">
        <v>32442.3</v>
      </c>
      <c r="C240" s="1201">
        <v>32442.296000000002</v>
      </c>
      <c r="D240" s="1201">
        <v>320.44</v>
      </c>
      <c r="E240" s="1201">
        <v>320.44</v>
      </c>
      <c r="F240" s="1217">
        <f t="shared" si="3"/>
        <v>32762.739999999998</v>
      </c>
      <c r="G240" s="1217">
        <f t="shared" si="3"/>
        <v>32762.736000000001</v>
      </c>
    </row>
    <row r="241" spans="1:7" s="1198" customFormat="1" ht="12.75" customHeight="1" x14ac:dyDescent="0.2">
      <c r="A241" s="1216" t="s">
        <v>2349</v>
      </c>
      <c r="B241" s="1201">
        <v>33073.39</v>
      </c>
      <c r="C241" s="1201">
        <v>33051.029000000002</v>
      </c>
      <c r="D241" s="1201">
        <v>54.24</v>
      </c>
      <c r="E241" s="1201">
        <v>54.24</v>
      </c>
      <c r="F241" s="1217">
        <f t="shared" si="3"/>
        <v>33127.629999999997</v>
      </c>
      <c r="G241" s="1217">
        <f t="shared" si="3"/>
        <v>33105.269</v>
      </c>
    </row>
    <row r="242" spans="1:7" s="1198" customFormat="1" ht="12.75" customHeight="1" x14ac:dyDescent="0.2">
      <c r="A242" s="1216" t="s">
        <v>2350</v>
      </c>
      <c r="B242" s="1201">
        <v>48144.61</v>
      </c>
      <c r="C242" s="1201">
        <v>48144.604999999996</v>
      </c>
      <c r="D242" s="1201">
        <v>76.8</v>
      </c>
      <c r="E242" s="1201">
        <v>76.8</v>
      </c>
      <c r="F242" s="1217">
        <f t="shared" si="3"/>
        <v>48221.41</v>
      </c>
      <c r="G242" s="1217">
        <f t="shared" si="3"/>
        <v>48221.404999999999</v>
      </c>
    </row>
    <row r="243" spans="1:7" s="1198" customFormat="1" ht="12.75" customHeight="1" x14ac:dyDescent="0.2">
      <c r="A243" s="1216" t="s">
        <v>2351</v>
      </c>
      <c r="B243" s="1201">
        <v>9253.26</v>
      </c>
      <c r="C243" s="1201">
        <v>9253.264000000001</v>
      </c>
      <c r="D243" s="1201">
        <v>9.25</v>
      </c>
      <c r="E243" s="1201">
        <v>9.25</v>
      </c>
      <c r="F243" s="1217">
        <f t="shared" si="3"/>
        <v>9262.51</v>
      </c>
      <c r="G243" s="1217">
        <f t="shared" si="3"/>
        <v>9262.514000000001</v>
      </c>
    </row>
    <row r="244" spans="1:7" s="1198" customFormat="1" ht="12.75" customHeight="1" x14ac:dyDescent="0.2">
      <c r="A244" s="1216" t="s">
        <v>2352</v>
      </c>
      <c r="B244" s="1201">
        <v>12563.39</v>
      </c>
      <c r="C244" s="1201">
        <v>12563.39</v>
      </c>
      <c r="D244" s="1201">
        <v>53.14</v>
      </c>
      <c r="E244" s="1201">
        <v>53.138000000000005</v>
      </c>
      <c r="F244" s="1217">
        <f t="shared" si="3"/>
        <v>12616.529999999999</v>
      </c>
      <c r="G244" s="1217">
        <f t="shared" si="3"/>
        <v>12616.528</v>
      </c>
    </row>
    <row r="245" spans="1:7" s="1198" customFormat="1" ht="12.75" customHeight="1" x14ac:dyDescent="0.2">
      <c r="A245" s="1216" t="s">
        <v>2353</v>
      </c>
      <c r="B245" s="1201">
        <v>11534.37</v>
      </c>
      <c r="C245" s="1201">
        <v>11534.374</v>
      </c>
      <c r="D245" s="1201">
        <v>96.28</v>
      </c>
      <c r="E245" s="1201">
        <v>96.28</v>
      </c>
      <c r="F245" s="1217">
        <f t="shared" si="3"/>
        <v>11630.650000000001</v>
      </c>
      <c r="G245" s="1217">
        <f t="shared" si="3"/>
        <v>11630.654</v>
      </c>
    </row>
    <row r="246" spans="1:7" s="1198" customFormat="1" ht="12.75" customHeight="1" x14ac:dyDescent="0.2">
      <c r="A246" s="1216" t="s">
        <v>2354</v>
      </c>
      <c r="B246" s="1201">
        <v>11377.740000000002</v>
      </c>
      <c r="C246" s="1201">
        <v>11377.743999999999</v>
      </c>
      <c r="D246" s="1201">
        <v>77.84</v>
      </c>
      <c r="E246" s="1201">
        <v>77.84</v>
      </c>
      <c r="F246" s="1217">
        <f t="shared" si="3"/>
        <v>11455.580000000002</v>
      </c>
      <c r="G246" s="1217">
        <f t="shared" si="3"/>
        <v>11455.583999999999</v>
      </c>
    </row>
    <row r="247" spans="1:7" s="1198" customFormat="1" ht="12.75" customHeight="1" x14ac:dyDescent="0.2">
      <c r="A247" s="1216" t="s">
        <v>2355</v>
      </c>
      <c r="B247" s="1201">
        <v>9039.6</v>
      </c>
      <c r="C247" s="1201">
        <v>9039.0920000000006</v>
      </c>
      <c r="D247" s="1201">
        <v>44.480000000000004</v>
      </c>
      <c r="E247" s="1201">
        <v>44.480000000000004</v>
      </c>
      <c r="F247" s="1217">
        <f t="shared" si="3"/>
        <v>9084.08</v>
      </c>
      <c r="G247" s="1217">
        <f t="shared" si="3"/>
        <v>9083.5720000000001</v>
      </c>
    </row>
    <row r="248" spans="1:7" s="1198" customFormat="1" ht="12.75" customHeight="1" x14ac:dyDescent="0.2">
      <c r="A248" s="1216" t="s">
        <v>2356</v>
      </c>
      <c r="B248" s="1201">
        <v>24356.010000000002</v>
      </c>
      <c r="C248" s="1201">
        <v>24356.012000000002</v>
      </c>
      <c r="D248" s="1201">
        <v>197.48</v>
      </c>
      <c r="E248" s="1201">
        <v>197.48</v>
      </c>
      <c r="F248" s="1217">
        <f t="shared" si="3"/>
        <v>24553.49</v>
      </c>
      <c r="G248" s="1217">
        <f t="shared" si="3"/>
        <v>24553.492000000002</v>
      </c>
    </row>
    <row r="249" spans="1:7" s="1198" customFormat="1" ht="12.75" customHeight="1" x14ac:dyDescent="0.2">
      <c r="A249" s="1216" t="s">
        <v>2357</v>
      </c>
      <c r="B249" s="1201">
        <v>10544.220000000001</v>
      </c>
      <c r="C249" s="1201">
        <v>10544.210999999999</v>
      </c>
      <c r="D249" s="1201">
        <v>12.96</v>
      </c>
      <c r="E249" s="1201">
        <v>12.96</v>
      </c>
      <c r="F249" s="1217">
        <f t="shared" si="3"/>
        <v>10557.18</v>
      </c>
      <c r="G249" s="1217">
        <f t="shared" si="3"/>
        <v>10557.170999999998</v>
      </c>
    </row>
    <row r="250" spans="1:7" s="1198" customFormat="1" ht="12.75" customHeight="1" x14ac:dyDescent="0.2">
      <c r="A250" s="1216" t="s">
        <v>2358</v>
      </c>
      <c r="B250" s="1201">
        <v>60526.399999999994</v>
      </c>
      <c r="C250" s="1201">
        <v>60526.396999999997</v>
      </c>
      <c r="D250" s="1201">
        <v>169.36</v>
      </c>
      <c r="E250" s="1201">
        <v>169.36</v>
      </c>
      <c r="F250" s="1217">
        <f t="shared" si="3"/>
        <v>60695.759999999995</v>
      </c>
      <c r="G250" s="1217">
        <f t="shared" si="3"/>
        <v>60695.756999999998</v>
      </c>
    </row>
    <row r="251" spans="1:7" s="1198" customFormat="1" ht="12.75" customHeight="1" x14ac:dyDescent="0.2">
      <c r="A251" s="1216" t="s">
        <v>2359</v>
      </c>
      <c r="B251" s="1201">
        <v>70541.78</v>
      </c>
      <c r="C251" s="1201">
        <v>70541.781999999992</v>
      </c>
      <c r="D251" s="1201">
        <v>245.5</v>
      </c>
      <c r="E251" s="1201">
        <v>245.5</v>
      </c>
      <c r="F251" s="1217">
        <f t="shared" si="3"/>
        <v>70787.28</v>
      </c>
      <c r="G251" s="1217">
        <f t="shared" si="3"/>
        <v>70787.281999999992</v>
      </c>
    </row>
    <row r="252" spans="1:7" s="1198" customFormat="1" ht="12.75" customHeight="1" x14ac:dyDescent="0.2">
      <c r="A252" s="1216" t="s">
        <v>2360</v>
      </c>
      <c r="B252" s="1201">
        <v>45830.21</v>
      </c>
      <c r="C252" s="1201">
        <v>45830.205999999998</v>
      </c>
      <c r="D252" s="1201">
        <v>618.11</v>
      </c>
      <c r="E252" s="1201">
        <v>601.1640000000001</v>
      </c>
      <c r="F252" s="1217">
        <f t="shared" si="3"/>
        <v>46448.32</v>
      </c>
      <c r="G252" s="1217">
        <f t="shared" si="3"/>
        <v>46431.369999999995</v>
      </c>
    </row>
    <row r="253" spans="1:7" s="1198" customFormat="1" ht="12.75" customHeight="1" x14ac:dyDescent="0.2">
      <c r="A253" s="1216" t="s">
        <v>2361</v>
      </c>
      <c r="B253" s="1201">
        <v>49347.920000000006</v>
      </c>
      <c r="C253" s="1201">
        <v>49347.919000000002</v>
      </c>
      <c r="D253" s="1201">
        <v>93.44</v>
      </c>
      <c r="E253" s="1201">
        <v>93.44</v>
      </c>
      <c r="F253" s="1217">
        <f t="shared" si="3"/>
        <v>49441.360000000008</v>
      </c>
      <c r="G253" s="1217">
        <f t="shared" si="3"/>
        <v>49441.359000000004</v>
      </c>
    </row>
    <row r="254" spans="1:7" s="1198" customFormat="1" ht="12.75" customHeight="1" x14ac:dyDescent="0.2">
      <c r="A254" s="1216" t="s">
        <v>2362</v>
      </c>
      <c r="B254" s="1201">
        <v>12677.51</v>
      </c>
      <c r="C254" s="1201">
        <v>12677.509999999998</v>
      </c>
      <c r="D254" s="1201">
        <v>131.72</v>
      </c>
      <c r="E254" s="1201">
        <v>131.72</v>
      </c>
      <c r="F254" s="1217">
        <f t="shared" si="3"/>
        <v>12809.23</v>
      </c>
      <c r="G254" s="1217">
        <f t="shared" si="3"/>
        <v>12809.229999999998</v>
      </c>
    </row>
    <row r="255" spans="1:7" s="1198" customFormat="1" ht="12.75" customHeight="1" x14ac:dyDescent="0.2">
      <c r="A255" s="1216" t="s">
        <v>2363</v>
      </c>
      <c r="B255" s="1201">
        <v>49909.599999999999</v>
      </c>
      <c r="C255" s="1201">
        <v>49909.595999999998</v>
      </c>
      <c r="D255" s="1201">
        <v>122.4</v>
      </c>
      <c r="E255" s="1201">
        <v>122.4</v>
      </c>
      <c r="F255" s="1217">
        <f t="shared" si="3"/>
        <v>50032</v>
      </c>
      <c r="G255" s="1217">
        <f t="shared" si="3"/>
        <v>50031.995999999999</v>
      </c>
    </row>
    <row r="256" spans="1:7" s="1198" customFormat="1" ht="12.75" customHeight="1" x14ac:dyDescent="0.2">
      <c r="A256" s="1216" t="s">
        <v>2364</v>
      </c>
      <c r="B256" s="1201">
        <v>5086.46</v>
      </c>
      <c r="C256" s="1201">
        <v>5086.4560000000001</v>
      </c>
      <c r="D256" s="1201">
        <v>29.6</v>
      </c>
      <c r="E256" s="1201">
        <v>29.6</v>
      </c>
      <c r="F256" s="1217">
        <f t="shared" si="3"/>
        <v>5116.0600000000004</v>
      </c>
      <c r="G256" s="1217">
        <f t="shared" si="3"/>
        <v>5116.0560000000005</v>
      </c>
    </row>
    <row r="257" spans="1:7" s="1198" customFormat="1" ht="12.75" customHeight="1" x14ac:dyDescent="0.2">
      <c r="A257" s="1216" t="s">
        <v>2365</v>
      </c>
      <c r="B257" s="1201">
        <v>19485.8</v>
      </c>
      <c r="C257" s="1201">
        <v>19480.560000000001</v>
      </c>
      <c r="D257" s="1201">
        <v>15</v>
      </c>
      <c r="E257" s="1201">
        <v>15</v>
      </c>
      <c r="F257" s="1217">
        <f t="shared" si="3"/>
        <v>19500.8</v>
      </c>
      <c r="G257" s="1217">
        <f t="shared" si="3"/>
        <v>19495.560000000001</v>
      </c>
    </row>
    <row r="258" spans="1:7" s="1198" customFormat="1" ht="12.75" customHeight="1" x14ac:dyDescent="0.2">
      <c r="A258" s="1216" t="s">
        <v>2366</v>
      </c>
      <c r="B258" s="1201">
        <v>26242.09</v>
      </c>
      <c r="C258" s="1201">
        <v>26234.037999999997</v>
      </c>
      <c r="D258" s="1201">
        <v>72.8</v>
      </c>
      <c r="E258" s="1201">
        <v>72.8</v>
      </c>
      <c r="F258" s="1217">
        <f t="shared" si="3"/>
        <v>26314.89</v>
      </c>
      <c r="G258" s="1217">
        <f t="shared" si="3"/>
        <v>26306.837999999996</v>
      </c>
    </row>
    <row r="259" spans="1:7" s="1198" customFormat="1" ht="12.75" customHeight="1" x14ac:dyDescent="0.2">
      <c r="A259" s="1216" t="s">
        <v>2367</v>
      </c>
      <c r="B259" s="1201">
        <v>9873.18</v>
      </c>
      <c r="C259" s="1201">
        <v>9873.18</v>
      </c>
      <c r="D259" s="1201">
        <v>20.16</v>
      </c>
      <c r="E259" s="1201">
        <v>20.16</v>
      </c>
      <c r="F259" s="1217">
        <f t="shared" si="3"/>
        <v>9893.34</v>
      </c>
      <c r="G259" s="1217">
        <f t="shared" si="3"/>
        <v>9893.34</v>
      </c>
    </row>
    <row r="260" spans="1:7" s="1198" customFormat="1" ht="12.75" customHeight="1" x14ac:dyDescent="0.2">
      <c r="A260" s="1216" t="s">
        <v>2368</v>
      </c>
      <c r="B260" s="1201">
        <v>5104.3900000000003</v>
      </c>
      <c r="C260" s="1201">
        <v>5104.3860000000004</v>
      </c>
      <c r="D260" s="1201">
        <v>0</v>
      </c>
      <c r="E260" s="1201">
        <v>0</v>
      </c>
      <c r="F260" s="1217">
        <f t="shared" si="3"/>
        <v>5104.3900000000003</v>
      </c>
      <c r="G260" s="1217">
        <f t="shared" si="3"/>
        <v>5104.3860000000004</v>
      </c>
    </row>
    <row r="261" spans="1:7" s="1198" customFormat="1" ht="12.75" customHeight="1" x14ac:dyDescent="0.2">
      <c r="A261" s="1216" t="s">
        <v>2369</v>
      </c>
      <c r="B261" s="1201">
        <v>8575.0800000000017</v>
      </c>
      <c r="C261" s="1201">
        <v>8575.0740000000005</v>
      </c>
      <c r="D261" s="1201">
        <v>9.6</v>
      </c>
      <c r="E261" s="1201">
        <v>9.6</v>
      </c>
      <c r="F261" s="1217">
        <f t="shared" si="3"/>
        <v>8584.6800000000021</v>
      </c>
      <c r="G261" s="1217">
        <f t="shared" si="3"/>
        <v>8584.6740000000009</v>
      </c>
    </row>
    <row r="262" spans="1:7" s="1198" customFormat="1" ht="12.75" customHeight="1" x14ac:dyDescent="0.2">
      <c r="A262" s="1216" t="s">
        <v>2370</v>
      </c>
      <c r="B262" s="1201">
        <v>41924.83</v>
      </c>
      <c r="C262" s="1201">
        <v>41924.830999999998</v>
      </c>
      <c r="D262" s="1201">
        <v>1909.2799999999997</v>
      </c>
      <c r="E262" s="1201">
        <v>1830.8249999999998</v>
      </c>
      <c r="F262" s="1217">
        <f t="shared" ref="F262:G325" si="4">B262+D262</f>
        <v>43834.11</v>
      </c>
      <c r="G262" s="1217">
        <f t="shared" si="4"/>
        <v>43755.655999999995</v>
      </c>
    </row>
    <row r="263" spans="1:7" s="1198" customFormat="1" ht="12.75" customHeight="1" x14ac:dyDescent="0.2">
      <c r="A263" s="1216" t="s">
        <v>2371</v>
      </c>
      <c r="B263" s="1201">
        <v>19078.18</v>
      </c>
      <c r="C263" s="1201">
        <v>19078.168999999998</v>
      </c>
      <c r="D263" s="1201">
        <v>296.72000000000003</v>
      </c>
      <c r="E263" s="1201">
        <v>296.72000000000003</v>
      </c>
      <c r="F263" s="1217">
        <f t="shared" si="4"/>
        <v>19374.900000000001</v>
      </c>
      <c r="G263" s="1217">
        <f t="shared" si="4"/>
        <v>19374.888999999999</v>
      </c>
    </row>
    <row r="264" spans="1:7" s="1198" customFormat="1" ht="12.75" customHeight="1" x14ac:dyDescent="0.2">
      <c r="A264" s="1216" t="s">
        <v>5013</v>
      </c>
      <c r="B264" s="1201">
        <v>50129.799999999996</v>
      </c>
      <c r="C264" s="1201">
        <v>49972.816979999996</v>
      </c>
      <c r="D264" s="1201">
        <v>222.8</v>
      </c>
      <c r="E264" s="1201">
        <v>216.31200000000001</v>
      </c>
      <c r="F264" s="1217">
        <f t="shared" si="4"/>
        <v>50352.6</v>
      </c>
      <c r="G264" s="1217">
        <f t="shared" si="4"/>
        <v>50189.128979999994</v>
      </c>
    </row>
    <row r="265" spans="1:7" s="1198" customFormat="1" ht="12.75" customHeight="1" x14ac:dyDescent="0.2">
      <c r="A265" s="1216" t="s">
        <v>2372</v>
      </c>
      <c r="B265" s="1201">
        <v>25498.73</v>
      </c>
      <c r="C265" s="1201">
        <v>25498.715</v>
      </c>
      <c r="D265" s="1201">
        <v>208.44</v>
      </c>
      <c r="E265" s="1201">
        <v>208.44</v>
      </c>
      <c r="F265" s="1217">
        <f t="shared" si="4"/>
        <v>25707.17</v>
      </c>
      <c r="G265" s="1217">
        <f t="shared" si="4"/>
        <v>25707.154999999999</v>
      </c>
    </row>
    <row r="266" spans="1:7" s="1198" customFormat="1" ht="12.75" customHeight="1" x14ac:dyDescent="0.2">
      <c r="A266" s="1216" t="s">
        <v>2373</v>
      </c>
      <c r="B266" s="1201">
        <v>57668.630000000005</v>
      </c>
      <c r="C266" s="1201">
        <v>57664.361000000004</v>
      </c>
      <c r="D266" s="1201">
        <v>709.47</v>
      </c>
      <c r="E266" s="1201">
        <v>709.46499999999992</v>
      </c>
      <c r="F266" s="1217">
        <f t="shared" si="4"/>
        <v>58378.100000000006</v>
      </c>
      <c r="G266" s="1217">
        <f t="shared" si="4"/>
        <v>58373.826000000001</v>
      </c>
    </row>
    <row r="267" spans="1:7" s="1198" customFormat="1" ht="12.75" customHeight="1" x14ac:dyDescent="0.2">
      <c r="A267" s="1216" t="s">
        <v>2374</v>
      </c>
      <c r="B267" s="1201">
        <v>67982.350000000006</v>
      </c>
      <c r="C267" s="1201">
        <v>67982.350999999995</v>
      </c>
      <c r="D267" s="1201">
        <v>1219.77</v>
      </c>
      <c r="E267" s="1201">
        <v>1219.7649999999999</v>
      </c>
      <c r="F267" s="1217">
        <f t="shared" si="4"/>
        <v>69202.12000000001</v>
      </c>
      <c r="G267" s="1217">
        <f t="shared" si="4"/>
        <v>69202.115999999995</v>
      </c>
    </row>
    <row r="268" spans="1:7" s="1198" customFormat="1" ht="12.75" customHeight="1" x14ac:dyDescent="0.2">
      <c r="A268" s="1216" t="s">
        <v>2375</v>
      </c>
      <c r="B268" s="1201">
        <v>12418.8</v>
      </c>
      <c r="C268" s="1201">
        <v>12418.798999999999</v>
      </c>
      <c r="D268" s="1201">
        <v>9.6</v>
      </c>
      <c r="E268" s="1201">
        <v>9.6</v>
      </c>
      <c r="F268" s="1217">
        <f t="shared" si="4"/>
        <v>12428.4</v>
      </c>
      <c r="G268" s="1217">
        <f t="shared" si="4"/>
        <v>12428.398999999999</v>
      </c>
    </row>
    <row r="269" spans="1:7" s="1198" customFormat="1" ht="12.75" customHeight="1" x14ac:dyDescent="0.2">
      <c r="A269" s="1216" t="s">
        <v>2376</v>
      </c>
      <c r="B269" s="1201">
        <v>56615.360000000001</v>
      </c>
      <c r="C269" s="1201">
        <v>56615.358999999997</v>
      </c>
      <c r="D269" s="1201">
        <v>1123.5</v>
      </c>
      <c r="E269" s="1201">
        <v>1123.5</v>
      </c>
      <c r="F269" s="1217">
        <f t="shared" si="4"/>
        <v>57738.86</v>
      </c>
      <c r="G269" s="1217">
        <f t="shared" si="4"/>
        <v>57738.858999999997</v>
      </c>
    </row>
    <row r="270" spans="1:7" s="1198" customFormat="1" ht="12.75" customHeight="1" x14ac:dyDescent="0.2">
      <c r="A270" s="1216" t="s">
        <v>2377</v>
      </c>
      <c r="B270" s="1201">
        <v>37870.730000000003</v>
      </c>
      <c r="C270" s="1201">
        <v>37870.726999999999</v>
      </c>
      <c r="D270" s="1201">
        <v>96.32</v>
      </c>
      <c r="E270" s="1201">
        <v>96.32</v>
      </c>
      <c r="F270" s="1217">
        <f t="shared" si="4"/>
        <v>37967.050000000003</v>
      </c>
      <c r="G270" s="1217">
        <f t="shared" si="4"/>
        <v>37967.046999999999</v>
      </c>
    </row>
    <row r="271" spans="1:7" s="1198" customFormat="1" ht="12.75" customHeight="1" x14ac:dyDescent="0.2">
      <c r="A271" s="1216" t="s">
        <v>2378</v>
      </c>
      <c r="B271" s="1201">
        <v>20899.850000000002</v>
      </c>
      <c r="C271" s="1201">
        <v>20899.352999999999</v>
      </c>
      <c r="D271" s="1201">
        <v>24.6</v>
      </c>
      <c r="E271" s="1201">
        <v>24.6</v>
      </c>
      <c r="F271" s="1217">
        <f t="shared" si="4"/>
        <v>20924.45</v>
      </c>
      <c r="G271" s="1217">
        <f t="shared" si="4"/>
        <v>20923.952999999998</v>
      </c>
    </row>
    <row r="272" spans="1:7" s="1198" customFormat="1" ht="12.75" customHeight="1" x14ac:dyDescent="0.2">
      <c r="A272" s="1216" t="s">
        <v>2379</v>
      </c>
      <c r="B272" s="1201">
        <v>12089.04</v>
      </c>
      <c r="C272" s="1201">
        <v>12089.044</v>
      </c>
      <c r="D272" s="1201">
        <v>12</v>
      </c>
      <c r="E272" s="1201">
        <v>12</v>
      </c>
      <c r="F272" s="1217">
        <f t="shared" si="4"/>
        <v>12101.04</v>
      </c>
      <c r="G272" s="1217">
        <f t="shared" si="4"/>
        <v>12101.044</v>
      </c>
    </row>
    <row r="273" spans="1:7" s="1198" customFormat="1" ht="21" x14ac:dyDescent="0.2">
      <c r="A273" s="1216" t="s">
        <v>2380</v>
      </c>
      <c r="B273" s="1201">
        <v>38674.050000000003</v>
      </c>
      <c r="C273" s="1201">
        <v>38632.682999999997</v>
      </c>
      <c r="D273" s="1201">
        <v>24</v>
      </c>
      <c r="E273" s="1201">
        <v>24</v>
      </c>
      <c r="F273" s="1217">
        <f t="shared" si="4"/>
        <v>38698.050000000003</v>
      </c>
      <c r="G273" s="1217">
        <f t="shared" si="4"/>
        <v>38656.682999999997</v>
      </c>
    </row>
    <row r="274" spans="1:7" s="1198" customFormat="1" ht="12.75" customHeight="1" x14ac:dyDescent="0.2">
      <c r="A274" s="1216" t="s">
        <v>2381</v>
      </c>
      <c r="B274" s="1201">
        <v>32787.79</v>
      </c>
      <c r="C274" s="1201">
        <v>32785.070999999996</v>
      </c>
      <c r="D274" s="1201">
        <v>474.7</v>
      </c>
      <c r="E274" s="1201">
        <v>474.7</v>
      </c>
      <c r="F274" s="1217">
        <f t="shared" si="4"/>
        <v>33262.49</v>
      </c>
      <c r="G274" s="1217">
        <f t="shared" si="4"/>
        <v>33259.770999999993</v>
      </c>
    </row>
    <row r="275" spans="1:7" s="1198" customFormat="1" ht="12.75" customHeight="1" x14ac:dyDescent="0.2">
      <c r="A275" s="1216" t="s">
        <v>2382</v>
      </c>
      <c r="B275" s="1201">
        <v>30211.07</v>
      </c>
      <c r="C275" s="1201">
        <v>30211.063000000002</v>
      </c>
      <c r="D275" s="1201">
        <v>73.28</v>
      </c>
      <c r="E275" s="1201">
        <v>73.28</v>
      </c>
      <c r="F275" s="1217">
        <f t="shared" si="4"/>
        <v>30284.35</v>
      </c>
      <c r="G275" s="1217">
        <f t="shared" si="4"/>
        <v>30284.343000000001</v>
      </c>
    </row>
    <row r="276" spans="1:7" s="1198" customFormat="1" ht="12.75" customHeight="1" x14ac:dyDescent="0.2">
      <c r="A276" s="1216" t="s">
        <v>2383</v>
      </c>
      <c r="B276" s="1201">
        <v>42950.689999999995</v>
      </c>
      <c r="C276" s="1201">
        <v>42950.682000000001</v>
      </c>
      <c r="D276" s="1201">
        <v>770.24</v>
      </c>
      <c r="E276" s="1201">
        <v>770.24</v>
      </c>
      <c r="F276" s="1217">
        <f t="shared" si="4"/>
        <v>43720.929999999993</v>
      </c>
      <c r="G276" s="1217">
        <f t="shared" si="4"/>
        <v>43720.921999999999</v>
      </c>
    </row>
    <row r="277" spans="1:7" s="1198" customFormat="1" ht="12.75" customHeight="1" x14ac:dyDescent="0.2">
      <c r="A277" s="1216" t="s">
        <v>2384</v>
      </c>
      <c r="B277" s="1201">
        <v>11308.619999999999</v>
      </c>
      <c r="C277" s="1201">
        <v>11308.616000000002</v>
      </c>
      <c r="D277" s="1201">
        <v>99.16</v>
      </c>
      <c r="E277" s="1201">
        <v>99.16</v>
      </c>
      <c r="F277" s="1217">
        <f t="shared" si="4"/>
        <v>11407.779999999999</v>
      </c>
      <c r="G277" s="1217">
        <f t="shared" si="4"/>
        <v>11407.776000000002</v>
      </c>
    </row>
    <row r="278" spans="1:7" s="1198" customFormat="1" ht="12.75" customHeight="1" x14ac:dyDescent="0.2">
      <c r="A278" s="1216" t="s">
        <v>5014</v>
      </c>
      <c r="B278" s="1201">
        <v>55026.179999999993</v>
      </c>
      <c r="C278" s="1201">
        <v>55026.171000000002</v>
      </c>
      <c r="D278" s="1201">
        <v>396.4</v>
      </c>
      <c r="E278" s="1201">
        <v>396.4</v>
      </c>
      <c r="F278" s="1217">
        <f t="shared" si="4"/>
        <v>55422.579999999994</v>
      </c>
      <c r="G278" s="1217">
        <f t="shared" si="4"/>
        <v>55422.571000000004</v>
      </c>
    </row>
    <row r="279" spans="1:7" s="1198" customFormat="1" ht="12.75" customHeight="1" x14ac:dyDescent="0.2">
      <c r="A279" s="1216" t="s">
        <v>2385</v>
      </c>
      <c r="B279" s="1201">
        <v>10448.84</v>
      </c>
      <c r="C279" s="1201">
        <v>10448.839</v>
      </c>
      <c r="D279" s="1201">
        <v>16.32</v>
      </c>
      <c r="E279" s="1201">
        <v>16.32</v>
      </c>
      <c r="F279" s="1217">
        <f t="shared" si="4"/>
        <v>10465.16</v>
      </c>
      <c r="G279" s="1217">
        <f t="shared" si="4"/>
        <v>10465.159</v>
      </c>
    </row>
    <row r="280" spans="1:7" s="1198" customFormat="1" ht="12.75" customHeight="1" x14ac:dyDescent="0.2">
      <c r="A280" s="1216" t="s">
        <v>2386</v>
      </c>
      <c r="B280" s="1201">
        <v>7243.41</v>
      </c>
      <c r="C280" s="1201">
        <v>7243.41</v>
      </c>
      <c r="D280" s="1201">
        <v>37.6</v>
      </c>
      <c r="E280" s="1201">
        <v>37.6</v>
      </c>
      <c r="F280" s="1217">
        <f t="shared" si="4"/>
        <v>7281.01</v>
      </c>
      <c r="G280" s="1217">
        <f t="shared" si="4"/>
        <v>7281.01</v>
      </c>
    </row>
    <row r="281" spans="1:7" s="1198" customFormat="1" ht="12.75" customHeight="1" x14ac:dyDescent="0.2">
      <c r="A281" s="1216" t="s">
        <v>2387</v>
      </c>
      <c r="B281" s="1201">
        <v>11989.800000000001</v>
      </c>
      <c r="C281" s="1201">
        <v>11989.804</v>
      </c>
      <c r="D281" s="1201">
        <v>44</v>
      </c>
      <c r="E281" s="1201">
        <v>44</v>
      </c>
      <c r="F281" s="1217">
        <f t="shared" si="4"/>
        <v>12033.800000000001</v>
      </c>
      <c r="G281" s="1217">
        <f t="shared" si="4"/>
        <v>12033.804</v>
      </c>
    </row>
    <row r="282" spans="1:7" s="1198" customFormat="1" ht="12.75" customHeight="1" x14ac:dyDescent="0.2">
      <c r="A282" s="1216" t="s">
        <v>2388</v>
      </c>
      <c r="B282" s="1201">
        <v>12075.67</v>
      </c>
      <c r="C282" s="1201">
        <v>12075.667000000001</v>
      </c>
      <c r="D282" s="1201">
        <v>11.52</v>
      </c>
      <c r="E282" s="1201">
        <v>11.52</v>
      </c>
      <c r="F282" s="1217">
        <f t="shared" si="4"/>
        <v>12087.19</v>
      </c>
      <c r="G282" s="1217">
        <f t="shared" si="4"/>
        <v>12087.187000000002</v>
      </c>
    </row>
    <row r="283" spans="1:7" s="1198" customFormat="1" ht="12.75" customHeight="1" x14ac:dyDescent="0.2">
      <c r="A283" s="1216" t="s">
        <v>2389</v>
      </c>
      <c r="B283" s="1201">
        <v>7766.49</v>
      </c>
      <c r="C283" s="1201">
        <v>7754.7149999999992</v>
      </c>
      <c r="D283" s="1201">
        <v>6.3</v>
      </c>
      <c r="E283" s="1201">
        <v>6.3</v>
      </c>
      <c r="F283" s="1217">
        <f t="shared" si="4"/>
        <v>7772.79</v>
      </c>
      <c r="G283" s="1217">
        <f t="shared" si="4"/>
        <v>7761.0149999999994</v>
      </c>
    </row>
    <row r="284" spans="1:7" s="1198" customFormat="1" ht="12.75" customHeight="1" x14ac:dyDescent="0.2">
      <c r="A284" s="1216" t="s">
        <v>2390</v>
      </c>
      <c r="B284" s="1201">
        <v>31398.92</v>
      </c>
      <c r="C284" s="1201">
        <v>31398.921000000002</v>
      </c>
      <c r="D284" s="1201">
        <v>380.12</v>
      </c>
      <c r="E284" s="1201">
        <v>380.12</v>
      </c>
      <c r="F284" s="1217">
        <f t="shared" si="4"/>
        <v>31779.039999999997</v>
      </c>
      <c r="G284" s="1217">
        <f t="shared" si="4"/>
        <v>31779.041000000001</v>
      </c>
    </row>
    <row r="285" spans="1:7" s="1198" customFormat="1" ht="12.75" customHeight="1" x14ac:dyDescent="0.2">
      <c r="A285" s="1216" t="s">
        <v>2391</v>
      </c>
      <c r="B285" s="1201">
        <v>9821.9</v>
      </c>
      <c r="C285" s="1201">
        <v>9821.9</v>
      </c>
      <c r="D285" s="1201">
        <v>97.039999999999992</v>
      </c>
      <c r="E285" s="1201">
        <v>97.039999999999992</v>
      </c>
      <c r="F285" s="1217">
        <f t="shared" si="4"/>
        <v>9918.94</v>
      </c>
      <c r="G285" s="1217">
        <f t="shared" si="4"/>
        <v>9918.94</v>
      </c>
    </row>
    <row r="286" spans="1:7" s="1198" customFormat="1" ht="12.75" customHeight="1" x14ac:dyDescent="0.2">
      <c r="A286" s="1216" t="s">
        <v>2392</v>
      </c>
      <c r="B286" s="1201">
        <v>11437.06</v>
      </c>
      <c r="C286" s="1201">
        <v>11437.05</v>
      </c>
      <c r="D286" s="1201">
        <v>77.75</v>
      </c>
      <c r="E286" s="1201">
        <v>77.75</v>
      </c>
      <c r="F286" s="1217">
        <f t="shared" si="4"/>
        <v>11514.81</v>
      </c>
      <c r="G286" s="1217">
        <f t="shared" si="4"/>
        <v>11514.8</v>
      </c>
    </row>
    <row r="287" spans="1:7" s="1198" customFormat="1" ht="12.75" customHeight="1" x14ac:dyDescent="0.2">
      <c r="A287" s="1216" t="s">
        <v>2393</v>
      </c>
      <c r="B287" s="1201">
        <v>39172.090000000004</v>
      </c>
      <c r="C287" s="1201">
        <v>39172.078999999998</v>
      </c>
      <c r="D287" s="1201">
        <v>225.6</v>
      </c>
      <c r="E287" s="1201">
        <v>225.6</v>
      </c>
      <c r="F287" s="1217">
        <f t="shared" si="4"/>
        <v>39397.69</v>
      </c>
      <c r="G287" s="1217">
        <f t="shared" si="4"/>
        <v>39397.678999999996</v>
      </c>
    </row>
    <row r="288" spans="1:7" s="1198" customFormat="1" ht="12.75" customHeight="1" x14ac:dyDescent="0.2">
      <c r="A288" s="1216" t="s">
        <v>2394</v>
      </c>
      <c r="B288" s="1201">
        <v>11053.49</v>
      </c>
      <c r="C288" s="1201">
        <v>11053.489</v>
      </c>
      <c r="D288" s="1201">
        <v>19.68</v>
      </c>
      <c r="E288" s="1201">
        <v>19.68</v>
      </c>
      <c r="F288" s="1217">
        <f t="shared" si="4"/>
        <v>11073.17</v>
      </c>
      <c r="G288" s="1217">
        <f t="shared" si="4"/>
        <v>11073.169</v>
      </c>
    </row>
    <row r="289" spans="1:7" s="1198" customFormat="1" ht="12.75" customHeight="1" x14ac:dyDescent="0.2">
      <c r="A289" s="1216" t="s">
        <v>2395</v>
      </c>
      <c r="B289" s="1201">
        <v>6171.2400000000007</v>
      </c>
      <c r="C289" s="1201">
        <v>6171.2349999999997</v>
      </c>
      <c r="D289" s="1201">
        <v>28</v>
      </c>
      <c r="E289" s="1201">
        <v>28</v>
      </c>
      <c r="F289" s="1217">
        <f t="shared" si="4"/>
        <v>6199.2400000000007</v>
      </c>
      <c r="G289" s="1217">
        <f t="shared" si="4"/>
        <v>6199.2349999999997</v>
      </c>
    </row>
    <row r="290" spans="1:7" s="1198" customFormat="1" ht="12.75" customHeight="1" x14ac:dyDescent="0.2">
      <c r="A290" s="1216" t="s">
        <v>2396</v>
      </c>
      <c r="B290" s="1201">
        <v>10124.040000000001</v>
      </c>
      <c r="C290" s="1201">
        <v>10124.037</v>
      </c>
      <c r="D290" s="1201">
        <v>34.4</v>
      </c>
      <c r="E290" s="1201">
        <v>34.4</v>
      </c>
      <c r="F290" s="1217">
        <f t="shared" si="4"/>
        <v>10158.44</v>
      </c>
      <c r="G290" s="1217">
        <f t="shared" si="4"/>
        <v>10158.437</v>
      </c>
    </row>
    <row r="291" spans="1:7" s="1198" customFormat="1" ht="12.75" customHeight="1" x14ac:dyDescent="0.2">
      <c r="A291" s="1216" t="s">
        <v>2397</v>
      </c>
      <c r="B291" s="1201">
        <v>13632.16</v>
      </c>
      <c r="C291" s="1201">
        <v>13632.146999999999</v>
      </c>
      <c r="D291" s="1201">
        <v>43.04</v>
      </c>
      <c r="E291" s="1201">
        <v>43.04</v>
      </c>
      <c r="F291" s="1217">
        <f t="shared" si="4"/>
        <v>13675.2</v>
      </c>
      <c r="G291" s="1217">
        <f t="shared" si="4"/>
        <v>13675.187</v>
      </c>
    </row>
    <row r="292" spans="1:7" s="1198" customFormat="1" ht="12.75" customHeight="1" x14ac:dyDescent="0.2">
      <c r="A292" s="1216" t="s">
        <v>2398</v>
      </c>
      <c r="B292" s="1201">
        <v>11500.97</v>
      </c>
      <c r="C292" s="1201">
        <v>11500.965999999999</v>
      </c>
      <c r="D292" s="1201">
        <v>9.6</v>
      </c>
      <c r="E292" s="1201">
        <v>9.6</v>
      </c>
      <c r="F292" s="1217">
        <f t="shared" si="4"/>
        <v>11510.57</v>
      </c>
      <c r="G292" s="1217">
        <f t="shared" si="4"/>
        <v>11510.565999999999</v>
      </c>
    </row>
    <row r="293" spans="1:7" s="1198" customFormat="1" ht="12.75" customHeight="1" x14ac:dyDescent="0.2">
      <c r="A293" s="1216" t="s">
        <v>2399</v>
      </c>
      <c r="B293" s="1201">
        <v>6349.51</v>
      </c>
      <c r="C293" s="1201">
        <v>6349.5140000000001</v>
      </c>
      <c r="D293" s="1201">
        <v>0</v>
      </c>
      <c r="E293" s="1201">
        <v>0</v>
      </c>
      <c r="F293" s="1217">
        <f t="shared" si="4"/>
        <v>6349.51</v>
      </c>
      <c r="G293" s="1217">
        <f t="shared" si="4"/>
        <v>6349.5140000000001</v>
      </c>
    </row>
    <row r="294" spans="1:7" s="1198" customFormat="1" ht="12.75" customHeight="1" x14ac:dyDescent="0.2">
      <c r="A294" s="1216" t="s">
        <v>2400</v>
      </c>
      <c r="B294" s="1201">
        <v>22698.19</v>
      </c>
      <c r="C294" s="1201">
        <v>22676.772999999997</v>
      </c>
      <c r="D294" s="1201">
        <v>190</v>
      </c>
      <c r="E294" s="1201">
        <v>190</v>
      </c>
      <c r="F294" s="1217">
        <f t="shared" si="4"/>
        <v>22888.19</v>
      </c>
      <c r="G294" s="1217">
        <f t="shared" si="4"/>
        <v>22866.772999999997</v>
      </c>
    </row>
    <row r="295" spans="1:7" s="1198" customFormat="1" ht="12.75" customHeight="1" x14ac:dyDescent="0.2">
      <c r="A295" s="1216" t="s">
        <v>2401</v>
      </c>
      <c r="B295" s="1201">
        <v>10907.73</v>
      </c>
      <c r="C295" s="1201">
        <v>10907.719000000001</v>
      </c>
      <c r="D295" s="1201">
        <v>74.599999999999994</v>
      </c>
      <c r="E295" s="1201">
        <v>74.599999999999994</v>
      </c>
      <c r="F295" s="1217">
        <f t="shared" si="4"/>
        <v>10982.33</v>
      </c>
      <c r="G295" s="1217">
        <f t="shared" si="4"/>
        <v>10982.319000000001</v>
      </c>
    </row>
    <row r="296" spans="1:7" s="1198" customFormat="1" ht="12.75" customHeight="1" x14ac:dyDescent="0.2">
      <c r="A296" s="1216" t="s">
        <v>2402</v>
      </c>
      <c r="B296" s="1201">
        <v>23509.510000000002</v>
      </c>
      <c r="C296" s="1201">
        <v>23509.503000000001</v>
      </c>
      <c r="D296" s="1201">
        <v>37.44</v>
      </c>
      <c r="E296" s="1201">
        <v>37.44</v>
      </c>
      <c r="F296" s="1217">
        <f t="shared" si="4"/>
        <v>23546.95</v>
      </c>
      <c r="G296" s="1217">
        <f t="shared" si="4"/>
        <v>23546.942999999999</v>
      </c>
    </row>
    <row r="297" spans="1:7" s="1198" customFormat="1" ht="12.75" customHeight="1" x14ac:dyDescent="0.2">
      <c r="A297" s="1216" t="s">
        <v>2403</v>
      </c>
      <c r="B297" s="1201">
        <v>20353.04</v>
      </c>
      <c r="C297" s="1201">
        <v>20353.034</v>
      </c>
      <c r="D297" s="1201">
        <v>246.6</v>
      </c>
      <c r="E297" s="1201">
        <v>246.6</v>
      </c>
      <c r="F297" s="1217">
        <f t="shared" si="4"/>
        <v>20599.64</v>
      </c>
      <c r="G297" s="1217">
        <f t="shared" si="4"/>
        <v>20599.633999999998</v>
      </c>
    </row>
    <row r="298" spans="1:7" s="1198" customFormat="1" ht="12.75" customHeight="1" x14ac:dyDescent="0.2">
      <c r="A298" s="1216" t="s">
        <v>2404</v>
      </c>
      <c r="B298" s="1201">
        <v>30860.530000000002</v>
      </c>
      <c r="C298" s="1201">
        <v>30860.528000000002</v>
      </c>
      <c r="D298" s="1201">
        <v>308.48</v>
      </c>
      <c r="E298" s="1201">
        <v>308.48</v>
      </c>
      <c r="F298" s="1217">
        <f t="shared" si="4"/>
        <v>31169.010000000002</v>
      </c>
      <c r="G298" s="1217">
        <f t="shared" si="4"/>
        <v>31169.008000000002</v>
      </c>
    </row>
    <row r="299" spans="1:7" s="1198" customFormat="1" ht="12.75" customHeight="1" x14ac:dyDescent="0.2">
      <c r="A299" s="1216" t="s">
        <v>2405</v>
      </c>
      <c r="B299" s="1201">
        <v>6218.33</v>
      </c>
      <c r="C299" s="1201">
        <v>6218.3320000000003</v>
      </c>
      <c r="D299" s="1201">
        <v>69.84</v>
      </c>
      <c r="E299" s="1201">
        <v>69.84</v>
      </c>
      <c r="F299" s="1217">
        <f t="shared" si="4"/>
        <v>6288.17</v>
      </c>
      <c r="G299" s="1217">
        <f t="shared" si="4"/>
        <v>6288.1720000000005</v>
      </c>
    </row>
    <row r="300" spans="1:7" s="1198" customFormat="1" ht="12.75" customHeight="1" x14ac:dyDescent="0.2">
      <c r="A300" s="1216" t="s">
        <v>2406</v>
      </c>
      <c r="B300" s="1201">
        <v>18870.02</v>
      </c>
      <c r="C300" s="1201">
        <v>18870.021000000001</v>
      </c>
      <c r="D300" s="1201">
        <v>160.4</v>
      </c>
      <c r="E300" s="1201">
        <v>160.4</v>
      </c>
      <c r="F300" s="1217">
        <f t="shared" si="4"/>
        <v>19030.420000000002</v>
      </c>
      <c r="G300" s="1217">
        <f t="shared" si="4"/>
        <v>19030.421000000002</v>
      </c>
    </row>
    <row r="301" spans="1:7" s="1198" customFormat="1" ht="12.75" customHeight="1" x14ac:dyDescent="0.2">
      <c r="A301" s="1216" t="s">
        <v>2407</v>
      </c>
      <c r="B301" s="1201">
        <v>38454.300000000003</v>
      </c>
      <c r="C301" s="1201">
        <v>38454.296999999999</v>
      </c>
      <c r="D301" s="1201">
        <v>92.48</v>
      </c>
      <c r="E301" s="1201">
        <v>92.48</v>
      </c>
      <c r="F301" s="1217">
        <f t="shared" si="4"/>
        <v>38546.780000000006</v>
      </c>
      <c r="G301" s="1217">
        <f t="shared" si="4"/>
        <v>38546.777000000002</v>
      </c>
    </row>
    <row r="302" spans="1:7" s="1198" customFormat="1" ht="12.75" customHeight="1" x14ac:dyDescent="0.2">
      <c r="A302" s="1216" t="s">
        <v>2408</v>
      </c>
      <c r="B302" s="1201">
        <v>42757.82</v>
      </c>
      <c r="C302" s="1201">
        <v>42757.815999999999</v>
      </c>
      <c r="D302" s="1201">
        <v>479.42999999999995</v>
      </c>
      <c r="E302" s="1201">
        <v>415.59299999999996</v>
      </c>
      <c r="F302" s="1217">
        <f t="shared" si="4"/>
        <v>43237.25</v>
      </c>
      <c r="G302" s="1217">
        <f t="shared" si="4"/>
        <v>43173.409</v>
      </c>
    </row>
    <row r="303" spans="1:7" s="1198" customFormat="1" ht="12.75" customHeight="1" x14ac:dyDescent="0.2">
      <c r="A303" s="1216" t="s">
        <v>2409</v>
      </c>
      <c r="B303" s="1201">
        <v>45157.120000000003</v>
      </c>
      <c r="C303" s="1201">
        <v>45157.108</v>
      </c>
      <c r="D303" s="1201">
        <v>58.4</v>
      </c>
      <c r="E303" s="1201">
        <v>58.4</v>
      </c>
      <c r="F303" s="1217">
        <f t="shared" si="4"/>
        <v>45215.520000000004</v>
      </c>
      <c r="G303" s="1217">
        <f t="shared" si="4"/>
        <v>45215.508000000002</v>
      </c>
    </row>
    <row r="304" spans="1:7" s="1198" customFormat="1" ht="12.75" customHeight="1" x14ac:dyDescent="0.2">
      <c r="A304" s="1216" t="s">
        <v>2410</v>
      </c>
      <c r="B304" s="1201">
        <v>13194.2</v>
      </c>
      <c r="C304" s="1201">
        <v>13194.197</v>
      </c>
      <c r="D304" s="1201">
        <v>9.6</v>
      </c>
      <c r="E304" s="1201">
        <v>9.6</v>
      </c>
      <c r="F304" s="1217">
        <f t="shared" si="4"/>
        <v>13203.800000000001</v>
      </c>
      <c r="G304" s="1217">
        <f t="shared" si="4"/>
        <v>13203.797</v>
      </c>
    </row>
    <row r="305" spans="1:7" s="1198" customFormat="1" ht="12.75" customHeight="1" x14ac:dyDescent="0.2">
      <c r="A305" s="1216" t="s">
        <v>2411</v>
      </c>
      <c r="B305" s="1201">
        <v>5477.98</v>
      </c>
      <c r="C305" s="1201">
        <v>5477.9740000000002</v>
      </c>
      <c r="D305" s="1201">
        <v>34.1</v>
      </c>
      <c r="E305" s="1201">
        <v>33.725999999999999</v>
      </c>
      <c r="F305" s="1217">
        <f t="shared" si="4"/>
        <v>5512.08</v>
      </c>
      <c r="G305" s="1217">
        <f t="shared" si="4"/>
        <v>5511.7</v>
      </c>
    </row>
    <row r="306" spans="1:7" s="1198" customFormat="1" ht="12.75" customHeight="1" x14ac:dyDescent="0.2">
      <c r="A306" s="1216" t="s">
        <v>2412</v>
      </c>
      <c r="B306" s="1201">
        <v>30179.31</v>
      </c>
      <c r="C306" s="1201">
        <v>30179.305</v>
      </c>
      <c r="D306" s="1201">
        <v>86.24</v>
      </c>
      <c r="E306" s="1201">
        <v>86.24</v>
      </c>
      <c r="F306" s="1217">
        <f t="shared" si="4"/>
        <v>30265.550000000003</v>
      </c>
      <c r="G306" s="1217">
        <f t="shared" si="4"/>
        <v>30265.545000000002</v>
      </c>
    </row>
    <row r="307" spans="1:7" s="1198" customFormat="1" ht="12.75" customHeight="1" x14ac:dyDescent="0.2">
      <c r="A307" s="1216" t="s">
        <v>2413</v>
      </c>
      <c r="B307" s="1201">
        <v>9548.56</v>
      </c>
      <c r="C307" s="1201">
        <v>9532.5010000000002</v>
      </c>
      <c r="D307" s="1201">
        <v>22.81</v>
      </c>
      <c r="E307" s="1201">
        <v>22.808999999999997</v>
      </c>
      <c r="F307" s="1217">
        <f t="shared" si="4"/>
        <v>9571.369999999999</v>
      </c>
      <c r="G307" s="1217">
        <f t="shared" si="4"/>
        <v>9555.31</v>
      </c>
    </row>
    <row r="308" spans="1:7" s="1198" customFormat="1" ht="12.75" customHeight="1" x14ac:dyDescent="0.2">
      <c r="A308" s="1216" t="s">
        <v>2414</v>
      </c>
      <c r="B308" s="1201">
        <v>30480.92</v>
      </c>
      <c r="C308" s="1201">
        <v>30480.922000000002</v>
      </c>
      <c r="D308" s="1201">
        <v>121.48</v>
      </c>
      <c r="E308" s="1201">
        <v>121.48</v>
      </c>
      <c r="F308" s="1217">
        <f t="shared" si="4"/>
        <v>30602.399999999998</v>
      </c>
      <c r="G308" s="1217">
        <f t="shared" si="4"/>
        <v>30602.402000000002</v>
      </c>
    </row>
    <row r="309" spans="1:7" s="1198" customFormat="1" ht="12.75" customHeight="1" x14ac:dyDescent="0.2">
      <c r="A309" s="1216" t="s">
        <v>5015</v>
      </c>
      <c r="B309" s="1201">
        <v>21055.66</v>
      </c>
      <c r="C309" s="1201">
        <v>21055.659</v>
      </c>
      <c r="D309" s="1201">
        <v>82.75</v>
      </c>
      <c r="E309" s="1201">
        <v>82.75</v>
      </c>
      <c r="F309" s="1217">
        <f t="shared" si="4"/>
        <v>21138.41</v>
      </c>
      <c r="G309" s="1217">
        <f t="shared" si="4"/>
        <v>21138.409</v>
      </c>
    </row>
    <row r="310" spans="1:7" s="1198" customFormat="1" ht="12.75" customHeight="1" x14ac:dyDescent="0.2">
      <c r="A310" s="1216" t="s">
        <v>2415</v>
      </c>
      <c r="B310" s="1201">
        <v>26950.190000000002</v>
      </c>
      <c r="C310" s="1201">
        <v>26944.166000000001</v>
      </c>
      <c r="D310" s="1201">
        <v>301.27999999999997</v>
      </c>
      <c r="E310" s="1201">
        <v>301.27999999999997</v>
      </c>
      <c r="F310" s="1217">
        <f t="shared" si="4"/>
        <v>27251.47</v>
      </c>
      <c r="G310" s="1217">
        <f t="shared" si="4"/>
        <v>27245.446</v>
      </c>
    </row>
    <row r="311" spans="1:7" s="1198" customFormat="1" ht="12.75" customHeight="1" x14ac:dyDescent="0.2">
      <c r="A311" s="1216" t="s">
        <v>2416</v>
      </c>
      <c r="B311" s="1201">
        <v>4546.53</v>
      </c>
      <c r="C311" s="1201">
        <v>4546.5339999999997</v>
      </c>
      <c r="D311" s="1201">
        <v>87.08</v>
      </c>
      <c r="E311" s="1201">
        <v>87.08</v>
      </c>
      <c r="F311" s="1217">
        <f t="shared" si="4"/>
        <v>4633.6099999999997</v>
      </c>
      <c r="G311" s="1217">
        <f t="shared" si="4"/>
        <v>4633.6139999999996</v>
      </c>
    </row>
    <row r="312" spans="1:7" s="1198" customFormat="1" ht="12.75" customHeight="1" x14ac:dyDescent="0.2">
      <c r="A312" s="1216" t="s">
        <v>2417</v>
      </c>
      <c r="B312" s="1201">
        <v>5721.06</v>
      </c>
      <c r="C312" s="1201">
        <v>5721.0509999999995</v>
      </c>
      <c r="D312" s="1201">
        <v>9.6</v>
      </c>
      <c r="E312" s="1201">
        <v>9.6</v>
      </c>
      <c r="F312" s="1217">
        <f t="shared" si="4"/>
        <v>5730.6600000000008</v>
      </c>
      <c r="G312" s="1217">
        <f t="shared" si="4"/>
        <v>5730.6509999999998</v>
      </c>
    </row>
    <row r="313" spans="1:7" s="1198" customFormat="1" ht="12.75" customHeight="1" x14ac:dyDescent="0.2">
      <c r="A313" s="1216" t="s">
        <v>2418</v>
      </c>
      <c r="B313" s="1201">
        <v>14949.85</v>
      </c>
      <c r="C313" s="1201">
        <v>14949.845000000001</v>
      </c>
      <c r="D313" s="1201">
        <v>15.36</v>
      </c>
      <c r="E313" s="1201">
        <v>15.36</v>
      </c>
      <c r="F313" s="1217">
        <f t="shared" si="4"/>
        <v>14965.210000000001</v>
      </c>
      <c r="G313" s="1217">
        <f t="shared" si="4"/>
        <v>14965.205000000002</v>
      </c>
    </row>
    <row r="314" spans="1:7" s="1198" customFormat="1" ht="12.75" customHeight="1" x14ac:dyDescent="0.2">
      <c r="A314" s="1216" t="s">
        <v>2419</v>
      </c>
      <c r="B314" s="1201">
        <v>57384.07</v>
      </c>
      <c r="C314" s="1201">
        <v>57352.653999999995</v>
      </c>
      <c r="D314" s="1201">
        <v>222.21</v>
      </c>
      <c r="E314" s="1201">
        <v>222.209</v>
      </c>
      <c r="F314" s="1217">
        <f t="shared" si="4"/>
        <v>57606.28</v>
      </c>
      <c r="G314" s="1217">
        <f t="shared" si="4"/>
        <v>57574.862999999998</v>
      </c>
    </row>
    <row r="315" spans="1:7" s="1198" customFormat="1" ht="12.75" customHeight="1" x14ac:dyDescent="0.2">
      <c r="A315" s="1216" t="s">
        <v>2420</v>
      </c>
      <c r="B315" s="1201">
        <v>18858.25</v>
      </c>
      <c r="C315" s="1201">
        <v>18858.246999999999</v>
      </c>
      <c r="D315" s="1201">
        <v>186.8</v>
      </c>
      <c r="E315" s="1201">
        <v>186.8</v>
      </c>
      <c r="F315" s="1217">
        <f t="shared" si="4"/>
        <v>19045.05</v>
      </c>
      <c r="G315" s="1217">
        <f t="shared" si="4"/>
        <v>19045.046999999999</v>
      </c>
    </row>
    <row r="316" spans="1:7" s="1198" customFormat="1" ht="12.75" customHeight="1" x14ac:dyDescent="0.2">
      <c r="A316" s="1216" t="s">
        <v>2421</v>
      </c>
      <c r="B316" s="1201">
        <v>4697.68</v>
      </c>
      <c r="C316" s="1201">
        <v>4697.68</v>
      </c>
      <c r="D316" s="1201">
        <v>45</v>
      </c>
      <c r="E316" s="1201">
        <v>45</v>
      </c>
      <c r="F316" s="1217">
        <f t="shared" si="4"/>
        <v>4742.68</v>
      </c>
      <c r="G316" s="1217">
        <f t="shared" si="4"/>
        <v>4742.68</v>
      </c>
    </row>
    <row r="317" spans="1:7" s="1198" customFormat="1" ht="12.75" customHeight="1" x14ac:dyDescent="0.2">
      <c r="A317" s="1216" t="s">
        <v>2422</v>
      </c>
      <c r="B317" s="1201">
        <v>48007.12</v>
      </c>
      <c r="C317" s="1201">
        <v>48007.116999999998</v>
      </c>
      <c r="D317" s="1201">
        <v>576.51</v>
      </c>
      <c r="E317" s="1201">
        <v>415.21545999999989</v>
      </c>
      <c r="F317" s="1217">
        <f t="shared" si="4"/>
        <v>48583.630000000005</v>
      </c>
      <c r="G317" s="1217">
        <f t="shared" si="4"/>
        <v>48422.332459999998</v>
      </c>
    </row>
    <row r="318" spans="1:7" s="1198" customFormat="1" ht="12.75" customHeight="1" x14ac:dyDescent="0.2">
      <c r="A318" s="1216" t="s">
        <v>2423</v>
      </c>
      <c r="B318" s="1201">
        <v>5389.24</v>
      </c>
      <c r="C318" s="1201">
        <v>5389.2370000000001</v>
      </c>
      <c r="D318" s="1201">
        <v>35</v>
      </c>
      <c r="E318" s="1201">
        <v>35</v>
      </c>
      <c r="F318" s="1217">
        <f t="shared" si="4"/>
        <v>5424.24</v>
      </c>
      <c r="G318" s="1217">
        <f t="shared" si="4"/>
        <v>5424.2370000000001</v>
      </c>
    </row>
    <row r="319" spans="1:7" s="1198" customFormat="1" ht="12.75" customHeight="1" x14ac:dyDescent="0.2">
      <c r="A319" s="1216" t="s">
        <v>2424</v>
      </c>
      <c r="B319" s="1201">
        <v>20068.990000000002</v>
      </c>
      <c r="C319" s="1201">
        <v>20068.985000000001</v>
      </c>
      <c r="D319" s="1201">
        <v>178.8</v>
      </c>
      <c r="E319" s="1201">
        <v>178.8</v>
      </c>
      <c r="F319" s="1217">
        <f t="shared" si="4"/>
        <v>20247.79</v>
      </c>
      <c r="G319" s="1217">
        <f t="shared" si="4"/>
        <v>20247.785</v>
      </c>
    </row>
    <row r="320" spans="1:7" s="1198" customFormat="1" ht="12.75" customHeight="1" x14ac:dyDescent="0.2">
      <c r="A320" s="1216" t="s">
        <v>2425</v>
      </c>
      <c r="B320" s="1201">
        <v>28239.81</v>
      </c>
      <c r="C320" s="1201">
        <v>28231.377</v>
      </c>
      <c r="D320" s="1201">
        <v>100.7</v>
      </c>
      <c r="E320" s="1201">
        <v>100.7</v>
      </c>
      <c r="F320" s="1217">
        <f t="shared" si="4"/>
        <v>28340.510000000002</v>
      </c>
      <c r="G320" s="1217">
        <f t="shared" si="4"/>
        <v>28332.077000000001</v>
      </c>
    </row>
    <row r="321" spans="1:7" s="1198" customFormat="1" ht="12.75" customHeight="1" x14ac:dyDescent="0.2">
      <c r="A321" s="1216" t="s">
        <v>2426</v>
      </c>
      <c r="B321" s="1201">
        <v>39089.270000000004</v>
      </c>
      <c r="C321" s="1201">
        <v>39089.271999999997</v>
      </c>
      <c r="D321" s="1201">
        <v>490.75</v>
      </c>
      <c r="E321" s="1201">
        <v>490.75</v>
      </c>
      <c r="F321" s="1217">
        <f t="shared" si="4"/>
        <v>39580.020000000004</v>
      </c>
      <c r="G321" s="1217">
        <f t="shared" si="4"/>
        <v>39580.021999999997</v>
      </c>
    </row>
    <row r="322" spans="1:7" s="1198" customFormat="1" ht="12.75" customHeight="1" x14ac:dyDescent="0.2">
      <c r="A322" s="1216" t="s">
        <v>2427</v>
      </c>
      <c r="B322" s="1201">
        <v>8504.19</v>
      </c>
      <c r="C322" s="1201">
        <v>8504.1839999999993</v>
      </c>
      <c r="D322" s="1201">
        <v>11.52</v>
      </c>
      <c r="E322" s="1201">
        <v>11.52</v>
      </c>
      <c r="F322" s="1217">
        <f t="shared" si="4"/>
        <v>8515.7100000000009</v>
      </c>
      <c r="G322" s="1217">
        <f t="shared" si="4"/>
        <v>8515.7039999999997</v>
      </c>
    </row>
    <row r="323" spans="1:7" s="1198" customFormat="1" ht="12.75" customHeight="1" x14ac:dyDescent="0.2">
      <c r="A323" s="1216" t="s">
        <v>2428</v>
      </c>
      <c r="B323" s="1201">
        <v>54126.509999999995</v>
      </c>
      <c r="C323" s="1201">
        <v>54126.51</v>
      </c>
      <c r="D323" s="1201">
        <v>914</v>
      </c>
      <c r="E323" s="1201">
        <v>914</v>
      </c>
      <c r="F323" s="1217">
        <f t="shared" si="4"/>
        <v>55040.509999999995</v>
      </c>
      <c r="G323" s="1217">
        <f t="shared" si="4"/>
        <v>55040.51</v>
      </c>
    </row>
    <row r="324" spans="1:7" s="1198" customFormat="1" ht="12.75" customHeight="1" x14ac:dyDescent="0.2">
      <c r="A324" s="1216" t="s">
        <v>2429</v>
      </c>
      <c r="B324" s="1201">
        <v>51153.560000000005</v>
      </c>
      <c r="C324" s="1201">
        <v>51153.556000000004</v>
      </c>
      <c r="D324" s="1201">
        <v>224.72</v>
      </c>
      <c r="E324" s="1201">
        <v>224.72</v>
      </c>
      <c r="F324" s="1217">
        <f t="shared" si="4"/>
        <v>51378.280000000006</v>
      </c>
      <c r="G324" s="1217">
        <f t="shared" si="4"/>
        <v>51378.276000000005</v>
      </c>
    </row>
    <row r="325" spans="1:7" s="1198" customFormat="1" ht="12.75" customHeight="1" x14ac:dyDescent="0.2">
      <c r="A325" s="1216" t="s">
        <v>2430</v>
      </c>
      <c r="B325" s="1201">
        <v>30815.949999999997</v>
      </c>
      <c r="C325" s="1201">
        <v>30815.933000000001</v>
      </c>
      <c r="D325" s="1201">
        <v>381.96</v>
      </c>
      <c r="E325" s="1201">
        <v>381.96</v>
      </c>
      <c r="F325" s="1217">
        <f t="shared" si="4"/>
        <v>31197.909999999996</v>
      </c>
      <c r="G325" s="1217">
        <f t="shared" si="4"/>
        <v>31197.893</v>
      </c>
    </row>
    <row r="326" spans="1:7" s="1198" customFormat="1" ht="12.75" customHeight="1" x14ac:dyDescent="0.2">
      <c r="A326" s="1216" t="s">
        <v>2431</v>
      </c>
      <c r="B326" s="1201">
        <v>9300.6299999999992</v>
      </c>
      <c r="C326" s="1201">
        <v>9261.353000000001</v>
      </c>
      <c r="D326" s="1201">
        <v>75.599999999999994</v>
      </c>
      <c r="E326" s="1201">
        <v>75.599999999999994</v>
      </c>
      <c r="F326" s="1217">
        <f t="shared" ref="F326:G389" si="5">B326+D326</f>
        <v>9376.23</v>
      </c>
      <c r="G326" s="1217">
        <f t="shared" si="5"/>
        <v>9336.9530000000013</v>
      </c>
    </row>
    <row r="327" spans="1:7" s="1198" customFormat="1" ht="12.75" customHeight="1" x14ac:dyDescent="0.2">
      <c r="A327" s="1216" t="s">
        <v>2432</v>
      </c>
      <c r="B327" s="1201">
        <v>19946.240000000002</v>
      </c>
      <c r="C327" s="1201">
        <v>19946.234</v>
      </c>
      <c r="D327" s="1201">
        <v>173.6</v>
      </c>
      <c r="E327" s="1201">
        <v>173.6</v>
      </c>
      <c r="F327" s="1217">
        <f t="shared" si="5"/>
        <v>20119.84</v>
      </c>
      <c r="G327" s="1217">
        <f t="shared" si="5"/>
        <v>20119.833999999999</v>
      </c>
    </row>
    <row r="328" spans="1:7" s="1198" customFormat="1" ht="12.75" customHeight="1" x14ac:dyDescent="0.2">
      <c r="A328" s="1216" t="s">
        <v>2433</v>
      </c>
      <c r="B328" s="1201">
        <v>6548.71</v>
      </c>
      <c r="C328" s="1201">
        <v>6548.7090000000007</v>
      </c>
      <c r="D328" s="1201">
        <v>13.92</v>
      </c>
      <c r="E328" s="1201">
        <v>13.92</v>
      </c>
      <c r="F328" s="1217">
        <f t="shared" si="5"/>
        <v>6562.63</v>
      </c>
      <c r="G328" s="1217">
        <f t="shared" si="5"/>
        <v>6562.6290000000008</v>
      </c>
    </row>
    <row r="329" spans="1:7" s="1198" customFormat="1" ht="12.75" customHeight="1" x14ac:dyDescent="0.2">
      <c r="A329" s="1216" t="s">
        <v>2434</v>
      </c>
      <c r="B329" s="1201">
        <v>7264.03</v>
      </c>
      <c r="C329" s="1201">
        <v>7264.0179999999991</v>
      </c>
      <c r="D329" s="1201">
        <v>27.36</v>
      </c>
      <c r="E329" s="1201">
        <v>27.36</v>
      </c>
      <c r="F329" s="1217">
        <f t="shared" si="5"/>
        <v>7291.3899999999994</v>
      </c>
      <c r="G329" s="1217">
        <f t="shared" si="5"/>
        <v>7291.3779999999988</v>
      </c>
    </row>
    <row r="330" spans="1:7" s="1198" customFormat="1" ht="12.75" customHeight="1" x14ac:dyDescent="0.2">
      <c r="A330" s="1216" t="s">
        <v>2435</v>
      </c>
      <c r="B330" s="1201">
        <v>18123.02</v>
      </c>
      <c r="C330" s="1201">
        <v>18119.3295</v>
      </c>
      <c r="D330" s="1201">
        <v>107.44</v>
      </c>
      <c r="E330" s="1201">
        <v>107.44</v>
      </c>
      <c r="F330" s="1217">
        <f t="shared" si="5"/>
        <v>18230.46</v>
      </c>
      <c r="G330" s="1217">
        <f t="shared" si="5"/>
        <v>18226.769499999999</v>
      </c>
    </row>
    <row r="331" spans="1:7" s="1198" customFormat="1" ht="12.75" customHeight="1" x14ac:dyDescent="0.2">
      <c r="A331" s="1216" t="s">
        <v>2436</v>
      </c>
      <c r="B331" s="1201">
        <v>7154.1500000000005</v>
      </c>
      <c r="C331" s="1201">
        <v>7154.1540000000005</v>
      </c>
      <c r="D331" s="1201">
        <v>65.680000000000007</v>
      </c>
      <c r="E331" s="1201">
        <v>65.680000000000007</v>
      </c>
      <c r="F331" s="1217">
        <f t="shared" si="5"/>
        <v>7219.8300000000008</v>
      </c>
      <c r="G331" s="1217">
        <f t="shared" si="5"/>
        <v>7219.8340000000007</v>
      </c>
    </row>
    <row r="332" spans="1:7" s="1198" customFormat="1" ht="12.75" customHeight="1" x14ac:dyDescent="0.2">
      <c r="A332" s="1216" t="s">
        <v>2437</v>
      </c>
      <c r="B332" s="1201">
        <v>7021.85</v>
      </c>
      <c r="C332" s="1201">
        <v>7021.8419999999996</v>
      </c>
      <c r="D332" s="1201">
        <v>84.1</v>
      </c>
      <c r="E332" s="1201">
        <v>84.1</v>
      </c>
      <c r="F332" s="1217">
        <f t="shared" si="5"/>
        <v>7105.9500000000007</v>
      </c>
      <c r="G332" s="1217">
        <f t="shared" si="5"/>
        <v>7105.942</v>
      </c>
    </row>
    <row r="333" spans="1:7" s="1198" customFormat="1" ht="12.75" customHeight="1" x14ac:dyDescent="0.2">
      <c r="A333" s="1216" t="s">
        <v>2438</v>
      </c>
      <c r="B333" s="1201">
        <v>11362.759999999998</v>
      </c>
      <c r="C333" s="1201">
        <v>11362.749</v>
      </c>
      <c r="D333" s="1201">
        <v>66.599999999999994</v>
      </c>
      <c r="E333" s="1201">
        <v>66.599999999999994</v>
      </c>
      <c r="F333" s="1217">
        <f t="shared" si="5"/>
        <v>11429.359999999999</v>
      </c>
      <c r="G333" s="1217">
        <f t="shared" si="5"/>
        <v>11429.349</v>
      </c>
    </row>
    <row r="334" spans="1:7" s="1198" customFormat="1" ht="12.75" customHeight="1" x14ac:dyDescent="0.2">
      <c r="A334" s="1216" t="s">
        <v>2439</v>
      </c>
      <c r="B334" s="1201">
        <v>20460.969999999998</v>
      </c>
      <c r="C334" s="1201">
        <v>20460.960999999999</v>
      </c>
      <c r="D334" s="1201">
        <v>288</v>
      </c>
      <c r="E334" s="1201">
        <v>288</v>
      </c>
      <c r="F334" s="1217">
        <f t="shared" si="5"/>
        <v>20748.969999999998</v>
      </c>
      <c r="G334" s="1217">
        <f t="shared" si="5"/>
        <v>20748.960999999999</v>
      </c>
    </row>
    <row r="335" spans="1:7" s="1198" customFormat="1" ht="12.75" customHeight="1" x14ac:dyDescent="0.2">
      <c r="A335" s="1216" t="s">
        <v>2440</v>
      </c>
      <c r="B335" s="1201">
        <v>71590.51999999999</v>
      </c>
      <c r="C335" s="1201">
        <v>71590.512000000002</v>
      </c>
      <c r="D335" s="1201">
        <v>492.36</v>
      </c>
      <c r="E335" s="1201">
        <v>492.36132000000003</v>
      </c>
      <c r="F335" s="1217">
        <f t="shared" si="5"/>
        <v>72082.87999999999</v>
      </c>
      <c r="G335" s="1217">
        <f t="shared" si="5"/>
        <v>72082.873319999999</v>
      </c>
    </row>
    <row r="336" spans="1:7" s="1198" customFormat="1" ht="12.75" customHeight="1" x14ac:dyDescent="0.2">
      <c r="A336" s="1216" t="s">
        <v>2441</v>
      </c>
      <c r="B336" s="1201">
        <v>61213.83</v>
      </c>
      <c r="C336" s="1201">
        <v>61213.827000000005</v>
      </c>
      <c r="D336" s="1201">
        <v>437.1</v>
      </c>
      <c r="E336" s="1201">
        <v>434.7312</v>
      </c>
      <c r="F336" s="1217">
        <f t="shared" si="5"/>
        <v>61650.93</v>
      </c>
      <c r="G336" s="1217">
        <f t="shared" si="5"/>
        <v>61648.558200000007</v>
      </c>
    </row>
    <row r="337" spans="1:7" s="1198" customFormat="1" ht="12.75" customHeight="1" x14ac:dyDescent="0.2">
      <c r="A337" s="1216" t="s">
        <v>2442</v>
      </c>
      <c r="B337" s="1201">
        <v>39598.589999999997</v>
      </c>
      <c r="C337" s="1201">
        <v>39598.584999999999</v>
      </c>
      <c r="D337" s="1201">
        <v>1474.35</v>
      </c>
      <c r="E337" s="1201">
        <v>1199.9100599999999</v>
      </c>
      <c r="F337" s="1217">
        <f t="shared" si="5"/>
        <v>41072.939999999995</v>
      </c>
      <c r="G337" s="1217">
        <f t="shared" si="5"/>
        <v>40798.495060000001</v>
      </c>
    </row>
    <row r="338" spans="1:7" s="1198" customFormat="1" ht="12.75" customHeight="1" x14ac:dyDescent="0.2">
      <c r="A338" s="1216" t="s">
        <v>2443</v>
      </c>
      <c r="B338" s="1201">
        <v>23702.09</v>
      </c>
      <c r="C338" s="1201">
        <v>23702.082000000002</v>
      </c>
      <c r="D338" s="1201">
        <v>59.84</v>
      </c>
      <c r="E338" s="1201">
        <v>59.84</v>
      </c>
      <c r="F338" s="1217">
        <f t="shared" si="5"/>
        <v>23761.93</v>
      </c>
      <c r="G338" s="1217">
        <f t="shared" si="5"/>
        <v>23761.922000000002</v>
      </c>
    </row>
    <row r="339" spans="1:7" s="1198" customFormat="1" ht="12.75" customHeight="1" x14ac:dyDescent="0.2">
      <c r="A339" s="1216" t="s">
        <v>2444</v>
      </c>
      <c r="B339" s="1201">
        <v>44827.87</v>
      </c>
      <c r="C339" s="1201">
        <v>44827.862000000001</v>
      </c>
      <c r="D339" s="1201">
        <v>630.75</v>
      </c>
      <c r="E339" s="1201">
        <v>630.75</v>
      </c>
      <c r="F339" s="1217">
        <f t="shared" si="5"/>
        <v>45458.62</v>
      </c>
      <c r="G339" s="1217">
        <f t="shared" si="5"/>
        <v>45458.612000000001</v>
      </c>
    </row>
    <row r="340" spans="1:7" s="1198" customFormat="1" ht="12.75" customHeight="1" x14ac:dyDescent="0.2">
      <c r="A340" s="1216" t="s">
        <v>2445</v>
      </c>
      <c r="B340" s="1201">
        <v>56206.53</v>
      </c>
      <c r="C340" s="1201">
        <v>56206.534</v>
      </c>
      <c r="D340" s="1201">
        <v>155.77000000000001</v>
      </c>
      <c r="E340" s="1201">
        <v>155.76900000000001</v>
      </c>
      <c r="F340" s="1217">
        <f t="shared" si="5"/>
        <v>56362.299999999996</v>
      </c>
      <c r="G340" s="1217">
        <f t="shared" si="5"/>
        <v>56362.303</v>
      </c>
    </row>
    <row r="341" spans="1:7" s="1198" customFormat="1" ht="12.75" customHeight="1" x14ac:dyDescent="0.2">
      <c r="A341" s="1216" t="s">
        <v>2446</v>
      </c>
      <c r="B341" s="1201">
        <v>70407.33</v>
      </c>
      <c r="C341" s="1201">
        <v>70407.334000000003</v>
      </c>
      <c r="D341" s="1201">
        <v>200</v>
      </c>
      <c r="E341" s="1201">
        <v>200</v>
      </c>
      <c r="F341" s="1217">
        <f t="shared" si="5"/>
        <v>70607.33</v>
      </c>
      <c r="G341" s="1217">
        <f t="shared" si="5"/>
        <v>70607.334000000003</v>
      </c>
    </row>
    <row r="342" spans="1:7" s="1198" customFormat="1" ht="12.75" customHeight="1" x14ac:dyDescent="0.2">
      <c r="A342" s="1216" t="s">
        <v>2447</v>
      </c>
      <c r="B342" s="1201">
        <v>30154</v>
      </c>
      <c r="C342" s="1201">
        <v>30153.988000000001</v>
      </c>
      <c r="D342" s="1201">
        <v>60.09</v>
      </c>
      <c r="E342" s="1201">
        <v>60.088999999999999</v>
      </c>
      <c r="F342" s="1217">
        <f t="shared" si="5"/>
        <v>30214.09</v>
      </c>
      <c r="G342" s="1217">
        <f t="shared" si="5"/>
        <v>30214.077000000001</v>
      </c>
    </row>
    <row r="343" spans="1:7" s="1198" customFormat="1" ht="12.75" customHeight="1" x14ac:dyDescent="0.2">
      <c r="A343" s="1216" t="s">
        <v>2448</v>
      </c>
      <c r="B343" s="1201">
        <v>11278</v>
      </c>
      <c r="C343" s="1201">
        <v>11277.990000000002</v>
      </c>
      <c r="D343" s="1201">
        <v>93.12</v>
      </c>
      <c r="E343" s="1201">
        <v>93.12</v>
      </c>
      <c r="F343" s="1217">
        <f t="shared" si="5"/>
        <v>11371.12</v>
      </c>
      <c r="G343" s="1217">
        <f t="shared" si="5"/>
        <v>11371.110000000002</v>
      </c>
    </row>
    <row r="344" spans="1:7" s="1198" customFormat="1" ht="12.75" customHeight="1" x14ac:dyDescent="0.2">
      <c r="A344" s="1216" t="s">
        <v>2449</v>
      </c>
      <c r="B344" s="1201">
        <v>16366.88</v>
      </c>
      <c r="C344" s="1201">
        <v>16366.878000000001</v>
      </c>
      <c r="D344" s="1201">
        <v>22.5</v>
      </c>
      <c r="E344" s="1201">
        <v>22.5</v>
      </c>
      <c r="F344" s="1217">
        <f t="shared" si="5"/>
        <v>16389.379999999997</v>
      </c>
      <c r="G344" s="1217">
        <f t="shared" si="5"/>
        <v>16389.378000000001</v>
      </c>
    </row>
    <row r="345" spans="1:7" s="1198" customFormat="1" ht="12.75" customHeight="1" x14ac:dyDescent="0.2">
      <c r="A345" s="1216" t="s">
        <v>2450</v>
      </c>
      <c r="B345" s="1201">
        <v>48243.61</v>
      </c>
      <c r="C345" s="1201">
        <v>48241.441000000006</v>
      </c>
      <c r="D345" s="1201">
        <v>448.4</v>
      </c>
      <c r="E345" s="1201">
        <v>448.4</v>
      </c>
      <c r="F345" s="1217">
        <f t="shared" si="5"/>
        <v>48692.01</v>
      </c>
      <c r="G345" s="1217">
        <f t="shared" si="5"/>
        <v>48689.841000000008</v>
      </c>
    </row>
    <row r="346" spans="1:7" s="1198" customFormat="1" ht="12.75" customHeight="1" x14ac:dyDescent="0.2">
      <c r="A346" s="1216" t="s">
        <v>2451</v>
      </c>
      <c r="B346" s="1201">
        <v>41937.119999999995</v>
      </c>
      <c r="C346" s="1201">
        <v>41937.110999999997</v>
      </c>
      <c r="D346" s="1201">
        <v>670.46</v>
      </c>
      <c r="E346" s="1201">
        <v>670.45964000000004</v>
      </c>
      <c r="F346" s="1217">
        <f t="shared" si="5"/>
        <v>42607.579999999994</v>
      </c>
      <c r="G346" s="1217">
        <f t="shared" si="5"/>
        <v>42607.570639999998</v>
      </c>
    </row>
    <row r="347" spans="1:7" s="1198" customFormat="1" ht="12.75" customHeight="1" x14ac:dyDescent="0.2">
      <c r="A347" s="1216" t="s">
        <v>2452</v>
      </c>
      <c r="B347" s="1201">
        <v>30447.07</v>
      </c>
      <c r="C347" s="1201">
        <v>30447.071999999996</v>
      </c>
      <c r="D347" s="1201">
        <v>1056.49</v>
      </c>
      <c r="E347" s="1201">
        <v>750.67739999999992</v>
      </c>
      <c r="F347" s="1217">
        <f t="shared" si="5"/>
        <v>31503.56</v>
      </c>
      <c r="G347" s="1217">
        <f t="shared" si="5"/>
        <v>31197.749399999997</v>
      </c>
    </row>
    <row r="348" spans="1:7" s="1198" customFormat="1" ht="12.75" customHeight="1" x14ac:dyDescent="0.2">
      <c r="A348" s="1216" t="s">
        <v>2453</v>
      </c>
      <c r="B348" s="1201">
        <v>62084.869999999995</v>
      </c>
      <c r="C348" s="1201">
        <v>62074.389000000003</v>
      </c>
      <c r="D348" s="1201">
        <v>379.64</v>
      </c>
      <c r="E348" s="1201">
        <v>379.64</v>
      </c>
      <c r="F348" s="1217">
        <f t="shared" si="5"/>
        <v>62464.509999999995</v>
      </c>
      <c r="G348" s="1217">
        <f t="shared" si="5"/>
        <v>62454.029000000002</v>
      </c>
    </row>
    <row r="349" spans="1:7" s="1198" customFormat="1" ht="12.75" customHeight="1" x14ac:dyDescent="0.2">
      <c r="A349" s="1216" t="s">
        <v>2454</v>
      </c>
      <c r="B349" s="1201">
        <v>34094.449999999997</v>
      </c>
      <c r="C349" s="1201">
        <v>34055.237000000001</v>
      </c>
      <c r="D349" s="1201">
        <v>689.8</v>
      </c>
      <c r="E349" s="1201">
        <v>688.04</v>
      </c>
      <c r="F349" s="1217">
        <f t="shared" si="5"/>
        <v>34784.25</v>
      </c>
      <c r="G349" s="1217">
        <f t="shared" si="5"/>
        <v>34743.277000000002</v>
      </c>
    </row>
    <row r="350" spans="1:7" s="1198" customFormat="1" ht="12.75" customHeight="1" x14ac:dyDescent="0.2">
      <c r="A350" s="1216" t="s">
        <v>2455</v>
      </c>
      <c r="B350" s="1201">
        <v>66603.350000000006</v>
      </c>
      <c r="C350" s="1201">
        <v>66191.789340000018</v>
      </c>
      <c r="D350" s="1201">
        <v>962.8</v>
      </c>
      <c r="E350" s="1201">
        <v>962.8</v>
      </c>
      <c r="F350" s="1217">
        <f t="shared" si="5"/>
        <v>67566.150000000009</v>
      </c>
      <c r="G350" s="1217">
        <f t="shared" si="5"/>
        <v>67154.58934000002</v>
      </c>
    </row>
    <row r="351" spans="1:7" s="1198" customFormat="1" ht="12.75" customHeight="1" x14ac:dyDescent="0.2">
      <c r="A351" s="1216" t="s">
        <v>2456</v>
      </c>
      <c r="B351" s="1201">
        <v>45200.459999999992</v>
      </c>
      <c r="C351" s="1201">
        <v>45200.457999999999</v>
      </c>
      <c r="D351" s="1201">
        <v>1167.6300000000001</v>
      </c>
      <c r="E351" s="1201">
        <v>1167.625</v>
      </c>
      <c r="F351" s="1217">
        <f t="shared" si="5"/>
        <v>46368.089999999989</v>
      </c>
      <c r="G351" s="1217">
        <f t="shared" si="5"/>
        <v>46368.082999999999</v>
      </c>
    </row>
    <row r="352" spans="1:7" s="1198" customFormat="1" ht="12.75" customHeight="1" x14ac:dyDescent="0.2">
      <c r="A352" s="1216" t="s">
        <v>2457</v>
      </c>
      <c r="B352" s="1201">
        <v>25096.14</v>
      </c>
      <c r="C352" s="1201">
        <v>25096.137999999999</v>
      </c>
      <c r="D352" s="1201">
        <v>113.64</v>
      </c>
      <c r="E352" s="1201">
        <v>113.64</v>
      </c>
      <c r="F352" s="1217">
        <f t="shared" si="5"/>
        <v>25209.78</v>
      </c>
      <c r="G352" s="1217">
        <f t="shared" si="5"/>
        <v>25209.777999999998</v>
      </c>
    </row>
    <row r="353" spans="1:7" s="1198" customFormat="1" ht="12.75" customHeight="1" x14ac:dyDescent="0.2">
      <c r="A353" s="1216" t="s">
        <v>2458</v>
      </c>
      <c r="B353" s="1201">
        <v>16101.059999999998</v>
      </c>
      <c r="C353" s="1201">
        <v>16101.062</v>
      </c>
      <c r="D353" s="1201">
        <v>36.32</v>
      </c>
      <c r="E353" s="1201">
        <v>36.32</v>
      </c>
      <c r="F353" s="1217">
        <f t="shared" si="5"/>
        <v>16137.379999999997</v>
      </c>
      <c r="G353" s="1217">
        <f t="shared" si="5"/>
        <v>16137.382</v>
      </c>
    </row>
    <row r="354" spans="1:7" s="1198" customFormat="1" ht="12.75" customHeight="1" x14ac:dyDescent="0.2">
      <c r="A354" s="1216" t="s">
        <v>2459</v>
      </c>
      <c r="B354" s="1201">
        <v>39481.18</v>
      </c>
      <c r="C354" s="1201">
        <v>39481.175999999999</v>
      </c>
      <c r="D354" s="1201">
        <v>138.80000000000001</v>
      </c>
      <c r="E354" s="1201">
        <v>138.80000000000001</v>
      </c>
      <c r="F354" s="1217">
        <f t="shared" si="5"/>
        <v>39619.980000000003</v>
      </c>
      <c r="G354" s="1217">
        <f t="shared" si="5"/>
        <v>39619.976000000002</v>
      </c>
    </row>
    <row r="355" spans="1:7" s="1198" customFormat="1" ht="12.75" customHeight="1" x14ac:dyDescent="0.2">
      <c r="A355" s="1216" t="s">
        <v>2460</v>
      </c>
      <c r="B355" s="1201">
        <v>45152.83</v>
      </c>
      <c r="C355" s="1201">
        <v>45152.822999999997</v>
      </c>
      <c r="D355" s="1201">
        <v>639.84</v>
      </c>
      <c r="E355" s="1201">
        <v>639.84</v>
      </c>
      <c r="F355" s="1217">
        <f t="shared" si="5"/>
        <v>45792.67</v>
      </c>
      <c r="G355" s="1217">
        <f t="shared" si="5"/>
        <v>45792.662999999993</v>
      </c>
    </row>
    <row r="356" spans="1:7" s="1198" customFormat="1" ht="12.75" customHeight="1" x14ac:dyDescent="0.2">
      <c r="A356" s="1216" t="s">
        <v>2461</v>
      </c>
      <c r="B356" s="1201">
        <v>9571.83</v>
      </c>
      <c r="C356" s="1201">
        <v>9571.8269999999993</v>
      </c>
      <c r="D356" s="1201">
        <v>9.6</v>
      </c>
      <c r="E356" s="1201">
        <v>9.6</v>
      </c>
      <c r="F356" s="1217">
        <f t="shared" si="5"/>
        <v>9581.43</v>
      </c>
      <c r="G356" s="1217">
        <f t="shared" si="5"/>
        <v>9581.4269999999997</v>
      </c>
    </row>
    <row r="357" spans="1:7" s="1198" customFormat="1" ht="12.75" customHeight="1" x14ac:dyDescent="0.2">
      <c r="A357" s="1216" t="s">
        <v>2462</v>
      </c>
      <c r="B357" s="1201">
        <v>33276.210000000006</v>
      </c>
      <c r="C357" s="1201">
        <v>33271.917999999998</v>
      </c>
      <c r="D357" s="1201">
        <v>99.2</v>
      </c>
      <c r="E357" s="1201">
        <v>99.2</v>
      </c>
      <c r="F357" s="1217">
        <f t="shared" si="5"/>
        <v>33375.410000000003</v>
      </c>
      <c r="G357" s="1217">
        <f t="shared" si="5"/>
        <v>33371.117999999995</v>
      </c>
    </row>
    <row r="358" spans="1:7" s="1198" customFormat="1" ht="12.75" customHeight="1" x14ac:dyDescent="0.2">
      <c r="A358" s="1216" t="s">
        <v>2463</v>
      </c>
      <c r="B358" s="1201">
        <v>25126.81</v>
      </c>
      <c r="C358" s="1201">
        <v>25126.812000000002</v>
      </c>
      <c r="D358" s="1201">
        <v>58.4</v>
      </c>
      <c r="E358" s="1201">
        <v>58.4</v>
      </c>
      <c r="F358" s="1217">
        <f t="shared" si="5"/>
        <v>25185.210000000003</v>
      </c>
      <c r="G358" s="1217">
        <f t="shared" si="5"/>
        <v>25185.212000000003</v>
      </c>
    </row>
    <row r="359" spans="1:7" s="1198" customFormat="1" ht="12.75" customHeight="1" x14ac:dyDescent="0.2">
      <c r="A359" s="1216" t="s">
        <v>2464</v>
      </c>
      <c r="B359" s="1201">
        <v>48811.509999999995</v>
      </c>
      <c r="C359" s="1201">
        <v>48811.512000000002</v>
      </c>
      <c r="D359" s="1201">
        <v>1039.46</v>
      </c>
      <c r="E359" s="1201">
        <v>1039.4580000000001</v>
      </c>
      <c r="F359" s="1217">
        <f t="shared" si="5"/>
        <v>49850.969999999994</v>
      </c>
      <c r="G359" s="1217">
        <f t="shared" si="5"/>
        <v>49850.97</v>
      </c>
    </row>
    <row r="360" spans="1:7" s="1198" customFormat="1" ht="12.75" customHeight="1" x14ac:dyDescent="0.2">
      <c r="A360" s="1216" t="s">
        <v>2465</v>
      </c>
      <c r="B360" s="1201">
        <v>10222.69</v>
      </c>
      <c r="C360" s="1201">
        <v>10222.685000000001</v>
      </c>
      <c r="D360" s="1201">
        <v>101</v>
      </c>
      <c r="E360" s="1201">
        <v>101</v>
      </c>
      <c r="F360" s="1217">
        <f t="shared" si="5"/>
        <v>10323.69</v>
      </c>
      <c r="G360" s="1217">
        <f t="shared" si="5"/>
        <v>10323.685000000001</v>
      </c>
    </row>
    <row r="361" spans="1:7" s="1198" customFormat="1" ht="12.75" customHeight="1" x14ac:dyDescent="0.2">
      <c r="A361" s="1216" t="s">
        <v>2466</v>
      </c>
      <c r="B361" s="1201">
        <v>11111.64</v>
      </c>
      <c r="C361" s="1201">
        <v>11111.637000000001</v>
      </c>
      <c r="D361" s="1201">
        <v>21.6</v>
      </c>
      <c r="E361" s="1201">
        <v>21.6</v>
      </c>
      <c r="F361" s="1217">
        <f t="shared" si="5"/>
        <v>11133.24</v>
      </c>
      <c r="G361" s="1217">
        <f t="shared" si="5"/>
        <v>11133.237000000001</v>
      </c>
    </row>
    <row r="362" spans="1:7" s="1198" customFormat="1" ht="12.75" customHeight="1" x14ac:dyDescent="0.2">
      <c r="A362" s="1216" t="s">
        <v>2467</v>
      </c>
      <c r="B362" s="1201">
        <v>33445.18</v>
      </c>
      <c r="C362" s="1201">
        <v>33436.476999999999</v>
      </c>
      <c r="D362" s="1201">
        <v>41.1</v>
      </c>
      <c r="E362" s="1201">
        <v>41.1</v>
      </c>
      <c r="F362" s="1217">
        <f t="shared" si="5"/>
        <v>33486.28</v>
      </c>
      <c r="G362" s="1217">
        <f t="shared" si="5"/>
        <v>33477.576999999997</v>
      </c>
    </row>
    <row r="363" spans="1:7" s="1198" customFormat="1" ht="12.75" customHeight="1" x14ac:dyDescent="0.2">
      <c r="A363" s="1216" t="s">
        <v>2468</v>
      </c>
      <c r="B363" s="1201">
        <v>6861.2800000000007</v>
      </c>
      <c r="C363" s="1201">
        <v>6861.2749999999996</v>
      </c>
      <c r="D363" s="1201">
        <v>37.6</v>
      </c>
      <c r="E363" s="1201">
        <v>37.6</v>
      </c>
      <c r="F363" s="1217">
        <f t="shared" si="5"/>
        <v>6898.880000000001</v>
      </c>
      <c r="G363" s="1217">
        <f t="shared" si="5"/>
        <v>6898.875</v>
      </c>
    </row>
    <row r="364" spans="1:7" s="1198" customFormat="1" ht="12.75" customHeight="1" x14ac:dyDescent="0.2">
      <c r="A364" s="1216" t="s">
        <v>2469</v>
      </c>
      <c r="B364" s="1201">
        <v>32440.06</v>
      </c>
      <c r="C364" s="1201">
        <v>32440.063999999998</v>
      </c>
      <c r="D364" s="1201">
        <v>112.2</v>
      </c>
      <c r="E364" s="1201">
        <v>112.2</v>
      </c>
      <c r="F364" s="1217">
        <f t="shared" si="5"/>
        <v>32552.260000000002</v>
      </c>
      <c r="G364" s="1217">
        <f t="shared" si="5"/>
        <v>32552.263999999999</v>
      </c>
    </row>
    <row r="365" spans="1:7" s="1198" customFormat="1" ht="12.75" customHeight="1" x14ac:dyDescent="0.2">
      <c r="A365" s="1216" t="s">
        <v>2470</v>
      </c>
      <c r="B365" s="1201">
        <v>45294.65</v>
      </c>
      <c r="C365" s="1201">
        <v>45294.646999999997</v>
      </c>
      <c r="D365" s="1201">
        <v>738.65000000000009</v>
      </c>
      <c r="E365" s="1201">
        <v>581.83299999999997</v>
      </c>
      <c r="F365" s="1217">
        <f t="shared" si="5"/>
        <v>46033.3</v>
      </c>
      <c r="G365" s="1217">
        <f t="shared" si="5"/>
        <v>45876.479999999996</v>
      </c>
    </row>
    <row r="366" spans="1:7" s="1198" customFormat="1" ht="12.75" customHeight="1" x14ac:dyDescent="0.2">
      <c r="A366" s="1216" t="s">
        <v>2471</v>
      </c>
      <c r="B366" s="1201">
        <v>8753.93</v>
      </c>
      <c r="C366" s="1201">
        <v>8753.9279999999999</v>
      </c>
      <c r="D366" s="1201">
        <v>46.1</v>
      </c>
      <c r="E366" s="1201">
        <v>46.1</v>
      </c>
      <c r="F366" s="1217">
        <f t="shared" si="5"/>
        <v>8800.0300000000007</v>
      </c>
      <c r="G366" s="1217">
        <f t="shared" si="5"/>
        <v>8800.0280000000002</v>
      </c>
    </row>
    <row r="367" spans="1:7" s="1198" customFormat="1" ht="12.75" customHeight="1" x14ac:dyDescent="0.2">
      <c r="A367" s="1216" t="s">
        <v>2472</v>
      </c>
      <c r="B367" s="1201">
        <v>16722.73</v>
      </c>
      <c r="C367" s="1201">
        <v>16722.728999999999</v>
      </c>
      <c r="D367" s="1201">
        <v>135</v>
      </c>
      <c r="E367" s="1201">
        <v>135</v>
      </c>
      <c r="F367" s="1217">
        <f t="shared" si="5"/>
        <v>16857.73</v>
      </c>
      <c r="G367" s="1217">
        <f t="shared" si="5"/>
        <v>16857.728999999999</v>
      </c>
    </row>
    <row r="368" spans="1:7" s="1198" customFormat="1" ht="12.75" customHeight="1" x14ac:dyDescent="0.2">
      <c r="A368" s="1216" t="s">
        <v>2473</v>
      </c>
      <c r="B368" s="1201">
        <v>5491.7800000000007</v>
      </c>
      <c r="C368" s="1201">
        <v>5466.9459999999999</v>
      </c>
      <c r="D368" s="1201">
        <v>29.6</v>
      </c>
      <c r="E368" s="1201">
        <v>29.6</v>
      </c>
      <c r="F368" s="1217">
        <f t="shared" si="5"/>
        <v>5521.380000000001</v>
      </c>
      <c r="G368" s="1217">
        <f t="shared" si="5"/>
        <v>5496.5460000000003</v>
      </c>
    </row>
    <row r="369" spans="1:7" s="1198" customFormat="1" ht="12.75" customHeight="1" x14ac:dyDescent="0.2">
      <c r="A369" s="1216" t="s">
        <v>2474</v>
      </c>
      <c r="B369" s="1201">
        <v>6259.0499999999993</v>
      </c>
      <c r="C369" s="1201">
        <v>6259.0460000000003</v>
      </c>
      <c r="D369" s="1201">
        <v>59.3</v>
      </c>
      <c r="E369" s="1201">
        <v>59.3</v>
      </c>
      <c r="F369" s="1217">
        <f t="shared" si="5"/>
        <v>6318.3499999999995</v>
      </c>
      <c r="G369" s="1217">
        <f t="shared" si="5"/>
        <v>6318.3460000000005</v>
      </c>
    </row>
    <row r="370" spans="1:7" s="1198" customFormat="1" ht="12.75" customHeight="1" x14ac:dyDescent="0.2">
      <c r="A370" s="1216" t="s">
        <v>2475</v>
      </c>
      <c r="B370" s="1201">
        <v>17616.66</v>
      </c>
      <c r="C370" s="1201">
        <v>17615.973999999998</v>
      </c>
      <c r="D370" s="1201">
        <v>143.5</v>
      </c>
      <c r="E370" s="1201">
        <v>143.5</v>
      </c>
      <c r="F370" s="1217">
        <f t="shared" si="5"/>
        <v>17760.16</v>
      </c>
      <c r="G370" s="1217">
        <f t="shared" si="5"/>
        <v>17759.473999999998</v>
      </c>
    </row>
    <row r="371" spans="1:7" s="1198" customFormat="1" ht="21" x14ac:dyDescent="0.2">
      <c r="A371" s="1216" t="s">
        <v>2476</v>
      </c>
      <c r="B371" s="1201">
        <v>22806.710000000003</v>
      </c>
      <c r="C371" s="1201">
        <v>22797.134000000002</v>
      </c>
      <c r="D371" s="1201">
        <v>190.68</v>
      </c>
      <c r="E371" s="1201">
        <v>190.68</v>
      </c>
      <c r="F371" s="1217">
        <f t="shared" si="5"/>
        <v>22997.390000000003</v>
      </c>
      <c r="G371" s="1217">
        <f t="shared" si="5"/>
        <v>22987.814000000002</v>
      </c>
    </row>
    <row r="372" spans="1:7" s="1198" customFormat="1" ht="21" x14ac:dyDescent="0.2">
      <c r="A372" s="1216" t="s">
        <v>2477</v>
      </c>
      <c r="B372" s="1201">
        <v>5493.8</v>
      </c>
      <c r="C372" s="1201">
        <v>5493.7939999999999</v>
      </c>
      <c r="D372" s="1201">
        <v>34.6</v>
      </c>
      <c r="E372" s="1201">
        <v>34.6</v>
      </c>
      <c r="F372" s="1217">
        <f t="shared" si="5"/>
        <v>5528.4000000000005</v>
      </c>
      <c r="G372" s="1217">
        <f t="shared" si="5"/>
        <v>5528.3940000000002</v>
      </c>
    </row>
    <row r="373" spans="1:7" s="1198" customFormat="1" ht="12.75" customHeight="1" x14ac:dyDescent="0.2">
      <c r="A373" s="1216" t="s">
        <v>2478</v>
      </c>
      <c r="B373" s="1201">
        <v>7353.9299999999994</v>
      </c>
      <c r="C373" s="1201">
        <v>7353.9220000000005</v>
      </c>
      <c r="D373" s="1201">
        <v>38.72</v>
      </c>
      <c r="E373" s="1201">
        <v>38.72</v>
      </c>
      <c r="F373" s="1217">
        <f t="shared" si="5"/>
        <v>7392.65</v>
      </c>
      <c r="G373" s="1217">
        <f t="shared" si="5"/>
        <v>7392.6420000000007</v>
      </c>
    </row>
    <row r="374" spans="1:7" s="1198" customFormat="1" ht="21" x14ac:dyDescent="0.2">
      <c r="A374" s="1216" t="s">
        <v>2479</v>
      </c>
      <c r="B374" s="1201">
        <v>9035.24</v>
      </c>
      <c r="C374" s="1201">
        <v>9032.9069999999992</v>
      </c>
      <c r="D374" s="1201">
        <v>9.6</v>
      </c>
      <c r="E374" s="1201">
        <v>9.6</v>
      </c>
      <c r="F374" s="1217">
        <f t="shared" si="5"/>
        <v>9044.84</v>
      </c>
      <c r="G374" s="1217">
        <f t="shared" si="5"/>
        <v>9042.5069999999996</v>
      </c>
    </row>
    <row r="375" spans="1:7" s="1198" customFormat="1" ht="12.75" customHeight="1" x14ac:dyDescent="0.2">
      <c r="A375" s="1216" t="s">
        <v>2480</v>
      </c>
      <c r="B375" s="1201">
        <v>11106.55</v>
      </c>
      <c r="C375" s="1201">
        <v>11106.546</v>
      </c>
      <c r="D375" s="1201">
        <v>85</v>
      </c>
      <c r="E375" s="1201">
        <v>85</v>
      </c>
      <c r="F375" s="1217">
        <f t="shared" si="5"/>
        <v>11191.55</v>
      </c>
      <c r="G375" s="1217">
        <f t="shared" si="5"/>
        <v>11191.546</v>
      </c>
    </row>
    <row r="376" spans="1:7" s="1198" customFormat="1" ht="12.75" customHeight="1" x14ac:dyDescent="0.2">
      <c r="A376" s="1216" t="s">
        <v>2481</v>
      </c>
      <c r="B376" s="1201">
        <v>14519.67</v>
      </c>
      <c r="C376" s="1201">
        <v>14519.659</v>
      </c>
      <c r="D376" s="1201">
        <v>41.120000000000005</v>
      </c>
      <c r="E376" s="1201">
        <v>41.120000000000005</v>
      </c>
      <c r="F376" s="1217">
        <f t="shared" si="5"/>
        <v>14560.79</v>
      </c>
      <c r="G376" s="1217">
        <f t="shared" si="5"/>
        <v>14560.779</v>
      </c>
    </row>
    <row r="377" spans="1:7" s="1198" customFormat="1" ht="21" x14ac:dyDescent="0.2">
      <c r="A377" s="1216" t="s">
        <v>2482</v>
      </c>
      <c r="B377" s="1201">
        <v>20058.509999999998</v>
      </c>
      <c r="C377" s="1201">
        <v>20058.504999999997</v>
      </c>
      <c r="D377" s="1201">
        <v>231.56</v>
      </c>
      <c r="E377" s="1201">
        <v>231.56</v>
      </c>
      <c r="F377" s="1217">
        <f t="shared" si="5"/>
        <v>20290.07</v>
      </c>
      <c r="G377" s="1217">
        <f t="shared" si="5"/>
        <v>20290.064999999999</v>
      </c>
    </row>
    <row r="378" spans="1:7" s="1198" customFormat="1" ht="12.75" customHeight="1" x14ac:dyDescent="0.2">
      <c r="A378" s="1216" t="s">
        <v>2483</v>
      </c>
      <c r="B378" s="1201">
        <v>5864.34</v>
      </c>
      <c r="C378" s="1201">
        <v>5860.59</v>
      </c>
      <c r="D378" s="1201">
        <v>31.52</v>
      </c>
      <c r="E378" s="1201">
        <v>31.52</v>
      </c>
      <c r="F378" s="1217">
        <f t="shared" si="5"/>
        <v>5895.8600000000006</v>
      </c>
      <c r="G378" s="1217">
        <f t="shared" si="5"/>
        <v>5892.1100000000006</v>
      </c>
    </row>
    <row r="379" spans="1:7" s="1198" customFormat="1" ht="21" x14ac:dyDescent="0.2">
      <c r="A379" s="1216" t="s">
        <v>2484</v>
      </c>
      <c r="B379" s="1201">
        <v>1896.68</v>
      </c>
      <c r="C379" s="1201">
        <v>1896.684</v>
      </c>
      <c r="D379" s="1201">
        <v>0</v>
      </c>
      <c r="E379" s="1201">
        <v>0</v>
      </c>
      <c r="F379" s="1217">
        <f t="shared" si="5"/>
        <v>1896.68</v>
      </c>
      <c r="G379" s="1217">
        <f t="shared" si="5"/>
        <v>1896.684</v>
      </c>
    </row>
    <row r="380" spans="1:7" s="1198" customFormat="1" ht="12.75" customHeight="1" x14ac:dyDescent="0.2">
      <c r="A380" s="1216" t="s">
        <v>2485</v>
      </c>
      <c r="B380" s="1201">
        <v>4347.58</v>
      </c>
      <c r="C380" s="1201">
        <v>4347.5820000000003</v>
      </c>
      <c r="D380" s="1201">
        <v>43.6</v>
      </c>
      <c r="E380" s="1201">
        <v>43.6</v>
      </c>
      <c r="F380" s="1217">
        <f t="shared" si="5"/>
        <v>4391.18</v>
      </c>
      <c r="G380" s="1217">
        <f t="shared" si="5"/>
        <v>4391.1820000000007</v>
      </c>
    </row>
    <row r="381" spans="1:7" s="1198" customFormat="1" ht="12.75" customHeight="1" x14ac:dyDescent="0.2">
      <c r="A381" s="1216" t="s">
        <v>2486</v>
      </c>
      <c r="B381" s="1201">
        <v>10599.58</v>
      </c>
      <c r="C381" s="1201">
        <v>10599.583999999999</v>
      </c>
      <c r="D381" s="1201">
        <v>9.6</v>
      </c>
      <c r="E381" s="1201">
        <v>9.6</v>
      </c>
      <c r="F381" s="1217">
        <f t="shared" si="5"/>
        <v>10609.18</v>
      </c>
      <c r="G381" s="1217">
        <f t="shared" si="5"/>
        <v>10609.183999999999</v>
      </c>
    </row>
    <row r="382" spans="1:7" s="1198" customFormat="1" ht="12.75" customHeight="1" x14ac:dyDescent="0.2">
      <c r="A382" s="1216" t="s">
        <v>2487</v>
      </c>
      <c r="B382" s="1201">
        <v>21549.43</v>
      </c>
      <c r="C382" s="1201">
        <v>21549.427</v>
      </c>
      <c r="D382" s="1201">
        <v>78.56</v>
      </c>
      <c r="E382" s="1201">
        <v>78.56</v>
      </c>
      <c r="F382" s="1217">
        <f t="shared" si="5"/>
        <v>21627.99</v>
      </c>
      <c r="G382" s="1217">
        <f t="shared" si="5"/>
        <v>21627.987000000001</v>
      </c>
    </row>
    <row r="383" spans="1:7" s="1198" customFormat="1" ht="12.75" customHeight="1" x14ac:dyDescent="0.2">
      <c r="A383" s="1216" t="s">
        <v>2488</v>
      </c>
      <c r="B383" s="1201">
        <v>22249.87</v>
      </c>
      <c r="C383" s="1201">
        <v>22249.864000000001</v>
      </c>
      <c r="D383" s="1201">
        <v>80.64</v>
      </c>
      <c r="E383" s="1201">
        <v>80.64</v>
      </c>
      <c r="F383" s="1217">
        <f t="shared" si="5"/>
        <v>22330.51</v>
      </c>
      <c r="G383" s="1217">
        <f t="shared" si="5"/>
        <v>22330.504000000001</v>
      </c>
    </row>
    <row r="384" spans="1:7" s="1198" customFormat="1" ht="12.75" customHeight="1" x14ac:dyDescent="0.2">
      <c r="A384" s="1216" t="s">
        <v>2489</v>
      </c>
      <c r="B384" s="1201">
        <v>6797.16</v>
      </c>
      <c r="C384" s="1201">
        <v>6797.1550000000007</v>
      </c>
      <c r="D384" s="1201">
        <v>43</v>
      </c>
      <c r="E384" s="1201">
        <v>43</v>
      </c>
      <c r="F384" s="1217">
        <f t="shared" si="5"/>
        <v>6840.16</v>
      </c>
      <c r="G384" s="1217">
        <f t="shared" si="5"/>
        <v>6840.1550000000007</v>
      </c>
    </row>
    <row r="385" spans="1:7" s="1198" customFormat="1" ht="12.75" customHeight="1" x14ac:dyDescent="0.2">
      <c r="A385" s="1216" t="s">
        <v>2490</v>
      </c>
      <c r="B385" s="1201">
        <v>30122.86</v>
      </c>
      <c r="C385" s="1201">
        <v>30105.401000000002</v>
      </c>
      <c r="D385" s="1201">
        <v>43.519999999999996</v>
      </c>
      <c r="E385" s="1201">
        <v>43.519999999999996</v>
      </c>
      <c r="F385" s="1217">
        <f t="shared" si="5"/>
        <v>30166.38</v>
      </c>
      <c r="G385" s="1217">
        <f t="shared" si="5"/>
        <v>30148.921000000002</v>
      </c>
    </row>
    <row r="386" spans="1:7" s="1198" customFormat="1" ht="12.75" customHeight="1" x14ac:dyDescent="0.2">
      <c r="A386" s="1216" t="s">
        <v>2491</v>
      </c>
      <c r="B386" s="1201">
        <v>6125.2</v>
      </c>
      <c r="C386" s="1201">
        <v>6125.1949999999997</v>
      </c>
      <c r="D386" s="1201">
        <v>45.2</v>
      </c>
      <c r="E386" s="1201">
        <v>45.2</v>
      </c>
      <c r="F386" s="1217">
        <f t="shared" si="5"/>
        <v>6170.4</v>
      </c>
      <c r="G386" s="1217">
        <f t="shared" si="5"/>
        <v>6170.3949999999995</v>
      </c>
    </row>
    <row r="387" spans="1:7" s="1198" customFormat="1" ht="12.75" customHeight="1" x14ac:dyDescent="0.2">
      <c r="A387" s="1216" t="s">
        <v>2492</v>
      </c>
      <c r="B387" s="1201">
        <v>27785.21</v>
      </c>
      <c r="C387" s="1201">
        <v>27785.200000000004</v>
      </c>
      <c r="D387" s="1201">
        <v>572.13</v>
      </c>
      <c r="E387" s="1201">
        <v>455.10999999999996</v>
      </c>
      <c r="F387" s="1217">
        <f t="shared" si="5"/>
        <v>28357.34</v>
      </c>
      <c r="G387" s="1217">
        <f t="shared" si="5"/>
        <v>28240.310000000005</v>
      </c>
    </row>
    <row r="388" spans="1:7" s="1198" customFormat="1" ht="12.75" customHeight="1" x14ac:dyDescent="0.2">
      <c r="A388" s="1216" t="s">
        <v>2493</v>
      </c>
      <c r="B388" s="1201">
        <v>6901.6399999999994</v>
      </c>
      <c r="C388" s="1201">
        <v>6901.6440000000002</v>
      </c>
      <c r="D388" s="1201">
        <v>37.6</v>
      </c>
      <c r="E388" s="1201">
        <v>37.6</v>
      </c>
      <c r="F388" s="1217">
        <f t="shared" si="5"/>
        <v>6939.24</v>
      </c>
      <c r="G388" s="1217">
        <f t="shared" si="5"/>
        <v>6939.2440000000006</v>
      </c>
    </row>
    <row r="389" spans="1:7" s="1198" customFormat="1" ht="12.75" customHeight="1" x14ac:dyDescent="0.2">
      <c r="A389" s="1216" t="s">
        <v>2494</v>
      </c>
      <c r="B389" s="1201">
        <v>12185.330000000002</v>
      </c>
      <c r="C389" s="1201">
        <v>12185.322</v>
      </c>
      <c r="D389" s="1201">
        <v>67.72</v>
      </c>
      <c r="E389" s="1201">
        <v>67.72</v>
      </c>
      <c r="F389" s="1217">
        <f t="shared" si="5"/>
        <v>12253.050000000001</v>
      </c>
      <c r="G389" s="1217">
        <f t="shared" si="5"/>
        <v>12253.041999999999</v>
      </c>
    </row>
    <row r="390" spans="1:7" s="1198" customFormat="1" ht="12.75" customHeight="1" x14ac:dyDescent="0.2">
      <c r="A390" s="1216" t="s">
        <v>2495</v>
      </c>
      <c r="B390" s="1201">
        <v>6926.6</v>
      </c>
      <c r="C390" s="1201">
        <v>6926.6020000000008</v>
      </c>
      <c r="D390" s="1201">
        <v>58.56</v>
      </c>
      <c r="E390" s="1201">
        <v>58.56</v>
      </c>
      <c r="F390" s="1217">
        <f t="shared" ref="F390:G453" si="6">B390+D390</f>
        <v>6985.1600000000008</v>
      </c>
      <c r="G390" s="1217">
        <f t="shared" si="6"/>
        <v>6985.1620000000012</v>
      </c>
    </row>
    <row r="391" spans="1:7" s="1198" customFormat="1" ht="12.75" customHeight="1" x14ac:dyDescent="0.2">
      <c r="A391" s="1216" t="s">
        <v>2496</v>
      </c>
      <c r="B391" s="1201">
        <v>28180.75</v>
      </c>
      <c r="C391" s="1201">
        <v>28180.745999999999</v>
      </c>
      <c r="D391" s="1201">
        <v>20</v>
      </c>
      <c r="E391" s="1201">
        <v>20</v>
      </c>
      <c r="F391" s="1217">
        <f t="shared" si="6"/>
        <v>28200.75</v>
      </c>
      <c r="G391" s="1217">
        <f t="shared" si="6"/>
        <v>28200.745999999999</v>
      </c>
    </row>
    <row r="392" spans="1:7" s="1198" customFormat="1" ht="21" x14ac:dyDescent="0.2">
      <c r="A392" s="1216" t="s">
        <v>2497</v>
      </c>
      <c r="B392" s="1201">
        <v>27674.93</v>
      </c>
      <c r="C392" s="1201">
        <v>27671.719999999998</v>
      </c>
      <c r="D392" s="1201">
        <v>16.8</v>
      </c>
      <c r="E392" s="1201">
        <v>16.8</v>
      </c>
      <c r="F392" s="1217">
        <f t="shared" si="6"/>
        <v>27691.73</v>
      </c>
      <c r="G392" s="1217">
        <f t="shared" si="6"/>
        <v>27688.519999999997</v>
      </c>
    </row>
    <row r="393" spans="1:7" s="1198" customFormat="1" ht="12.75" customHeight="1" x14ac:dyDescent="0.2">
      <c r="A393" s="1216" t="s">
        <v>2498</v>
      </c>
      <c r="B393" s="1201">
        <v>31168.55</v>
      </c>
      <c r="C393" s="1201">
        <v>31168.553</v>
      </c>
      <c r="D393" s="1201">
        <v>350.6</v>
      </c>
      <c r="E393" s="1201">
        <v>350.6</v>
      </c>
      <c r="F393" s="1217">
        <f t="shared" si="6"/>
        <v>31519.149999999998</v>
      </c>
      <c r="G393" s="1217">
        <f t="shared" si="6"/>
        <v>31519.152999999998</v>
      </c>
    </row>
    <row r="394" spans="1:7" s="1198" customFormat="1" ht="12.75" customHeight="1" x14ac:dyDescent="0.2">
      <c r="A394" s="1216" t="s">
        <v>2499</v>
      </c>
      <c r="B394" s="1201">
        <v>9098.0499999999993</v>
      </c>
      <c r="C394" s="1201">
        <v>9098.0470000000005</v>
      </c>
      <c r="D394" s="1201">
        <v>71.8</v>
      </c>
      <c r="E394" s="1201">
        <v>71.8</v>
      </c>
      <c r="F394" s="1217">
        <f t="shared" si="6"/>
        <v>9169.8499999999985</v>
      </c>
      <c r="G394" s="1217">
        <f t="shared" si="6"/>
        <v>9169.8469999999998</v>
      </c>
    </row>
    <row r="395" spans="1:7" s="1198" customFormat="1" ht="12.75" customHeight="1" x14ac:dyDescent="0.2">
      <c r="A395" s="1216" t="s">
        <v>2500</v>
      </c>
      <c r="B395" s="1201">
        <v>25206.679999999997</v>
      </c>
      <c r="C395" s="1201">
        <v>25206.674999999999</v>
      </c>
      <c r="D395" s="1201">
        <v>175.7</v>
      </c>
      <c r="E395" s="1201">
        <v>175.7</v>
      </c>
      <c r="F395" s="1217">
        <f t="shared" si="6"/>
        <v>25382.379999999997</v>
      </c>
      <c r="G395" s="1217">
        <f t="shared" si="6"/>
        <v>25382.375</v>
      </c>
    </row>
    <row r="396" spans="1:7" s="1198" customFormat="1" ht="12.75" customHeight="1" x14ac:dyDescent="0.2">
      <c r="A396" s="1216" t="s">
        <v>2501</v>
      </c>
      <c r="B396" s="1201">
        <v>19026.66</v>
      </c>
      <c r="C396" s="1201">
        <v>19026.657999999999</v>
      </c>
      <c r="D396" s="1201">
        <v>158.07999999999998</v>
      </c>
      <c r="E396" s="1201">
        <v>158.07999999999998</v>
      </c>
      <c r="F396" s="1217">
        <f t="shared" si="6"/>
        <v>19184.740000000002</v>
      </c>
      <c r="G396" s="1217">
        <f t="shared" si="6"/>
        <v>19184.738000000001</v>
      </c>
    </row>
    <row r="397" spans="1:7" s="1198" customFormat="1" ht="12.75" customHeight="1" x14ac:dyDescent="0.2">
      <c r="A397" s="1216" t="s">
        <v>2502</v>
      </c>
      <c r="B397" s="1201">
        <v>27546.85</v>
      </c>
      <c r="C397" s="1201">
        <v>27546.842000000004</v>
      </c>
      <c r="D397" s="1201">
        <v>310.39999999999998</v>
      </c>
      <c r="E397" s="1201">
        <v>310.39999999999998</v>
      </c>
      <c r="F397" s="1217">
        <f t="shared" si="6"/>
        <v>27857.25</v>
      </c>
      <c r="G397" s="1217">
        <f t="shared" si="6"/>
        <v>27857.242000000006</v>
      </c>
    </row>
    <row r="398" spans="1:7" s="1198" customFormat="1" ht="12.75" customHeight="1" x14ac:dyDescent="0.2">
      <c r="A398" s="1216" t="s">
        <v>2503</v>
      </c>
      <c r="B398" s="1201">
        <v>8013.05</v>
      </c>
      <c r="C398" s="1201">
        <v>7995.3819999999996</v>
      </c>
      <c r="D398" s="1201">
        <v>0</v>
      </c>
      <c r="E398" s="1201">
        <v>0</v>
      </c>
      <c r="F398" s="1217">
        <f t="shared" si="6"/>
        <v>8013.05</v>
      </c>
      <c r="G398" s="1217">
        <f t="shared" si="6"/>
        <v>7995.3819999999996</v>
      </c>
    </row>
    <row r="399" spans="1:7" s="1198" customFormat="1" ht="12.75" customHeight="1" x14ac:dyDescent="0.2">
      <c r="A399" s="1216" t="s">
        <v>2504</v>
      </c>
      <c r="B399" s="1201">
        <v>11611.86</v>
      </c>
      <c r="C399" s="1201">
        <v>11611.86</v>
      </c>
      <c r="D399" s="1201">
        <v>9.6</v>
      </c>
      <c r="E399" s="1201">
        <v>9.6</v>
      </c>
      <c r="F399" s="1217">
        <f t="shared" si="6"/>
        <v>11621.460000000001</v>
      </c>
      <c r="G399" s="1217">
        <f t="shared" si="6"/>
        <v>11621.460000000001</v>
      </c>
    </row>
    <row r="400" spans="1:7" s="1198" customFormat="1" ht="12.75" customHeight="1" x14ac:dyDescent="0.2">
      <c r="A400" s="1216" t="s">
        <v>2505</v>
      </c>
      <c r="B400" s="1201">
        <v>14734.329999999998</v>
      </c>
      <c r="C400" s="1201">
        <v>14726.696000000002</v>
      </c>
      <c r="D400" s="1201">
        <v>32</v>
      </c>
      <c r="E400" s="1201">
        <v>32</v>
      </c>
      <c r="F400" s="1217">
        <f t="shared" si="6"/>
        <v>14766.329999999998</v>
      </c>
      <c r="G400" s="1217">
        <f t="shared" si="6"/>
        <v>14758.696000000002</v>
      </c>
    </row>
    <row r="401" spans="1:7" s="1198" customFormat="1" ht="12.75" customHeight="1" x14ac:dyDescent="0.2">
      <c r="A401" s="1216" t="s">
        <v>2506</v>
      </c>
      <c r="B401" s="1201">
        <v>36613.480000000003</v>
      </c>
      <c r="C401" s="1201">
        <v>36525.262999999999</v>
      </c>
      <c r="D401" s="1201">
        <v>348.43</v>
      </c>
      <c r="E401" s="1201">
        <v>348.42878000000002</v>
      </c>
      <c r="F401" s="1217">
        <f t="shared" si="6"/>
        <v>36961.910000000003</v>
      </c>
      <c r="G401" s="1217">
        <f t="shared" si="6"/>
        <v>36873.691780000001</v>
      </c>
    </row>
    <row r="402" spans="1:7" s="1198" customFormat="1" ht="12.75" customHeight="1" x14ac:dyDescent="0.2">
      <c r="A402" s="1216" t="s">
        <v>2507</v>
      </c>
      <c r="B402" s="1201">
        <v>23264.65</v>
      </c>
      <c r="C402" s="1201">
        <v>23264.650999999998</v>
      </c>
      <c r="D402" s="1201">
        <v>150.96</v>
      </c>
      <c r="E402" s="1201">
        <v>150.96</v>
      </c>
      <c r="F402" s="1217">
        <f t="shared" si="6"/>
        <v>23415.61</v>
      </c>
      <c r="G402" s="1217">
        <f t="shared" si="6"/>
        <v>23415.610999999997</v>
      </c>
    </row>
    <row r="403" spans="1:7" s="1198" customFormat="1" ht="12.75" customHeight="1" x14ac:dyDescent="0.2">
      <c r="A403" s="1216" t="s">
        <v>2508</v>
      </c>
      <c r="B403" s="1201">
        <v>19806.37</v>
      </c>
      <c r="C403" s="1201">
        <v>19780.151000000002</v>
      </c>
      <c r="D403" s="1201">
        <v>81.599999999999994</v>
      </c>
      <c r="E403" s="1201">
        <v>81.599999999999994</v>
      </c>
      <c r="F403" s="1217">
        <f t="shared" si="6"/>
        <v>19887.969999999998</v>
      </c>
      <c r="G403" s="1217">
        <f t="shared" si="6"/>
        <v>19861.751</v>
      </c>
    </row>
    <row r="404" spans="1:7" s="1198" customFormat="1" ht="12.75" customHeight="1" x14ac:dyDescent="0.2">
      <c r="A404" s="1216" t="s">
        <v>2509</v>
      </c>
      <c r="B404" s="1201">
        <v>3879.11</v>
      </c>
      <c r="C404" s="1201">
        <v>3879.105</v>
      </c>
      <c r="D404" s="1201">
        <v>20.6</v>
      </c>
      <c r="E404" s="1201">
        <v>20.6</v>
      </c>
      <c r="F404" s="1217">
        <f t="shared" si="6"/>
        <v>3899.71</v>
      </c>
      <c r="G404" s="1217">
        <f t="shared" si="6"/>
        <v>3899.7049999999999</v>
      </c>
    </row>
    <row r="405" spans="1:7" s="1198" customFormat="1" ht="12.75" customHeight="1" x14ac:dyDescent="0.2">
      <c r="A405" s="1216" t="s">
        <v>5016</v>
      </c>
      <c r="B405" s="1201">
        <v>28040.660000000003</v>
      </c>
      <c r="C405" s="1201">
        <v>28040.663</v>
      </c>
      <c r="D405" s="1201">
        <v>1134.4000000000001</v>
      </c>
      <c r="E405" s="1201">
        <v>1134.4000000000001</v>
      </c>
      <c r="F405" s="1217">
        <f t="shared" si="6"/>
        <v>29175.060000000005</v>
      </c>
      <c r="G405" s="1217">
        <f t="shared" si="6"/>
        <v>29175.063000000002</v>
      </c>
    </row>
    <row r="406" spans="1:7" s="1198" customFormat="1" ht="12.75" customHeight="1" x14ac:dyDescent="0.2">
      <c r="A406" s="1216" t="s">
        <v>2510</v>
      </c>
      <c r="B406" s="1201">
        <v>27002.63</v>
      </c>
      <c r="C406" s="1201">
        <v>27002.625999999997</v>
      </c>
      <c r="D406" s="1201">
        <v>392.4</v>
      </c>
      <c r="E406" s="1201">
        <v>392.4</v>
      </c>
      <c r="F406" s="1217">
        <f t="shared" si="6"/>
        <v>27395.030000000002</v>
      </c>
      <c r="G406" s="1217">
        <f t="shared" si="6"/>
        <v>27395.025999999998</v>
      </c>
    </row>
    <row r="407" spans="1:7" s="1198" customFormat="1" ht="12.75" customHeight="1" x14ac:dyDescent="0.2">
      <c r="A407" s="1216" t="s">
        <v>2511</v>
      </c>
      <c r="B407" s="1201">
        <v>33299.51</v>
      </c>
      <c r="C407" s="1201">
        <v>33252.676999999996</v>
      </c>
      <c r="D407" s="1201">
        <v>225.88</v>
      </c>
      <c r="E407" s="1201">
        <v>225.88</v>
      </c>
      <c r="F407" s="1217">
        <f t="shared" si="6"/>
        <v>33525.39</v>
      </c>
      <c r="G407" s="1217">
        <f t="shared" si="6"/>
        <v>33478.556999999993</v>
      </c>
    </row>
    <row r="408" spans="1:7" s="1198" customFormat="1" ht="12.75" customHeight="1" x14ac:dyDescent="0.2">
      <c r="A408" s="1216" t="s">
        <v>2512</v>
      </c>
      <c r="B408" s="1201">
        <v>37423.14</v>
      </c>
      <c r="C408" s="1201">
        <v>37423.140999999996</v>
      </c>
      <c r="D408" s="1201">
        <v>381.88</v>
      </c>
      <c r="E408" s="1201">
        <v>381.88</v>
      </c>
      <c r="F408" s="1217">
        <f t="shared" si="6"/>
        <v>37805.019999999997</v>
      </c>
      <c r="G408" s="1217">
        <f t="shared" si="6"/>
        <v>37805.020999999993</v>
      </c>
    </row>
    <row r="409" spans="1:7" s="1198" customFormat="1" ht="12.75" customHeight="1" x14ac:dyDescent="0.2">
      <c r="A409" s="1216" t="s">
        <v>2513</v>
      </c>
      <c r="B409" s="1201">
        <v>40157.850000000006</v>
      </c>
      <c r="C409" s="1201">
        <v>40157.853000000003</v>
      </c>
      <c r="D409" s="1201">
        <v>570.4</v>
      </c>
      <c r="E409" s="1201">
        <v>570.4</v>
      </c>
      <c r="F409" s="1217">
        <f t="shared" si="6"/>
        <v>40728.250000000007</v>
      </c>
      <c r="G409" s="1217">
        <f t="shared" si="6"/>
        <v>40728.253000000004</v>
      </c>
    </row>
    <row r="410" spans="1:7" s="1198" customFormat="1" ht="12.75" customHeight="1" x14ac:dyDescent="0.2">
      <c r="A410" s="1216" t="s">
        <v>2514</v>
      </c>
      <c r="B410" s="1201">
        <v>26114.27</v>
      </c>
      <c r="C410" s="1201">
        <v>26114.268</v>
      </c>
      <c r="D410" s="1201">
        <v>387</v>
      </c>
      <c r="E410" s="1201">
        <v>387</v>
      </c>
      <c r="F410" s="1217">
        <f t="shared" si="6"/>
        <v>26501.27</v>
      </c>
      <c r="G410" s="1217">
        <f t="shared" si="6"/>
        <v>26501.268</v>
      </c>
    </row>
    <row r="411" spans="1:7" s="1198" customFormat="1" ht="12.75" customHeight="1" x14ac:dyDescent="0.2">
      <c r="A411" s="1216" t="s">
        <v>2515</v>
      </c>
      <c r="B411" s="1201">
        <v>41398.07</v>
      </c>
      <c r="C411" s="1201">
        <v>41398.066999999995</v>
      </c>
      <c r="D411" s="1201">
        <v>417.7</v>
      </c>
      <c r="E411" s="1201">
        <v>417.7</v>
      </c>
      <c r="F411" s="1217">
        <f t="shared" si="6"/>
        <v>41815.769999999997</v>
      </c>
      <c r="G411" s="1217">
        <f t="shared" si="6"/>
        <v>41815.766999999993</v>
      </c>
    </row>
    <row r="412" spans="1:7" s="1198" customFormat="1" ht="12.75" customHeight="1" x14ac:dyDescent="0.2">
      <c r="A412" s="1216" t="s">
        <v>2516</v>
      </c>
      <c r="B412" s="1201">
        <v>8873.33</v>
      </c>
      <c r="C412" s="1201">
        <v>8873.3249999999989</v>
      </c>
      <c r="D412" s="1201">
        <v>13.8</v>
      </c>
      <c r="E412" s="1201">
        <v>13.8</v>
      </c>
      <c r="F412" s="1217">
        <f t="shared" si="6"/>
        <v>8887.1299999999992</v>
      </c>
      <c r="G412" s="1217">
        <f t="shared" si="6"/>
        <v>8887.1249999999982</v>
      </c>
    </row>
    <row r="413" spans="1:7" s="1198" customFormat="1" ht="12.75" customHeight="1" x14ac:dyDescent="0.2">
      <c r="A413" s="1216" t="s">
        <v>2517</v>
      </c>
      <c r="B413" s="1201">
        <v>14988.210000000001</v>
      </c>
      <c r="C413" s="1201">
        <v>14988.205999999998</v>
      </c>
      <c r="D413" s="1201">
        <v>140.84</v>
      </c>
      <c r="E413" s="1201">
        <v>140.84</v>
      </c>
      <c r="F413" s="1217">
        <f t="shared" si="6"/>
        <v>15129.050000000001</v>
      </c>
      <c r="G413" s="1217">
        <f t="shared" si="6"/>
        <v>15129.045999999998</v>
      </c>
    </row>
    <row r="414" spans="1:7" s="1198" customFormat="1" ht="12.75" customHeight="1" x14ac:dyDescent="0.2">
      <c r="A414" s="1216" t="s">
        <v>2518</v>
      </c>
      <c r="B414" s="1201">
        <v>9354.61</v>
      </c>
      <c r="C414" s="1201">
        <v>9354.6110000000008</v>
      </c>
      <c r="D414" s="1201">
        <v>47</v>
      </c>
      <c r="E414" s="1201">
        <v>47</v>
      </c>
      <c r="F414" s="1217">
        <f t="shared" si="6"/>
        <v>9401.61</v>
      </c>
      <c r="G414" s="1217">
        <f t="shared" si="6"/>
        <v>9401.6110000000008</v>
      </c>
    </row>
    <row r="415" spans="1:7" s="1198" customFormat="1" ht="12.75" customHeight="1" x14ac:dyDescent="0.2">
      <c r="A415" s="1216" t="s">
        <v>2519</v>
      </c>
      <c r="B415" s="1201">
        <v>15718.789999999999</v>
      </c>
      <c r="C415" s="1201">
        <v>15715.582</v>
      </c>
      <c r="D415" s="1201">
        <v>103.6</v>
      </c>
      <c r="E415" s="1201">
        <v>103.6</v>
      </c>
      <c r="F415" s="1217">
        <f t="shared" si="6"/>
        <v>15822.39</v>
      </c>
      <c r="G415" s="1217">
        <f t="shared" si="6"/>
        <v>15819.182000000001</v>
      </c>
    </row>
    <row r="416" spans="1:7" s="1198" customFormat="1" ht="12.75" customHeight="1" x14ac:dyDescent="0.2">
      <c r="A416" s="1216" t="s">
        <v>2520</v>
      </c>
      <c r="B416" s="1201">
        <v>16575.53</v>
      </c>
      <c r="C416" s="1201">
        <v>16517.736999999997</v>
      </c>
      <c r="D416" s="1201">
        <v>82.3</v>
      </c>
      <c r="E416" s="1201">
        <v>82.3</v>
      </c>
      <c r="F416" s="1217">
        <f t="shared" si="6"/>
        <v>16657.829999999998</v>
      </c>
      <c r="G416" s="1217">
        <f t="shared" si="6"/>
        <v>16600.036999999997</v>
      </c>
    </row>
    <row r="417" spans="1:7" s="1198" customFormat="1" ht="12.75" customHeight="1" x14ac:dyDescent="0.2">
      <c r="A417" s="1216" t="s">
        <v>2521</v>
      </c>
      <c r="B417" s="1201">
        <v>47045.33</v>
      </c>
      <c r="C417" s="1201">
        <v>47045.321000000004</v>
      </c>
      <c r="D417" s="1201">
        <v>201.16</v>
      </c>
      <c r="E417" s="1201">
        <v>201.16</v>
      </c>
      <c r="F417" s="1217">
        <f t="shared" si="6"/>
        <v>47246.490000000005</v>
      </c>
      <c r="G417" s="1217">
        <f t="shared" si="6"/>
        <v>47246.481000000007</v>
      </c>
    </row>
    <row r="418" spans="1:7" s="1198" customFormat="1" ht="12.75" customHeight="1" x14ac:dyDescent="0.2">
      <c r="A418" s="1216" t="s">
        <v>2522</v>
      </c>
      <c r="B418" s="1201">
        <v>45264.81</v>
      </c>
      <c r="C418" s="1201">
        <v>45176.595999999998</v>
      </c>
      <c r="D418" s="1201">
        <v>288.88</v>
      </c>
      <c r="E418" s="1201">
        <v>288.88</v>
      </c>
      <c r="F418" s="1217">
        <f t="shared" si="6"/>
        <v>45553.689999999995</v>
      </c>
      <c r="G418" s="1217">
        <f t="shared" si="6"/>
        <v>45465.475999999995</v>
      </c>
    </row>
    <row r="419" spans="1:7" s="1198" customFormat="1" ht="12.75" customHeight="1" x14ac:dyDescent="0.2">
      <c r="A419" s="1216" t="s">
        <v>2523</v>
      </c>
      <c r="B419" s="1201">
        <v>10308.799999999999</v>
      </c>
      <c r="C419" s="1201">
        <v>10308.791999999999</v>
      </c>
      <c r="D419" s="1201">
        <v>65.37</v>
      </c>
      <c r="E419" s="1201">
        <v>65.369</v>
      </c>
      <c r="F419" s="1217">
        <f t="shared" si="6"/>
        <v>10374.17</v>
      </c>
      <c r="G419" s="1217">
        <f t="shared" si="6"/>
        <v>10374.161</v>
      </c>
    </row>
    <row r="420" spans="1:7" s="1198" customFormat="1" ht="12.75" customHeight="1" x14ac:dyDescent="0.2">
      <c r="A420" s="1216" t="s">
        <v>2524</v>
      </c>
      <c r="B420" s="1201">
        <v>18437.39</v>
      </c>
      <c r="C420" s="1201">
        <v>18437.385999999999</v>
      </c>
      <c r="D420" s="1201">
        <v>29.6</v>
      </c>
      <c r="E420" s="1201">
        <v>29.6</v>
      </c>
      <c r="F420" s="1217">
        <f t="shared" si="6"/>
        <v>18466.989999999998</v>
      </c>
      <c r="G420" s="1217">
        <f t="shared" si="6"/>
        <v>18466.985999999997</v>
      </c>
    </row>
    <row r="421" spans="1:7" s="1198" customFormat="1" ht="12.75" customHeight="1" x14ac:dyDescent="0.2">
      <c r="A421" s="1216" t="s">
        <v>2525</v>
      </c>
      <c r="B421" s="1201">
        <v>42836.46</v>
      </c>
      <c r="C421" s="1201">
        <v>42836.450999999994</v>
      </c>
      <c r="D421" s="1201">
        <v>128.19999999999999</v>
      </c>
      <c r="E421" s="1201">
        <v>128.19999999999999</v>
      </c>
      <c r="F421" s="1217">
        <f t="shared" si="6"/>
        <v>42964.659999999996</v>
      </c>
      <c r="G421" s="1217">
        <f t="shared" si="6"/>
        <v>42964.650999999991</v>
      </c>
    </row>
    <row r="422" spans="1:7" s="1198" customFormat="1" ht="12.75" customHeight="1" x14ac:dyDescent="0.2">
      <c r="A422" s="1216" t="s">
        <v>2526</v>
      </c>
      <c r="B422" s="1201">
        <v>17335.939999999999</v>
      </c>
      <c r="C422" s="1201">
        <v>17335.938000000002</v>
      </c>
      <c r="D422" s="1201">
        <v>160.07999999999998</v>
      </c>
      <c r="E422" s="1201">
        <v>160.07999999999998</v>
      </c>
      <c r="F422" s="1217">
        <f t="shared" si="6"/>
        <v>17496.02</v>
      </c>
      <c r="G422" s="1217">
        <f t="shared" si="6"/>
        <v>17496.018000000004</v>
      </c>
    </row>
    <row r="423" spans="1:7" s="1198" customFormat="1" ht="12.75" customHeight="1" x14ac:dyDescent="0.2">
      <c r="A423" s="1216" t="s">
        <v>2527</v>
      </c>
      <c r="B423" s="1201">
        <v>20932.95</v>
      </c>
      <c r="C423" s="1201">
        <v>20932.951000000001</v>
      </c>
      <c r="D423" s="1201">
        <v>107.4</v>
      </c>
      <c r="E423" s="1201">
        <v>107.4</v>
      </c>
      <c r="F423" s="1217">
        <f t="shared" si="6"/>
        <v>21040.350000000002</v>
      </c>
      <c r="G423" s="1217">
        <f t="shared" si="6"/>
        <v>21040.351000000002</v>
      </c>
    </row>
    <row r="424" spans="1:7" s="1198" customFormat="1" ht="12.75" customHeight="1" x14ac:dyDescent="0.2">
      <c r="A424" s="1216" t="s">
        <v>2528</v>
      </c>
      <c r="B424" s="1201">
        <v>6843.99</v>
      </c>
      <c r="C424" s="1201">
        <v>6843.9889999999996</v>
      </c>
      <c r="D424" s="1201">
        <v>41.9</v>
      </c>
      <c r="E424" s="1201">
        <v>41.9</v>
      </c>
      <c r="F424" s="1217">
        <f t="shared" si="6"/>
        <v>6885.8899999999994</v>
      </c>
      <c r="G424" s="1217">
        <f t="shared" si="6"/>
        <v>6885.8889999999992</v>
      </c>
    </row>
    <row r="425" spans="1:7" s="1198" customFormat="1" ht="12.75" customHeight="1" x14ac:dyDescent="0.2">
      <c r="A425" s="1216" t="s">
        <v>2529</v>
      </c>
      <c r="B425" s="1201">
        <v>13647.079999999998</v>
      </c>
      <c r="C425" s="1201">
        <v>13642.054</v>
      </c>
      <c r="D425" s="1201">
        <v>40.159999999999997</v>
      </c>
      <c r="E425" s="1201">
        <v>40.159999999999997</v>
      </c>
      <c r="F425" s="1217">
        <f t="shared" si="6"/>
        <v>13687.239999999998</v>
      </c>
      <c r="G425" s="1217">
        <f t="shared" si="6"/>
        <v>13682.214</v>
      </c>
    </row>
    <row r="426" spans="1:7" s="1198" customFormat="1" ht="12.75" customHeight="1" x14ac:dyDescent="0.2">
      <c r="A426" s="1216" t="s">
        <v>2530</v>
      </c>
      <c r="B426" s="1201">
        <v>17609.36</v>
      </c>
      <c r="C426" s="1201">
        <v>17609.362000000001</v>
      </c>
      <c r="D426" s="1201">
        <v>16.8</v>
      </c>
      <c r="E426" s="1201">
        <v>16.8</v>
      </c>
      <c r="F426" s="1217">
        <f t="shared" si="6"/>
        <v>17626.16</v>
      </c>
      <c r="G426" s="1217">
        <f t="shared" si="6"/>
        <v>17626.162</v>
      </c>
    </row>
    <row r="427" spans="1:7" s="1198" customFormat="1" ht="12.75" customHeight="1" x14ac:dyDescent="0.2">
      <c r="A427" s="1216" t="s">
        <v>2531</v>
      </c>
      <c r="B427" s="1201">
        <v>33885.83</v>
      </c>
      <c r="C427" s="1201">
        <v>33885.828000000001</v>
      </c>
      <c r="D427" s="1201">
        <v>115.28999999999999</v>
      </c>
      <c r="E427" s="1201">
        <v>115.289</v>
      </c>
      <c r="F427" s="1217">
        <f t="shared" si="6"/>
        <v>34001.120000000003</v>
      </c>
      <c r="G427" s="1217">
        <f t="shared" si="6"/>
        <v>34001.116999999998</v>
      </c>
    </row>
    <row r="428" spans="1:7" s="1198" customFormat="1" ht="12.75" customHeight="1" x14ac:dyDescent="0.2">
      <c r="A428" s="1216" t="s">
        <v>2532</v>
      </c>
      <c r="B428" s="1201">
        <v>9521.26</v>
      </c>
      <c r="C428" s="1201">
        <v>9521.2579999999998</v>
      </c>
      <c r="D428" s="1201">
        <v>14</v>
      </c>
      <c r="E428" s="1201">
        <v>14</v>
      </c>
      <c r="F428" s="1217">
        <f t="shared" si="6"/>
        <v>9535.26</v>
      </c>
      <c r="G428" s="1217">
        <f t="shared" si="6"/>
        <v>9535.2579999999998</v>
      </c>
    </row>
    <row r="429" spans="1:7" s="1198" customFormat="1" ht="12.75" customHeight="1" x14ac:dyDescent="0.2">
      <c r="A429" s="1216" t="s">
        <v>2533</v>
      </c>
      <c r="B429" s="1201">
        <v>11156.55</v>
      </c>
      <c r="C429" s="1201">
        <v>11156.55</v>
      </c>
      <c r="D429" s="1201">
        <v>9.6</v>
      </c>
      <c r="E429" s="1201">
        <v>9.6</v>
      </c>
      <c r="F429" s="1217">
        <f t="shared" si="6"/>
        <v>11166.15</v>
      </c>
      <c r="G429" s="1217">
        <f t="shared" si="6"/>
        <v>11166.15</v>
      </c>
    </row>
    <row r="430" spans="1:7" s="1198" customFormat="1" ht="12.75" customHeight="1" x14ac:dyDescent="0.2">
      <c r="A430" s="1216" t="s">
        <v>2534</v>
      </c>
      <c r="B430" s="1201">
        <v>9357.99</v>
      </c>
      <c r="C430" s="1201">
        <v>9357.987000000001</v>
      </c>
      <c r="D430" s="1201">
        <v>55.6</v>
      </c>
      <c r="E430" s="1201">
        <v>55.6</v>
      </c>
      <c r="F430" s="1217">
        <f t="shared" si="6"/>
        <v>9413.59</v>
      </c>
      <c r="G430" s="1217">
        <f t="shared" si="6"/>
        <v>9413.5870000000014</v>
      </c>
    </row>
    <row r="431" spans="1:7" s="1198" customFormat="1" ht="12.75" customHeight="1" x14ac:dyDescent="0.2">
      <c r="A431" s="1216" t="s">
        <v>2535</v>
      </c>
      <c r="B431" s="1201">
        <v>7838.2300000000005</v>
      </c>
      <c r="C431" s="1201">
        <v>7838.2340000000004</v>
      </c>
      <c r="D431" s="1201">
        <v>29.6</v>
      </c>
      <c r="E431" s="1201">
        <v>29.6</v>
      </c>
      <c r="F431" s="1217">
        <f t="shared" si="6"/>
        <v>7867.8300000000008</v>
      </c>
      <c r="G431" s="1217">
        <f t="shared" si="6"/>
        <v>7867.8340000000007</v>
      </c>
    </row>
    <row r="432" spans="1:7" s="1198" customFormat="1" ht="12.75" customHeight="1" x14ac:dyDescent="0.2">
      <c r="A432" s="1216" t="s">
        <v>2536</v>
      </c>
      <c r="B432" s="1201">
        <v>6919.4699999999993</v>
      </c>
      <c r="C432" s="1201">
        <v>6919.4600000000009</v>
      </c>
      <c r="D432" s="1201">
        <v>32</v>
      </c>
      <c r="E432" s="1201">
        <v>32</v>
      </c>
      <c r="F432" s="1217">
        <f t="shared" si="6"/>
        <v>6951.4699999999993</v>
      </c>
      <c r="G432" s="1217">
        <f t="shared" si="6"/>
        <v>6951.4600000000009</v>
      </c>
    </row>
    <row r="433" spans="1:7" s="1198" customFormat="1" ht="12.75" customHeight="1" x14ac:dyDescent="0.2">
      <c r="A433" s="1216" t="s">
        <v>2537</v>
      </c>
      <c r="B433" s="1201">
        <v>41632.85</v>
      </c>
      <c r="C433" s="1201">
        <v>41632.849000000002</v>
      </c>
      <c r="D433" s="1201">
        <v>125.55000000000001</v>
      </c>
      <c r="E433" s="1201">
        <v>125.54700000000001</v>
      </c>
      <c r="F433" s="1217">
        <f t="shared" si="6"/>
        <v>41758.400000000001</v>
      </c>
      <c r="G433" s="1217">
        <f t="shared" si="6"/>
        <v>41758.396000000001</v>
      </c>
    </row>
    <row r="434" spans="1:7" s="1198" customFormat="1" ht="12.75" customHeight="1" x14ac:dyDescent="0.2">
      <c r="A434" s="1216" t="s">
        <v>2538</v>
      </c>
      <c r="B434" s="1201">
        <v>13749.239999999998</v>
      </c>
      <c r="C434" s="1201">
        <v>13749.238000000001</v>
      </c>
      <c r="D434" s="1201">
        <v>12</v>
      </c>
      <c r="E434" s="1201">
        <v>12</v>
      </c>
      <c r="F434" s="1217">
        <f t="shared" si="6"/>
        <v>13761.239999999998</v>
      </c>
      <c r="G434" s="1217">
        <f t="shared" si="6"/>
        <v>13761.238000000001</v>
      </c>
    </row>
    <row r="435" spans="1:7" s="1198" customFormat="1" ht="12.75" customHeight="1" x14ac:dyDescent="0.2">
      <c r="A435" s="1216" t="s">
        <v>2539</v>
      </c>
      <c r="B435" s="1201">
        <v>10543.7</v>
      </c>
      <c r="C435" s="1201">
        <v>10542.493</v>
      </c>
      <c r="D435" s="1201">
        <v>36.75</v>
      </c>
      <c r="E435" s="1201">
        <v>36.75</v>
      </c>
      <c r="F435" s="1217">
        <f t="shared" si="6"/>
        <v>10580.45</v>
      </c>
      <c r="G435" s="1217">
        <f t="shared" si="6"/>
        <v>10579.243</v>
      </c>
    </row>
    <row r="436" spans="1:7" s="1198" customFormat="1" ht="12.75" customHeight="1" x14ac:dyDescent="0.2">
      <c r="A436" s="1216" t="s">
        <v>2540</v>
      </c>
      <c r="B436" s="1201">
        <v>23136.73</v>
      </c>
      <c r="C436" s="1201">
        <v>23136.731</v>
      </c>
      <c r="D436" s="1201">
        <v>12.96</v>
      </c>
      <c r="E436" s="1201">
        <v>12.96</v>
      </c>
      <c r="F436" s="1217">
        <f t="shared" si="6"/>
        <v>23149.69</v>
      </c>
      <c r="G436" s="1217">
        <f t="shared" si="6"/>
        <v>23149.690999999999</v>
      </c>
    </row>
    <row r="437" spans="1:7" s="1198" customFormat="1" ht="12.75" customHeight="1" x14ac:dyDescent="0.2">
      <c r="A437" s="1216" t="s">
        <v>2541</v>
      </c>
      <c r="B437" s="1201">
        <v>44354.409999999996</v>
      </c>
      <c r="C437" s="1201">
        <v>44299.163</v>
      </c>
      <c r="D437" s="1201">
        <v>1062.73</v>
      </c>
      <c r="E437" s="1201">
        <v>1062.7280000000001</v>
      </c>
      <c r="F437" s="1217">
        <f t="shared" si="6"/>
        <v>45417.14</v>
      </c>
      <c r="G437" s="1217">
        <f t="shared" si="6"/>
        <v>45361.891000000003</v>
      </c>
    </row>
    <row r="438" spans="1:7" s="1198" customFormat="1" ht="12.75" customHeight="1" x14ac:dyDescent="0.2">
      <c r="A438" s="1216" t="s">
        <v>2542</v>
      </c>
      <c r="B438" s="1201">
        <v>20645.04</v>
      </c>
      <c r="C438" s="1201">
        <v>20645.029000000002</v>
      </c>
      <c r="D438" s="1201">
        <v>93.47999999999999</v>
      </c>
      <c r="E438" s="1201">
        <v>93.47999999999999</v>
      </c>
      <c r="F438" s="1217">
        <f t="shared" si="6"/>
        <v>20738.52</v>
      </c>
      <c r="G438" s="1217">
        <f t="shared" si="6"/>
        <v>20738.509000000002</v>
      </c>
    </row>
    <row r="439" spans="1:7" s="1198" customFormat="1" ht="12.75" customHeight="1" x14ac:dyDescent="0.2">
      <c r="A439" s="1216" t="s">
        <v>2543</v>
      </c>
      <c r="B439" s="1201">
        <v>23656.1</v>
      </c>
      <c r="C439" s="1201">
        <v>23656.098000000002</v>
      </c>
      <c r="D439" s="1201">
        <v>48.32</v>
      </c>
      <c r="E439" s="1201">
        <v>48.32</v>
      </c>
      <c r="F439" s="1217">
        <f t="shared" si="6"/>
        <v>23704.42</v>
      </c>
      <c r="G439" s="1217">
        <f t="shared" si="6"/>
        <v>23704.418000000001</v>
      </c>
    </row>
    <row r="440" spans="1:7" s="1198" customFormat="1" ht="12.75" customHeight="1" x14ac:dyDescent="0.2">
      <c r="A440" s="1216" t="s">
        <v>2544</v>
      </c>
      <c r="B440" s="1201">
        <v>8046.34</v>
      </c>
      <c r="C440" s="1201">
        <v>8046.3239999999996</v>
      </c>
      <c r="D440" s="1201">
        <v>37.700000000000003</v>
      </c>
      <c r="E440" s="1201">
        <v>37.700000000000003</v>
      </c>
      <c r="F440" s="1217">
        <f t="shared" si="6"/>
        <v>8084.04</v>
      </c>
      <c r="G440" s="1217">
        <f t="shared" si="6"/>
        <v>8084.0239999999994</v>
      </c>
    </row>
    <row r="441" spans="1:7" s="1198" customFormat="1" ht="12.75" customHeight="1" x14ac:dyDescent="0.2">
      <c r="A441" s="1216" t="s">
        <v>2545</v>
      </c>
      <c r="B441" s="1201">
        <v>35076.57</v>
      </c>
      <c r="C441" s="1201">
        <v>35076.567000000003</v>
      </c>
      <c r="D441" s="1201">
        <v>468.79</v>
      </c>
      <c r="E441" s="1201">
        <v>468.79</v>
      </c>
      <c r="F441" s="1217">
        <f t="shared" si="6"/>
        <v>35545.360000000001</v>
      </c>
      <c r="G441" s="1217">
        <f t="shared" si="6"/>
        <v>35545.357000000004</v>
      </c>
    </row>
    <row r="442" spans="1:7" s="1198" customFormat="1" ht="12.75" customHeight="1" x14ac:dyDescent="0.2">
      <c r="A442" s="1216" t="s">
        <v>2546</v>
      </c>
      <c r="B442" s="1201">
        <v>55463.03</v>
      </c>
      <c r="C442" s="1201">
        <v>55463.03</v>
      </c>
      <c r="D442" s="1201">
        <v>899.1</v>
      </c>
      <c r="E442" s="1201">
        <v>899.1</v>
      </c>
      <c r="F442" s="1217">
        <f t="shared" si="6"/>
        <v>56362.13</v>
      </c>
      <c r="G442" s="1217">
        <f t="shared" si="6"/>
        <v>56362.13</v>
      </c>
    </row>
    <row r="443" spans="1:7" s="1198" customFormat="1" ht="12.75" customHeight="1" x14ac:dyDescent="0.2">
      <c r="A443" s="1216" t="s">
        <v>2547</v>
      </c>
      <c r="B443" s="1201">
        <v>5532.68</v>
      </c>
      <c r="C443" s="1201">
        <v>5532.6779999999999</v>
      </c>
      <c r="D443" s="1201">
        <v>14.88</v>
      </c>
      <c r="E443" s="1201">
        <v>14.88</v>
      </c>
      <c r="F443" s="1217">
        <f t="shared" si="6"/>
        <v>5547.56</v>
      </c>
      <c r="G443" s="1217">
        <f t="shared" si="6"/>
        <v>5547.558</v>
      </c>
    </row>
    <row r="444" spans="1:7" s="1198" customFormat="1" ht="12.75" customHeight="1" x14ac:dyDescent="0.2">
      <c r="A444" s="1216" t="s">
        <v>2548</v>
      </c>
      <c r="B444" s="1201">
        <v>16361.1</v>
      </c>
      <c r="C444" s="1201">
        <v>16361.097</v>
      </c>
      <c r="D444" s="1201">
        <v>64.8</v>
      </c>
      <c r="E444" s="1201">
        <v>64.8</v>
      </c>
      <c r="F444" s="1217">
        <f t="shared" si="6"/>
        <v>16425.900000000001</v>
      </c>
      <c r="G444" s="1217">
        <f t="shared" si="6"/>
        <v>16425.897000000001</v>
      </c>
    </row>
    <row r="445" spans="1:7" s="1198" customFormat="1" ht="12.75" customHeight="1" x14ac:dyDescent="0.2">
      <c r="A445" s="1216" t="s">
        <v>2549</v>
      </c>
      <c r="B445" s="1201">
        <v>51275.95</v>
      </c>
      <c r="C445" s="1201">
        <v>51275.945999999996</v>
      </c>
      <c r="D445" s="1201">
        <v>80.960000000000008</v>
      </c>
      <c r="E445" s="1201">
        <v>80.960000000000008</v>
      </c>
      <c r="F445" s="1217">
        <f t="shared" si="6"/>
        <v>51356.909999999996</v>
      </c>
      <c r="G445" s="1217">
        <f t="shared" si="6"/>
        <v>51356.905999999995</v>
      </c>
    </row>
    <row r="446" spans="1:7" s="1198" customFormat="1" ht="12.75" customHeight="1" x14ac:dyDescent="0.2">
      <c r="A446" s="1216" t="s">
        <v>2550</v>
      </c>
      <c r="B446" s="1201">
        <v>44232.4</v>
      </c>
      <c r="C446" s="1201">
        <v>44232.403999999995</v>
      </c>
      <c r="D446" s="1201">
        <v>193.2</v>
      </c>
      <c r="E446" s="1201">
        <v>193.2</v>
      </c>
      <c r="F446" s="1217">
        <f t="shared" si="6"/>
        <v>44425.599999999999</v>
      </c>
      <c r="G446" s="1217">
        <f t="shared" si="6"/>
        <v>44425.603999999992</v>
      </c>
    </row>
    <row r="447" spans="1:7" s="1198" customFormat="1" ht="12.75" customHeight="1" x14ac:dyDescent="0.2">
      <c r="A447" s="1216" t="s">
        <v>2551</v>
      </c>
      <c r="B447" s="1201">
        <v>52885.86</v>
      </c>
      <c r="C447" s="1201">
        <v>52885.858</v>
      </c>
      <c r="D447" s="1201">
        <v>332.25</v>
      </c>
      <c r="E447" s="1201">
        <v>332.25</v>
      </c>
      <c r="F447" s="1217">
        <f t="shared" si="6"/>
        <v>53218.11</v>
      </c>
      <c r="G447" s="1217">
        <f t="shared" si="6"/>
        <v>53218.108</v>
      </c>
    </row>
    <row r="448" spans="1:7" s="1198" customFormat="1" ht="12.75" customHeight="1" x14ac:dyDescent="0.2">
      <c r="A448" s="1216" t="s">
        <v>2552</v>
      </c>
      <c r="B448" s="1201">
        <v>40690.159999999996</v>
      </c>
      <c r="C448" s="1201">
        <v>40684.923999999999</v>
      </c>
      <c r="D448" s="1201">
        <v>428.3</v>
      </c>
      <c r="E448" s="1201">
        <v>428.3</v>
      </c>
      <c r="F448" s="1217">
        <f t="shared" si="6"/>
        <v>41118.46</v>
      </c>
      <c r="G448" s="1217">
        <f t="shared" si="6"/>
        <v>41113.224000000002</v>
      </c>
    </row>
    <row r="449" spans="1:7" s="1198" customFormat="1" ht="12.75" customHeight="1" x14ac:dyDescent="0.2">
      <c r="A449" s="1216" t="s">
        <v>2553</v>
      </c>
      <c r="B449" s="1201">
        <v>37568.629999999997</v>
      </c>
      <c r="C449" s="1201">
        <v>37568.633000000002</v>
      </c>
      <c r="D449" s="1201">
        <v>913.15</v>
      </c>
      <c r="E449" s="1201">
        <v>912.38499999999999</v>
      </c>
      <c r="F449" s="1217">
        <f t="shared" si="6"/>
        <v>38481.78</v>
      </c>
      <c r="G449" s="1217">
        <f t="shared" si="6"/>
        <v>38481.018000000004</v>
      </c>
    </row>
    <row r="450" spans="1:7" s="1198" customFormat="1" ht="12.75" customHeight="1" x14ac:dyDescent="0.2">
      <c r="A450" s="1216" t="s">
        <v>2554</v>
      </c>
      <c r="B450" s="1201">
        <v>24323.77</v>
      </c>
      <c r="C450" s="1201">
        <v>24323.772000000001</v>
      </c>
      <c r="D450" s="1201">
        <v>520.20000000000005</v>
      </c>
      <c r="E450" s="1201">
        <v>520.20000000000005</v>
      </c>
      <c r="F450" s="1217">
        <f t="shared" si="6"/>
        <v>24843.97</v>
      </c>
      <c r="G450" s="1217">
        <f t="shared" si="6"/>
        <v>24843.972000000002</v>
      </c>
    </row>
    <row r="451" spans="1:7" s="1198" customFormat="1" ht="12.75" customHeight="1" x14ac:dyDescent="0.2">
      <c r="A451" s="1216" t="s">
        <v>2555</v>
      </c>
      <c r="B451" s="1201">
        <v>24015.559999999998</v>
      </c>
      <c r="C451" s="1201">
        <v>24015.550999999999</v>
      </c>
      <c r="D451" s="1201">
        <v>342.56</v>
      </c>
      <c r="E451" s="1201">
        <v>342.5</v>
      </c>
      <c r="F451" s="1217">
        <f t="shared" si="6"/>
        <v>24358.12</v>
      </c>
      <c r="G451" s="1217">
        <f t="shared" si="6"/>
        <v>24358.050999999999</v>
      </c>
    </row>
    <row r="452" spans="1:7" s="1198" customFormat="1" ht="12.75" customHeight="1" x14ac:dyDescent="0.2">
      <c r="A452" s="1216" t="s">
        <v>2556</v>
      </c>
      <c r="B452" s="1201">
        <v>23268.07</v>
      </c>
      <c r="C452" s="1201">
        <v>23264.859</v>
      </c>
      <c r="D452" s="1201">
        <v>69.8</v>
      </c>
      <c r="E452" s="1201">
        <v>69.8</v>
      </c>
      <c r="F452" s="1217">
        <f t="shared" si="6"/>
        <v>23337.87</v>
      </c>
      <c r="G452" s="1217">
        <f t="shared" si="6"/>
        <v>23334.659</v>
      </c>
    </row>
    <row r="453" spans="1:7" s="1198" customFormat="1" ht="12.75" customHeight="1" x14ac:dyDescent="0.2">
      <c r="A453" s="1216" t="s">
        <v>2557</v>
      </c>
      <c r="B453" s="1201">
        <v>41739.15</v>
      </c>
      <c r="C453" s="1201">
        <v>41719.542999999998</v>
      </c>
      <c r="D453" s="1201">
        <v>364.96000000000004</v>
      </c>
      <c r="E453" s="1201">
        <v>364.96000000000004</v>
      </c>
      <c r="F453" s="1217">
        <f t="shared" si="6"/>
        <v>42104.11</v>
      </c>
      <c r="G453" s="1217">
        <f t="shared" si="6"/>
        <v>42084.502999999997</v>
      </c>
    </row>
    <row r="454" spans="1:7" s="1198" customFormat="1" ht="12.75" customHeight="1" x14ac:dyDescent="0.2">
      <c r="A454" s="1216" t="s">
        <v>2558</v>
      </c>
      <c r="B454" s="1201">
        <v>6082.82</v>
      </c>
      <c r="C454" s="1201">
        <v>6082.8189999999995</v>
      </c>
      <c r="D454" s="1201">
        <v>54.4</v>
      </c>
      <c r="E454" s="1201">
        <v>54.4</v>
      </c>
      <c r="F454" s="1217">
        <f t="shared" ref="F454:G517" si="7">B454+D454</f>
        <v>6137.2199999999993</v>
      </c>
      <c r="G454" s="1217">
        <f t="shared" si="7"/>
        <v>6137.2189999999991</v>
      </c>
    </row>
    <row r="455" spans="1:7" s="1198" customFormat="1" ht="12.75" customHeight="1" x14ac:dyDescent="0.2">
      <c r="A455" s="1216" t="s">
        <v>2559</v>
      </c>
      <c r="B455" s="1201">
        <v>31598.059999999998</v>
      </c>
      <c r="C455" s="1201">
        <v>31598.053</v>
      </c>
      <c r="D455" s="1201">
        <v>49.28</v>
      </c>
      <c r="E455" s="1201">
        <v>49.28</v>
      </c>
      <c r="F455" s="1217">
        <f t="shared" si="7"/>
        <v>31647.339999999997</v>
      </c>
      <c r="G455" s="1217">
        <f t="shared" si="7"/>
        <v>31647.332999999999</v>
      </c>
    </row>
    <row r="456" spans="1:7" s="1198" customFormat="1" ht="12.75" customHeight="1" x14ac:dyDescent="0.2">
      <c r="A456" s="1216" t="s">
        <v>2560</v>
      </c>
      <c r="B456" s="1201">
        <v>52262.74</v>
      </c>
      <c r="C456" s="1201">
        <v>52262.733999999997</v>
      </c>
      <c r="D456" s="1201">
        <v>135.68</v>
      </c>
      <c r="E456" s="1201">
        <v>132.63288</v>
      </c>
      <c r="F456" s="1217">
        <f t="shared" si="7"/>
        <v>52398.42</v>
      </c>
      <c r="G456" s="1217">
        <f t="shared" si="7"/>
        <v>52395.366879999994</v>
      </c>
    </row>
    <row r="457" spans="1:7" s="1198" customFormat="1" ht="12.75" customHeight="1" x14ac:dyDescent="0.2">
      <c r="A457" s="1216" t="s">
        <v>2561</v>
      </c>
      <c r="B457" s="1201">
        <v>26625.38</v>
      </c>
      <c r="C457" s="1201">
        <v>26607.314000000002</v>
      </c>
      <c r="D457" s="1201">
        <v>109.7</v>
      </c>
      <c r="E457" s="1201">
        <v>109.66974</v>
      </c>
      <c r="F457" s="1217">
        <f t="shared" si="7"/>
        <v>26735.08</v>
      </c>
      <c r="G457" s="1217">
        <f t="shared" si="7"/>
        <v>26716.983740000003</v>
      </c>
    </row>
    <row r="458" spans="1:7" s="1198" customFormat="1" ht="12.75" customHeight="1" x14ac:dyDescent="0.2">
      <c r="A458" s="1216" t="s">
        <v>2562</v>
      </c>
      <c r="B458" s="1201">
        <v>8754.42</v>
      </c>
      <c r="C458" s="1201">
        <v>8754.4189999999999</v>
      </c>
      <c r="D458" s="1201">
        <v>40.159999999999997</v>
      </c>
      <c r="E458" s="1201">
        <v>40.159999999999997</v>
      </c>
      <c r="F458" s="1217">
        <f t="shared" si="7"/>
        <v>8794.58</v>
      </c>
      <c r="G458" s="1217">
        <f t="shared" si="7"/>
        <v>8794.5789999999997</v>
      </c>
    </row>
    <row r="459" spans="1:7" s="1198" customFormat="1" ht="12.75" customHeight="1" x14ac:dyDescent="0.2">
      <c r="A459" s="1216" t="s">
        <v>2563</v>
      </c>
      <c r="B459" s="1201">
        <v>11922.210000000001</v>
      </c>
      <c r="C459" s="1201">
        <v>11922.207</v>
      </c>
      <c r="D459" s="1201">
        <v>188</v>
      </c>
      <c r="E459" s="1201">
        <v>188</v>
      </c>
      <c r="F459" s="1217">
        <f t="shared" si="7"/>
        <v>12110.210000000001</v>
      </c>
      <c r="G459" s="1217">
        <f t="shared" si="7"/>
        <v>12110.207</v>
      </c>
    </row>
    <row r="460" spans="1:7" s="1198" customFormat="1" ht="12.75" customHeight="1" x14ac:dyDescent="0.2">
      <c r="A460" s="1216" t="s">
        <v>2564</v>
      </c>
      <c r="B460" s="1201">
        <v>38685.46</v>
      </c>
      <c r="C460" s="1201">
        <v>38674.754000000001</v>
      </c>
      <c r="D460" s="1201">
        <v>1395.79</v>
      </c>
      <c r="E460" s="1201">
        <v>1220.3409999999999</v>
      </c>
      <c r="F460" s="1217">
        <f t="shared" si="7"/>
        <v>40081.25</v>
      </c>
      <c r="G460" s="1217">
        <f t="shared" si="7"/>
        <v>39895.095000000001</v>
      </c>
    </row>
    <row r="461" spans="1:7" s="1198" customFormat="1" ht="12.75" customHeight="1" x14ac:dyDescent="0.2">
      <c r="A461" s="1216" t="s">
        <v>2565</v>
      </c>
      <c r="B461" s="1201">
        <v>23837.030000000002</v>
      </c>
      <c r="C461" s="1201">
        <v>23837.034</v>
      </c>
      <c r="D461" s="1201">
        <v>17.28</v>
      </c>
      <c r="E461" s="1201">
        <v>17.28</v>
      </c>
      <c r="F461" s="1217">
        <f t="shared" si="7"/>
        <v>23854.31</v>
      </c>
      <c r="G461" s="1217">
        <f t="shared" si="7"/>
        <v>23854.313999999998</v>
      </c>
    </row>
    <row r="462" spans="1:7" s="1198" customFormat="1" ht="12.75" customHeight="1" x14ac:dyDescent="0.2">
      <c r="A462" s="1216" t="s">
        <v>2566</v>
      </c>
      <c r="B462" s="1201">
        <v>39490.370000000003</v>
      </c>
      <c r="C462" s="1201">
        <v>39490.356999999996</v>
      </c>
      <c r="D462" s="1201">
        <v>300.39999999999998</v>
      </c>
      <c r="E462" s="1201">
        <v>300.39999999999998</v>
      </c>
      <c r="F462" s="1217">
        <f t="shared" si="7"/>
        <v>39790.770000000004</v>
      </c>
      <c r="G462" s="1217">
        <f t="shared" si="7"/>
        <v>39790.756999999998</v>
      </c>
    </row>
    <row r="463" spans="1:7" s="1198" customFormat="1" ht="12.75" customHeight="1" x14ac:dyDescent="0.2">
      <c r="A463" s="1216" t="s">
        <v>2567</v>
      </c>
      <c r="B463" s="1201">
        <v>33171.919999999998</v>
      </c>
      <c r="C463" s="1201">
        <v>33171.919000000002</v>
      </c>
      <c r="D463" s="1201">
        <v>184.13</v>
      </c>
      <c r="E463" s="1201">
        <v>184.125</v>
      </c>
      <c r="F463" s="1217">
        <f t="shared" si="7"/>
        <v>33356.049999999996</v>
      </c>
      <c r="G463" s="1217">
        <f t="shared" si="7"/>
        <v>33356.044000000002</v>
      </c>
    </row>
    <row r="464" spans="1:7" s="1198" customFormat="1" ht="12.75" customHeight="1" x14ac:dyDescent="0.2">
      <c r="A464" s="1216" t="s">
        <v>2568</v>
      </c>
      <c r="B464" s="1201">
        <v>20444.03</v>
      </c>
      <c r="C464" s="1201">
        <v>20444.023000000001</v>
      </c>
      <c r="D464" s="1201">
        <v>54.5</v>
      </c>
      <c r="E464" s="1201">
        <v>54.5</v>
      </c>
      <c r="F464" s="1217">
        <f t="shared" si="7"/>
        <v>20498.53</v>
      </c>
      <c r="G464" s="1217">
        <f t="shared" si="7"/>
        <v>20498.523000000001</v>
      </c>
    </row>
    <row r="465" spans="1:7" s="1198" customFormat="1" ht="12.75" customHeight="1" x14ac:dyDescent="0.2">
      <c r="A465" s="1216" t="s">
        <v>2569</v>
      </c>
      <c r="B465" s="1201">
        <v>37875.15</v>
      </c>
      <c r="C465" s="1201">
        <v>37875.14</v>
      </c>
      <c r="D465" s="1201">
        <v>1032.53</v>
      </c>
      <c r="E465" s="1201">
        <v>1032.5329999999999</v>
      </c>
      <c r="F465" s="1217">
        <f t="shared" si="7"/>
        <v>38907.68</v>
      </c>
      <c r="G465" s="1217">
        <f t="shared" si="7"/>
        <v>38907.673000000003</v>
      </c>
    </row>
    <row r="466" spans="1:7" s="1198" customFormat="1" ht="12.75" customHeight="1" x14ac:dyDescent="0.2">
      <c r="A466" s="1216" t="s">
        <v>2570</v>
      </c>
      <c r="B466" s="1201">
        <v>44577.760000000002</v>
      </c>
      <c r="C466" s="1201">
        <v>44577.763999999996</v>
      </c>
      <c r="D466" s="1201">
        <v>852.72</v>
      </c>
      <c r="E466" s="1201">
        <v>852.72</v>
      </c>
      <c r="F466" s="1217">
        <f t="shared" si="7"/>
        <v>45430.48</v>
      </c>
      <c r="G466" s="1217">
        <f t="shared" si="7"/>
        <v>45430.483999999997</v>
      </c>
    </row>
    <row r="467" spans="1:7" s="1198" customFormat="1" ht="12.75" customHeight="1" x14ac:dyDescent="0.2">
      <c r="A467" s="1216" t="s">
        <v>2571</v>
      </c>
      <c r="B467" s="1201">
        <v>44085.229999999996</v>
      </c>
      <c r="C467" s="1201">
        <v>44081.947</v>
      </c>
      <c r="D467" s="1201">
        <v>616.04</v>
      </c>
      <c r="E467" s="1201">
        <v>616.04299999999989</v>
      </c>
      <c r="F467" s="1217">
        <f t="shared" si="7"/>
        <v>44701.27</v>
      </c>
      <c r="G467" s="1217">
        <f t="shared" si="7"/>
        <v>44697.99</v>
      </c>
    </row>
    <row r="468" spans="1:7" s="1198" customFormat="1" ht="12.75" customHeight="1" x14ac:dyDescent="0.2">
      <c r="A468" s="1216" t="s">
        <v>2572</v>
      </c>
      <c r="B468" s="1201">
        <v>39038.94</v>
      </c>
      <c r="C468" s="1201">
        <v>39038.937000000005</v>
      </c>
      <c r="D468" s="1201">
        <v>267.32</v>
      </c>
      <c r="E468" s="1201">
        <v>267.32</v>
      </c>
      <c r="F468" s="1217">
        <f t="shared" si="7"/>
        <v>39306.26</v>
      </c>
      <c r="G468" s="1217">
        <f t="shared" si="7"/>
        <v>39306.257000000005</v>
      </c>
    </row>
    <row r="469" spans="1:7" s="1198" customFormat="1" ht="12.75" customHeight="1" x14ac:dyDescent="0.2">
      <c r="A469" s="1216" t="s">
        <v>2573</v>
      </c>
      <c r="B469" s="1201">
        <v>48521.439999999995</v>
      </c>
      <c r="C469" s="1201">
        <v>48521.436999999998</v>
      </c>
      <c r="D469" s="1201">
        <v>1611.2800000000002</v>
      </c>
      <c r="E469" s="1201">
        <v>1532.865</v>
      </c>
      <c r="F469" s="1217">
        <f t="shared" si="7"/>
        <v>50132.719999999994</v>
      </c>
      <c r="G469" s="1217">
        <f t="shared" si="7"/>
        <v>50054.301999999996</v>
      </c>
    </row>
    <row r="470" spans="1:7" s="1198" customFormat="1" ht="12.75" customHeight="1" x14ac:dyDescent="0.2">
      <c r="A470" s="1216" t="s">
        <v>2574</v>
      </c>
      <c r="B470" s="1201">
        <v>46642.8</v>
      </c>
      <c r="C470" s="1201">
        <v>46626.911</v>
      </c>
      <c r="D470" s="1201">
        <v>679.51</v>
      </c>
      <c r="E470" s="1201">
        <v>679.505</v>
      </c>
      <c r="F470" s="1217">
        <f t="shared" si="7"/>
        <v>47322.310000000005</v>
      </c>
      <c r="G470" s="1217">
        <f t="shared" si="7"/>
        <v>47306.415999999997</v>
      </c>
    </row>
    <row r="471" spans="1:7" s="1198" customFormat="1" ht="12.75" customHeight="1" x14ac:dyDescent="0.2">
      <c r="A471" s="1216" t="s">
        <v>2575</v>
      </c>
      <c r="B471" s="1201">
        <v>52727.45</v>
      </c>
      <c r="C471" s="1201">
        <v>52727.442999999999</v>
      </c>
      <c r="D471" s="1201">
        <v>191.72</v>
      </c>
      <c r="E471" s="1201">
        <v>191.6223</v>
      </c>
      <c r="F471" s="1217">
        <f t="shared" si="7"/>
        <v>52919.17</v>
      </c>
      <c r="G471" s="1217">
        <f t="shared" si="7"/>
        <v>52919.065300000002</v>
      </c>
    </row>
    <row r="472" spans="1:7" s="1198" customFormat="1" ht="12.75" customHeight="1" x14ac:dyDescent="0.2">
      <c r="A472" s="1216" t="s">
        <v>2576</v>
      </c>
      <c r="B472" s="1201">
        <v>27632.45</v>
      </c>
      <c r="C472" s="1201">
        <v>27632.445</v>
      </c>
      <c r="D472" s="1201">
        <v>73.92</v>
      </c>
      <c r="E472" s="1201">
        <v>73.92</v>
      </c>
      <c r="F472" s="1217">
        <f t="shared" si="7"/>
        <v>27706.37</v>
      </c>
      <c r="G472" s="1217">
        <f t="shared" si="7"/>
        <v>27706.364999999998</v>
      </c>
    </row>
    <row r="473" spans="1:7" s="1198" customFormat="1" ht="12.75" customHeight="1" x14ac:dyDescent="0.2">
      <c r="A473" s="1216" t="s">
        <v>2577</v>
      </c>
      <c r="B473" s="1201">
        <v>50210.380000000005</v>
      </c>
      <c r="C473" s="1201">
        <v>50210.376000000004</v>
      </c>
      <c r="D473" s="1201">
        <v>1050.96</v>
      </c>
      <c r="E473" s="1201">
        <v>1050.96</v>
      </c>
      <c r="F473" s="1217">
        <f t="shared" si="7"/>
        <v>51261.340000000004</v>
      </c>
      <c r="G473" s="1217">
        <f t="shared" si="7"/>
        <v>51261.336000000003</v>
      </c>
    </row>
    <row r="474" spans="1:7" s="1198" customFormat="1" ht="12.75" customHeight="1" x14ac:dyDescent="0.2">
      <c r="A474" s="1216" t="s">
        <v>2578</v>
      </c>
      <c r="B474" s="1201">
        <v>29341.539999999997</v>
      </c>
      <c r="C474" s="1201">
        <v>29331.674999999999</v>
      </c>
      <c r="D474" s="1201">
        <v>71.36</v>
      </c>
      <c r="E474" s="1201">
        <v>71.36</v>
      </c>
      <c r="F474" s="1217">
        <f t="shared" si="7"/>
        <v>29412.899999999998</v>
      </c>
      <c r="G474" s="1217">
        <f t="shared" si="7"/>
        <v>29403.035</v>
      </c>
    </row>
    <row r="475" spans="1:7" s="1198" customFormat="1" ht="12.75" customHeight="1" x14ac:dyDescent="0.2">
      <c r="A475" s="1216" t="s">
        <v>2579</v>
      </c>
      <c r="B475" s="1201">
        <v>19585.43</v>
      </c>
      <c r="C475" s="1201">
        <v>19585.432000000001</v>
      </c>
      <c r="D475" s="1201">
        <v>298.12</v>
      </c>
      <c r="E475" s="1201">
        <v>298.12</v>
      </c>
      <c r="F475" s="1217">
        <f t="shared" si="7"/>
        <v>19883.55</v>
      </c>
      <c r="G475" s="1217">
        <f t="shared" si="7"/>
        <v>19883.552</v>
      </c>
    </row>
    <row r="476" spans="1:7" s="1198" customFormat="1" ht="12.75" customHeight="1" x14ac:dyDescent="0.2">
      <c r="A476" s="1216" t="s">
        <v>2580</v>
      </c>
      <c r="B476" s="1201">
        <v>50591.97</v>
      </c>
      <c r="C476" s="1201">
        <v>50591.972000000002</v>
      </c>
      <c r="D476" s="1201">
        <v>415.72</v>
      </c>
      <c r="E476" s="1201">
        <v>415.72</v>
      </c>
      <c r="F476" s="1217">
        <f t="shared" si="7"/>
        <v>51007.69</v>
      </c>
      <c r="G476" s="1217">
        <f t="shared" si="7"/>
        <v>51007.692000000003</v>
      </c>
    </row>
    <row r="477" spans="1:7" s="1198" customFormat="1" ht="12.75" customHeight="1" x14ac:dyDescent="0.2">
      <c r="A477" s="1216" t="s">
        <v>2581</v>
      </c>
      <c r="B477" s="1201">
        <v>38705.83</v>
      </c>
      <c r="C477" s="1201">
        <v>38705.83</v>
      </c>
      <c r="D477" s="1201">
        <v>750.6</v>
      </c>
      <c r="E477" s="1201">
        <v>750.6</v>
      </c>
      <c r="F477" s="1217">
        <f t="shared" si="7"/>
        <v>39456.43</v>
      </c>
      <c r="G477" s="1217">
        <f t="shared" si="7"/>
        <v>39456.43</v>
      </c>
    </row>
    <row r="478" spans="1:7" s="1198" customFormat="1" ht="12.75" customHeight="1" x14ac:dyDescent="0.2">
      <c r="A478" s="1216" t="s">
        <v>2582</v>
      </c>
      <c r="B478" s="1201">
        <v>30508.9</v>
      </c>
      <c r="C478" s="1201">
        <v>30508.900999999998</v>
      </c>
      <c r="D478" s="1201">
        <v>458.72</v>
      </c>
      <c r="E478" s="1201">
        <v>458.72</v>
      </c>
      <c r="F478" s="1217">
        <f t="shared" si="7"/>
        <v>30967.620000000003</v>
      </c>
      <c r="G478" s="1217">
        <f t="shared" si="7"/>
        <v>30967.620999999999</v>
      </c>
    </row>
    <row r="479" spans="1:7" s="1198" customFormat="1" ht="12.75" customHeight="1" x14ac:dyDescent="0.2">
      <c r="A479" s="1216" t="s">
        <v>2583</v>
      </c>
      <c r="B479" s="1201">
        <v>40974.15</v>
      </c>
      <c r="C479" s="1201">
        <v>40974.146999999997</v>
      </c>
      <c r="D479" s="1201">
        <v>1128.03</v>
      </c>
      <c r="E479" s="1201">
        <v>1086.45706</v>
      </c>
      <c r="F479" s="1217">
        <f t="shared" si="7"/>
        <v>42102.18</v>
      </c>
      <c r="G479" s="1217">
        <f t="shared" si="7"/>
        <v>42060.604059999998</v>
      </c>
    </row>
    <row r="480" spans="1:7" s="1198" customFormat="1" ht="12.75" customHeight="1" x14ac:dyDescent="0.2">
      <c r="A480" s="1216" t="s">
        <v>2584</v>
      </c>
      <c r="B480" s="1201">
        <v>35913.009999999995</v>
      </c>
      <c r="C480" s="1201">
        <v>35913.005000000005</v>
      </c>
      <c r="D480" s="1201">
        <v>231.25</v>
      </c>
      <c r="E480" s="1201">
        <v>231.25</v>
      </c>
      <c r="F480" s="1217">
        <f t="shared" si="7"/>
        <v>36144.259999999995</v>
      </c>
      <c r="G480" s="1217">
        <f t="shared" si="7"/>
        <v>36144.255000000005</v>
      </c>
    </row>
    <row r="481" spans="1:7" s="1198" customFormat="1" ht="12.75" customHeight="1" x14ac:dyDescent="0.2">
      <c r="A481" s="1216" t="s">
        <v>2585</v>
      </c>
      <c r="B481" s="1201">
        <v>43514.8</v>
      </c>
      <c r="C481" s="1201">
        <v>43504.722999999998</v>
      </c>
      <c r="D481" s="1201">
        <v>583.51</v>
      </c>
      <c r="E481" s="1201">
        <v>567.17499999999995</v>
      </c>
      <c r="F481" s="1217">
        <f t="shared" si="7"/>
        <v>44098.310000000005</v>
      </c>
      <c r="G481" s="1217">
        <f t="shared" si="7"/>
        <v>44071.898000000001</v>
      </c>
    </row>
    <row r="482" spans="1:7" s="1198" customFormat="1" ht="12.75" customHeight="1" x14ac:dyDescent="0.2">
      <c r="A482" s="1216" t="s">
        <v>2586</v>
      </c>
      <c r="B482" s="1201">
        <v>39034.68</v>
      </c>
      <c r="C482" s="1201">
        <v>39034.682000000001</v>
      </c>
      <c r="D482" s="1201">
        <v>851.44</v>
      </c>
      <c r="E482" s="1201">
        <v>851.44</v>
      </c>
      <c r="F482" s="1217">
        <f t="shared" si="7"/>
        <v>39886.120000000003</v>
      </c>
      <c r="G482" s="1217">
        <f t="shared" si="7"/>
        <v>39886.122000000003</v>
      </c>
    </row>
    <row r="483" spans="1:7" s="1198" customFormat="1" ht="12.75" customHeight="1" x14ac:dyDescent="0.2">
      <c r="A483" s="1216" t="s">
        <v>2587</v>
      </c>
      <c r="B483" s="1201">
        <v>35791.72</v>
      </c>
      <c r="C483" s="1201">
        <v>35746.604939999997</v>
      </c>
      <c r="D483" s="1201">
        <v>1082.58</v>
      </c>
      <c r="E483" s="1201">
        <v>992.85808000000009</v>
      </c>
      <c r="F483" s="1217">
        <f t="shared" si="7"/>
        <v>36874.300000000003</v>
      </c>
      <c r="G483" s="1217">
        <f t="shared" si="7"/>
        <v>36739.463019999996</v>
      </c>
    </row>
    <row r="484" spans="1:7" s="1198" customFormat="1" ht="12.75" customHeight="1" x14ac:dyDescent="0.2">
      <c r="A484" s="1216" t="s">
        <v>2588</v>
      </c>
      <c r="B484" s="1201">
        <v>16097.59</v>
      </c>
      <c r="C484" s="1201">
        <v>16074.946</v>
      </c>
      <c r="D484" s="1201">
        <v>461.75</v>
      </c>
      <c r="E484" s="1201">
        <v>448.733</v>
      </c>
      <c r="F484" s="1217">
        <f t="shared" si="7"/>
        <v>16559.34</v>
      </c>
      <c r="G484" s="1217">
        <f t="shared" si="7"/>
        <v>16523.679</v>
      </c>
    </row>
    <row r="485" spans="1:7" s="1198" customFormat="1" ht="12.75" customHeight="1" x14ac:dyDescent="0.2">
      <c r="A485" s="1216" t="s">
        <v>2589</v>
      </c>
      <c r="B485" s="1201">
        <v>44864.95</v>
      </c>
      <c r="C485" s="1201">
        <v>44864.942000000003</v>
      </c>
      <c r="D485" s="1201">
        <v>174.16</v>
      </c>
      <c r="E485" s="1201">
        <v>174.16</v>
      </c>
      <c r="F485" s="1217">
        <f t="shared" si="7"/>
        <v>45039.11</v>
      </c>
      <c r="G485" s="1217">
        <f t="shared" si="7"/>
        <v>45039.102000000006</v>
      </c>
    </row>
    <row r="486" spans="1:7" s="1198" customFormat="1" ht="12.75" customHeight="1" x14ac:dyDescent="0.2">
      <c r="A486" s="1216" t="s">
        <v>2590</v>
      </c>
      <c r="B486" s="1201">
        <v>3780.58</v>
      </c>
      <c r="C486" s="1201">
        <v>3780.5789999999997</v>
      </c>
      <c r="D486" s="1201">
        <v>34.6</v>
      </c>
      <c r="E486" s="1201">
        <v>32.594000000000001</v>
      </c>
      <c r="F486" s="1217">
        <f t="shared" si="7"/>
        <v>3815.18</v>
      </c>
      <c r="G486" s="1217">
        <f t="shared" si="7"/>
        <v>3813.1729999999998</v>
      </c>
    </row>
    <row r="487" spans="1:7" s="1198" customFormat="1" ht="12.75" customHeight="1" x14ac:dyDescent="0.2">
      <c r="A487" s="1216" t="s">
        <v>2591</v>
      </c>
      <c r="B487" s="1201">
        <v>37439.449999999997</v>
      </c>
      <c r="C487" s="1201">
        <v>37439.448000000004</v>
      </c>
      <c r="D487" s="1201">
        <v>108.77</v>
      </c>
      <c r="E487" s="1201">
        <v>108.76900000000001</v>
      </c>
      <c r="F487" s="1217">
        <f t="shared" si="7"/>
        <v>37548.219999999994</v>
      </c>
      <c r="G487" s="1217">
        <f t="shared" si="7"/>
        <v>37548.217000000004</v>
      </c>
    </row>
    <row r="488" spans="1:7" s="1198" customFormat="1" ht="12.75" customHeight="1" x14ac:dyDescent="0.2">
      <c r="A488" s="1216" t="s">
        <v>2592</v>
      </c>
      <c r="B488" s="1201">
        <v>53832.020000000004</v>
      </c>
      <c r="C488" s="1201">
        <v>53832.021999999997</v>
      </c>
      <c r="D488" s="1201">
        <v>52.769999999999996</v>
      </c>
      <c r="E488" s="1201">
        <v>52.768999999999998</v>
      </c>
      <c r="F488" s="1217">
        <f t="shared" si="7"/>
        <v>53884.79</v>
      </c>
      <c r="G488" s="1217">
        <f t="shared" si="7"/>
        <v>53884.790999999997</v>
      </c>
    </row>
    <row r="489" spans="1:7" s="1198" customFormat="1" ht="12.75" customHeight="1" x14ac:dyDescent="0.2">
      <c r="A489" s="1216" t="s">
        <v>2593</v>
      </c>
      <c r="B489" s="1201">
        <v>11057.97</v>
      </c>
      <c r="C489" s="1201">
        <v>11057.973</v>
      </c>
      <c r="D489" s="1201">
        <v>68.47999999999999</v>
      </c>
      <c r="E489" s="1201">
        <v>68.47999999999999</v>
      </c>
      <c r="F489" s="1217">
        <f t="shared" si="7"/>
        <v>11126.449999999999</v>
      </c>
      <c r="G489" s="1217">
        <f t="shared" si="7"/>
        <v>11126.453</v>
      </c>
    </row>
    <row r="490" spans="1:7" s="1198" customFormat="1" ht="12.75" customHeight="1" x14ac:dyDescent="0.2">
      <c r="A490" s="1216" t="s">
        <v>2594</v>
      </c>
      <c r="B490" s="1201">
        <v>27195.599999999999</v>
      </c>
      <c r="C490" s="1201">
        <v>27195.598000000002</v>
      </c>
      <c r="D490" s="1201">
        <v>117.5</v>
      </c>
      <c r="E490" s="1201">
        <v>117.5</v>
      </c>
      <c r="F490" s="1217">
        <f t="shared" si="7"/>
        <v>27313.1</v>
      </c>
      <c r="G490" s="1217">
        <f t="shared" si="7"/>
        <v>27313.098000000002</v>
      </c>
    </row>
    <row r="491" spans="1:7" s="1198" customFormat="1" ht="12.75" customHeight="1" x14ac:dyDescent="0.2">
      <c r="A491" s="1216" t="s">
        <v>2595</v>
      </c>
      <c r="B491" s="1201">
        <v>24611.339999999997</v>
      </c>
      <c r="C491" s="1201">
        <v>24611.333000000002</v>
      </c>
      <c r="D491" s="1201">
        <v>200.6</v>
      </c>
      <c r="E491" s="1201">
        <v>200.6</v>
      </c>
      <c r="F491" s="1217">
        <f t="shared" si="7"/>
        <v>24811.939999999995</v>
      </c>
      <c r="G491" s="1217">
        <f t="shared" si="7"/>
        <v>24811.933000000001</v>
      </c>
    </row>
    <row r="492" spans="1:7" s="1198" customFormat="1" ht="12.75" customHeight="1" x14ac:dyDescent="0.2">
      <c r="A492" s="1216" t="s">
        <v>2596</v>
      </c>
      <c r="B492" s="1201">
        <v>30161.29</v>
      </c>
      <c r="C492" s="1201">
        <v>30161.285</v>
      </c>
      <c r="D492" s="1201">
        <v>163.80000000000001</v>
      </c>
      <c r="E492" s="1201">
        <v>163.80000000000001</v>
      </c>
      <c r="F492" s="1217">
        <f t="shared" si="7"/>
        <v>30325.09</v>
      </c>
      <c r="G492" s="1217">
        <f t="shared" si="7"/>
        <v>30325.084999999999</v>
      </c>
    </row>
    <row r="493" spans="1:7" s="1198" customFormat="1" ht="12.75" customHeight="1" x14ac:dyDescent="0.2">
      <c r="A493" s="1216" t="s">
        <v>2597</v>
      </c>
      <c r="B493" s="1201">
        <v>10923.490000000002</v>
      </c>
      <c r="C493" s="1201">
        <v>10923.48</v>
      </c>
      <c r="D493" s="1201">
        <v>42.2</v>
      </c>
      <c r="E493" s="1201">
        <v>42.2</v>
      </c>
      <c r="F493" s="1217">
        <f t="shared" si="7"/>
        <v>10965.690000000002</v>
      </c>
      <c r="G493" s="1217">
        <f t="shared" si="7"/>
        <v>10965.68</v>
      </c>
    </row>
    <row r="494" spans="1:7" s="1198" customFormat="1" ht="12.75" customHeight="1" x14ac:dyDescent="0.2">
      <c r="A494" s="1216" t="s">
        <v>2598</v>
      </c>
      <c r="B494" s="1201">
        <v>54640.350000000006</v>
      </c>
      <c r="C494" s="1201">
        <v>54640.353000000003</v>
      </c>
      <c r="D494" s="1201">
        <v>167.72</v>
      </c>
      <c r="E494" s="1201">
        <v>167.72</v>
      </c>
      <c r="F494" s="1217">
        <f t="shared" si="7"/>
        <v>54808.070000000007</v>
      </c>
      <c r="G494" s="1217">
        <f t="shared" si="7"/>
        <v>54808.073000000004</v>
      </c>
    </row>
    <row r="495" spans="1:7" s="1198" customFormat="1" ht="12.75" customHeight="1" x14ac:dyDescent="0.2">
      <c r="A495" s="1216" t="s">
        <v>2599</v>
      </c>
      <c r="B495" s="1201">
        <v>12109.26</v>
      </c>
      <c r="C495" s="1201">
        <v>12109.255000000001</v>
      </c>
      <c r="D495" s="1201">
        <v>57.25</v>
      </c>
      <c r="E495" s="1201">
        <v>57.25</v>
      </c>
      <c r="F495" s="1217">
        <f t="shared" si="7"/>
        <v>12166.51</v>
      </c>
      <c r="G495" s="1217">
        <f t="shared" si="7"/>
        <v>12166.505000000001</v>
      </c>
    </row>
    <row r="496" spans="1:7" s="1198" customFormat="1" ht="12.75" customHeight="1" x14ac:dyDescent="0.2">
      <c r="A496" s="1216" t="s">
        <v>2600</v>
      </c>
      <c r="B496" s="1201">
        <v>18567.97</v>
      </c>
      <c r="C496" s="1201">
        <v>18560.115999999998</v>
      </c>
      <c r="D496" s="1201">
        <v>504.9</v>
      </c>
      <c r="E496" s="1201">
        <v>504.81049999999999</v>
      </c>
      <c r="F496" s="1217">
        <f t="shared" si="7"/>
        <v>19072.870000000003</v>
      </c>
      <c r="G496" s="1217">
        <f t="shared" si="7"/>
        <v>19064.926499999998</v>
      </c>
    </row>
    <row r="497" spans="1:7" s="1198" customFormat="1" ht="12.75" customHeight="1" x14ac:dyDescent="0.2">
      <c r="A497" s="1216" t="s">
        <v>2601</v>
      </c>
      <c r="B497" s="1201">
        <v>42214.720000000001</v>
      </c>
      <c r="C497" s="1201">
        <v>42214.720999999998</v>
      </c>
      <c r="D497" s="1201">
        <v>399.5</v>
      </c>
      <c r="E497" s="1201">
        <v>399.5</v>
      </c>
      <c r="F497" s="1217">
        <f t="shared" si="7"/>
        <v>42614.22</v>
      </c>
      <c r="G497" s="1217">
        <f t="shared" si="7"/>
        <v>42614.220999999998</v>
      </c>
    </row>
    <row r="498" spans="1:7" s="1198" customFormat="1" ht="12.75" customHeight="1" x14ac:dyDescent="0.2">
      <c r="A498" s="1216" t="s">
        <v>2602</v>
      </c>
      <c r="B498" s="1201">
        <v>32002.63</v>
      </c>
      <c r="C498" s="1201">
        <v>32002.625</v>
      </c>
      <c r="D498" s="1201">
        <v>787.5</v>
      </c>
      <c r="E498" s="1201">
        <v>766.50271999999995</v>
      </c>
      <c r="F498" s="1217">
        <f t="shared" si="7"/>
        <v>32790.130000000005</v>
      </c>
      <c r="G498" s="1217">
        <f t="shared" si="7"/>
        <v>32769.127719999997</v>
      </c>
    </row>
    <row r="499" spans="1:7" s="1198" customFormat="1" ht="12.75" customHeight="1" x14ac:dyDescent="0.2">
      <c r="A499" s="1216" t="s">
        <v>2603</v>
      </c>
      <c r="B499" s="1201">
        <v>10665.67</v>
      </c>
      <c r="C499" s="1201">
        <v>10665.665999999999</v>
      </c>
      <c r="D499" s="1201">
        <v>64.7</v>
      </c>
      <c r="E499" s="1201">
        <v>64.7</v>
      </c>
      <c r="F499" s="1217">
        <f t="shared" si="7"/>
        <v>10730.37</v>
      </c>
      <c r="G499" s="1217">
        <f t="shared" si="7"/>
        <v>10730.366</v>
      </c>
    </row>
    <row r="500" spans="1:7" s="1198" customFormat="1" ht="12.75" customHeight="1" x14ac:dyDescent="0.2">
      <c r="A500" s="1216" t="s">
        <v>2604</v>
      </c>
      <c r="B500" s="1201">
        <v>9460.08</v>
      </c>
      <c r="C500" s="1201">
        <v>9459.2729999999992</v>
      </c>
      <c r="D500" s="1201">
        <v>29.6</v>
      </c>
      <c r="E500" s="1201">
        <v>29.6</v>
      </c>
      <c r="F500" s="1217">
        <f t="shared" si="7"/>
        <v>9489.68</v>
      </c>
      <c r="G500" s="1217">
        <f t="shared" si="7"/>
        <v>9488.8729999999996</v>
      </c>
    </row>
    <row r="501" spans="1:7" s="1198" customFormat="1" ht="12.75" customHeight="1" x14ac:dyDescent="0.2">
      <c r="A501" s="1216" t="s">
        <v>2605</v>
      </c>
      <c r="B501" s="1201">
        <v>38222.17</v>
      </c>
      <c r="C501" s="1201">
        <v>38210.120000000003</v>
      </c>
      <c r="D501" s="1201">
        <v>95.68</v>
      </c>
      <c r="E501" s="1201">
        <v>95.68</v>
      </c>
      <c r="F501" s="1217">
        <f t="shared" si="7"/>
        <v>38317.85</v>
      </c>
      <c r="G501" s="1217">
        <f t="shared" si="7"/>
        <v>38305.800000000003</v>
      </c>
    </row>
    <row r="502" spans="1:7" s="1198" customFormat="1" ht="12.75" customHeight="1" x14ac:dyDescent="0.2">
      <c r="A502" s="1216" t="s">
        <v>2606</v>
      </c>
      <c r="B502" s="1201">
        <v>8552.5499999999993</v>
      </c>
      <c r="C502" s="1201">
        <v>8536.0889999999999</v>
      </c>
      <c r="D502" s="1201">
        <v>121.6</v>
      </c>
      <c r="E502" s="1201">
        <v>121.6</v>
      </c>
      <c r="F502" s="1217">
        <f t="shared" si="7"/>
        <v>8674.15</v>
      </c>
      <c r="G502" s="1217">
        <f t="shared" si="7"/>
        <v>8657.6890000000003</v>
      </c>
    </row>
    <row r="503" spans="1:7" s="1198" customFormat="1" ht="12.75" customHeight="1" x14ac:dyDescent="0.2">
      <c r="A503" s="1216" t="s">
        <v>2607</v>
      </c>
      <c r="B503" s="1201">
        <v>31782.15</v>
      </c>
      <c r="C503" s="1201">
        <v>31782.146000000001</v>
      </c>
      <c r="D503" s="1201">
        <v>389</v>
      </c>
      <c r="E503" s="1201">
        <v>389</v>
      </c>
      <c r="F503" s="1217">
        <f t="shared" si="7"/>
        <v>32171.15</v>
      </c>
      <c r="G503" s="1217">
        <f t="shared" si="7"/>
        <v>32171.146000000001</v>
      </c>
    </row>
    <row r="504" spans="1:7" s="1198" customFormat="1" ht="12.75" customHeight="1" x14ac:dyDescent="0.2">
      <c r="A504" s="1216" t="s">
        <v>2608</v>
      </c>
      <c r="B504" s="1201">
        <v>55566.14</v>
      </c>
      <c r="C504" s="1201">
        <v>55550.637000000002</v>
      </c>
      <c r="D504" s="1201">
        <v>1577.7</v>
      </c>
      <c r="E504" s="1201">
        <v>1577.7030000000002</v>
      </c>
      <c r="F504" s="1217">
        <f t="shared" si="7"/>
        <v>57143.839999999997</v>
      </c>
      <c r="G504" s="1217">
        <f t="shared" si="7"/>
        <v>57128.340000000004</v>
      </c>
    </row>
    <row r="505" spans="1:7" s="1198" customFormat="1" ht="12.75" customHeight="1" x14ac:dyDescent="0.2">
      <c r="A505" s="1216" t="s">
        <v>2609</v>
      </c>
      <c r="B505" s="1201">
        <v>36976.899999999994</v>
      </c>
      <c r="C505" s="1201">
        <v>36976.897000000004</v>
      </c>
      <c r="D505" s="1201">
        <v>377.2</v>
      </c>
      <c r="E505" s="1201">
        <v>377.2</v>
      </c>
      <c r="F505" s="1217">
        <f t="shared" si="7"/>
        <v>37354.099999999991</v>
      </c>
      <c r="G505" s="1217">
        <f t="shared" si="7"/>
        <v>37354.097000000002</v>
      </c>
    </row>
    <row r="506" spans="1:7" s="1198" customFormat="1" ht="12.75" customHeight="1" x14ac:dyDescent="0.2">
      <c r="A506" s="1216" t="s">
        <v>2610</v>
      </c>
      <c r="B506" s="1201">
        <v>41832.770000000004</v>
      </c>
      <c r="C506" s="1201">
        <v>41832.764000000003</v>
      </c>
      <c r="D506" s="1201">
        <v>306.2</v>
      </c>
      <c r="E506" s="1201">
        <v>306.2</v>
      </c>
      <c r="F506" s="1217">
        <f t="shared" si="7"/>
        <v>42138.97</v>
      </c>
      <c r="G506" s="1217">
        <f t="shared" si="7"/>
        <v>42138.964</v>
      </c>
    </row>
    <row r="507" spans="1:7" s="1198" customFormat="1" ht="12.75" customHeight="1" x14ac:dyDescent="0.2">
      <c r="A507" s="1216" t="s">
        <v>2611</v>
      </c>
      <c r="B507" s="1201">
        <v>3907.88</v>
      </c>
      <c r="C507" s="1201">
        <v>3907.8780000000002</v>
      </c>
      <c r="D507" s="1201">
        <v>132.01</v>
      </c>
      <c r="E507" s="1201">
        <v>132.011</v>
      </c>
      <c r="F507" s="1217">
        <f t="shared" si="7"/>
        <v>4039.8900000000003</v>
      </c>
      <c r="G507" s="1217">
        <f t="shared" si="7"/>
        <v>4039.8890000000001</v>
      </c>
    </row>
    <row r="508" spans="1:7" s="1198" customFormat="1" ht="12.75" customHeight="1" x14ac:dyDescent="0.2">
      <c r="A508" s="1216" t="s">
        <v>2612</v>
      </c>
      <c r="B508" s="1201">
        <v>7928.66</v>
      </c>
      <c r="C508" s="1201">
        <v>7928.6570000000002</v>
      </c>
      <c r="D508" s="1201">
        <v>56.96</v>
      </c>
      <c r="E508" s="1201">
        <v>56.96</v>
      </c>
      <c r="F508" s="1217">
        <f t="shared" si="7"/>
        <v>7985.62</v>
      </c>
      <c r="G508" s="1217">
        <f t="shared" si="7"/>
        <v>7985.6170000000002</v>
      </c>
    </row>
    <row r="509" spans="1:7" s="1198" customFormat="1" ht="12.75" customHeight="1" x14ac:dyDescent="0.2">
      <c r="A509" s="1216" t="s">
        <v>2613</v>
      </c>
      <c r="B509" s="1201">
        <v>30829.05</v>
      </c>
      <c r="C509" s="1201">
        <v>30829.040999999997</v>
      </c>
      <c r="D509" s="1201">
        <v>533.64</v>
      </c>
      <c r="E509" s="1201">
        <v>533.64</v>
      </c>
      <c r="F509" s="1217">
        <f t="shared" si="7"/>
        <v>31362.69</v>
      </c>
      <c r="G509" s="1217">
        <f t="shared" si="7"/>
        <v>31362.680999999997</v>
      </c>
    </row>
    <row r="510" spans="1:7" s="1198" customFormat="1" ht="12.75" customHeight="1" x14ac:dyDescent="0.2">
      <c r="A510" s="1216" t="s">
        <v>2614</v>
      </c>
      <c r="B510" s="1201">
        <v>13120.349999999999</v>
      </c>
      <c r="C510" s="1201">
        <v>13119.144000000002</v>
      </c>
      <c r="D510" s="1201">
        <v>12.6</v>
      </c>
      <c r="E510" s="1201">
        <v>12.6</v>
      </c>
      <c r="F510" s="1217">
        <f t="shared" si="7"/>
        <v>13132.949999999999</v>
      </c>
      <c r="G510" s="1217">
        <f t="shared" si="7"/>
        <v>13131.744000000002</v>
      </c>
    </row>
    <row r="511" spans="1:7" s="1198" customFormat="1" ht="12.75" customHeight="1" x14ac:dyDescent="0.2">
      <c r="A511" s="1216" t="s">
        <v>2615</v>
      </c>
      <c r="B511" s="1201">
        <v>13694.619999999999</v>
      </c>
      <c r="C511" s="1201">
        <v>13694.622000000001</v>
      </c>
      <c r="D511" s="1201">
        <v>218.1</v>
      </c>
      <c r="E511" s="1201">
        <v>218.1</v>
      </c>
      <c r="F511" s="1217">
        <f t="shared" si="7"/>
        <v>13912.72</v>
      </c>
      <c r="G511" s="1217">
        <f t="shared" si="7"/>
        <v>13912.722000000002</v>
      </c>
    </row>
    <row r="512" spans="1:7" s="1198" customFormat="1" ht="12.75" customHeight="1" x14ac:dyDescent="0.2">
      <c r="A512" s="1216" t="s">
        <v>2616</v>
      </c>
      <c r="B512" s="1201">
        <v>5737.9400000000005</v>
      </c>
      <c r="C512" s="1201">
        <v>5737.9369999999999</v>
      </c>
      <c r="D512" s="1201">
        <v>32.6</v>
      </c>
      <c r="E512" s="1201">
        <v>32.6</v>
      </c>
      <c r="F512" s="1217">
        <f t="shared" si="7"/>
        <v>5770.5400000000009</v>
      </c>
      <c r="G512" s="1217">
        <f t="shared" si="7"/>
        <v>5770.5370000000003</v>
      </c>
    </row>
    <row r="513" spans="1:7" s="1198" customFormat="1" ht="12.75" customHeight="1" x14ac:dyDescent="0.2">
      <c r="A513" s="1216" t="s">
        <v>2617</v>
      </c>
      <c r="B513" s="1201">
        <v>64827.23</v>
      </c>
      <c r="C513" s="1201">
        <v>64827.226999999999</v>
      </c>
      <c r="D513" s="1201">
        <v>218.44</v>
      </c>
      <c r="E513" s="1201">
        <v>218.44</v>
      </c>
      <c r="F513" s="1217">
        <f t="shared" si="7"/>
        <v>65045.670000000006</v>
      </c>
      <c r="G513" s="1217">
        <f t="shared" si="7"/>
        <v>65045.667000000001</v>
      </c>
    </row>
    <row r="514" spans="1:7" s="1198" customFormat="1" ht="12.75" customHeight="1" x14ac:dyDescent="0.2">
      <c r="A514" s="1216" t="s">
        <v>2618</v>
      </c>
      <c r="B514" s="1201">
        <v>62165.760000000002</v>
      </c>
      <c r="C514" s="1201">
        <v>62165.752</v>
      </c>
      <c r="D514" s="1201">
        <v>399.68</v>
      </c>
      <c r="E514" s="1201">
        <v>399.68</v>
      </c>
      <c r="F514" s="1217">
        <f t="shared" si="7"/>
        <v>62565.440000000002</v>
      </c>
      <c r="G514" s="1217">
        <f t="shared" si="7"/>
        <v>62565.432000000001</v>
      </c>
    </row>
    <row r="515" spans="1:7" s="1198" customFormat="1" ht="12.75" customHeight="1" x14ac:dyDescent="0.2">
      <c r="A515" s="1216" t="s">
        <v>2619</v>
      </c>
      <c r="B515" s="1201">
        <v>53010.04</v>
      </c>
      <c r="C515" s="1201">
        <v>52992.903999999995</v>
      </c>
      <c r="D515" s="1201">
        <v>776.51</v>
      </c>
      <c r="E515" s="1201">
        <v>776.50499999999988</v>
      </c>
      <c r="F515" s="1217">
        <f t="shared" si="7"/>
        <v>53786.55</v>
      </c>
      <c r="G515" s="1217">
        <f t="shared" si="7"/>
        <v>53769.408999999992</v>
      </c>
    </row>
    <row r="516" spans="1:7" s="1198" customFormat="1" ht="12.75" customHeight="1" x14ac:dyDescent="0.2">
      <c r="A516" s="1216" t="s">
        <v>2620</v>
      </c>
      <c r="B516" s="1201">
        <v>47012.78</v>
      </c>
      <c r="C516" s="1201">
        <v>47012.78</v>
      </c>
      <c r="D516" s="1201">
        <v>370.68</v>
      </c>
      <c r="E516" s="1201">
        <v>370.68</v>
      </c>
      <c r="F516" s="1217">
        <f t="shared" si="7"/>
        <v>47383.46</v>
      </c>
      <c r="G516" s="1217">
        <f t="shared" si="7"/>
        <v>47383.46</v>
      </c>
    </row>
    <row r="517" spans="1:7" s="1198" customFormat="1" ht="12.75" customHeight="1" x14ac:dyDescent="0.2">
      <c r="A517" s="1216" t="s">
        <v>2621</v>
      </c>
      <c r="B517" s="1201">
        <v>57532.53</v>
      </c>
      <c r="C517" s="1201">
        <v>57532.526000000005</v>
      </c>
      <c r="D517" s="1201">
        <v>244.36</v>
      </c>
      <c r="E517" s="1201">
        <v>244.36</v>
      </c>
      <c r="F517" s="1217">
        <f t="shared" si="7"/>
        <v>57776.89</v>
      </c>
      <c r="G517" s="1217">
        <f t="shared" si="7"/>
        <v>57776.886000000006</v>
      </c>
    </row>
    <row r="518" spans="1:7" s="1198" customFormat="1" ht="12.75" customHeight="1" x14ac:dyDescent="0.2">
      <c r="A518" s="1216" t="s">
        <v>2622</v>
      </c>
      <c r="B518" s="1201">
        <v>9667.7999999999993</v>
      </c>
      <c r="C518" s="1201">
        <v>9667.7930000000015</v>
      </c>
      <c r="D518" s="1201">
        <v>7.5</v>
      </c>
      <c r="E518" s="1201">
        <v>7.5</v>
      </c>
      <c r="F518" s="1217">
        <f t="shared" ref="F518:G581" si="8">B518+D518</f>
        <v>9675.2999999999993</v>
      </c>
      <c r="G518" s="1217">
        <f t="shared" si="8"/>
        <v>9675.2930000000015</v>
      </c>
    </row>
    <row r="519" spans="1:7" s="1198" customFormat="1" ht="12.75" customHeight="1" x14ac:dyDescent="0.2">
      <c r="A519" s="1216" t="s">
        <v>2623</v>
      </c>
      <c r="B519" s="1201">
        <v>36157.870000000003</v>
      </c>
      <c r="C519" s="1201">
        <v>36148.957999999999</v>
      </c>
      <c r="D519" s="1201">
        <v>557.29999999999995</v>
      </c>
      <c r="E519" s="1201">
        <v>557.26967999999999</v>
      </c>
      <c r="F519" s="1217">
        <f t="shared" si="8"/>
        <v>36715.170000000006</v>
      </c>
      <c r="G519" s="1217">
        <f t="shared" si="8"/>
        <v>36706.227679999996</v>
      </c>
    </row>
    <row r="520" spans="1:7" s="1198" customFormat="1" ht="12.75" customHeight="1" x14ac:dyDescent="0.2">
      <c r="A520" s="1216" t="s">
        <v>2624</v>
      </c>
      <c r="B520" s="1201">
        <v>47031.21</v>
      </c>
      <c r="C520" s="1201">
        <v>47028.404000000002</v>
      </c>
      <c r="D520" s="1201">
        <v>983.27</v>
      </c>
      <c r="E520" s="1201">
        <v>983.26499999999987</v>
      </c>
      <c r="F520" s="1217">
        <f t="shared" si="8"/>
        <v>48014.479999999996</v>
      </c>
      <c r="G520" s="1217">
        <f t="shared" si="8"/>
        <v>48011.669000000002</v>
      </c>
    </row>
    <row r="521" spans="1:7" s="1198" customFormat="1" ht="12.75" customHeight="1" x14ac:dyDescent="0.2">
      <c r="A521" s="1216" t="s">
        <v>2625</v>
      </c>
      <c r="B521" s="1201">
        <v>30271.86</v>
      </c>
      <c r="C521" s="1201">
        <v>30271.850999999999</v>
      </c>
      <c r="D521" s="1201">
        <v>511.6</v>
      </c>
      <c r="E521" s="1201">
        <v>511.6</v>
      </c>
      <c r="F521" s="1217">
        <f t="shared" si="8"/>
        <v>30783.46</v>
      </c>
      <c r="G521" s="1217">
        <f t="shared" si="8"/>
        <v>30783.450999999997</v>
      </c>
    </row>
    <row r="522" spans="1:7" s="1198" customFormat="1" ht="12.75" customHeight="1" x14ac:dyDescent="0.2">
      <c r="A522" s="1216" t="s">
        <v>2626</v>
      </c>
      <c r="B522" s="1201">
        <v>13988.460000000001</v>
      </c>
      <c r="C522" s="1201">
        <v>13988.460999999999</v>
      </c>
      <c r="D522" s="1201">
        <v>246.92000000000002</v>
      </c>
      <c r="E522" s="1201">
        <v>246.92000000000002</v>
      </c>
      <c r="F522" s="1217">
        <f t="shared" si="8"/>
        <v>14235.380000000001</v>
      </c>
      <c r="G522" s="1217">
        <f t="shared" si="8"/>
        <v>14235.380999999999</v>
      </c>
    </row>
    <row r="523" spans="1:7" s="1198" customFormat="1" ht="12.75" customHeight="1" x14ac:dyDescent="0.2">
      <c r="A523" s="1216" t="s">
        <v>2627</v>
      </c>
      <c r="B523" s="1201">
        <v>36799.089999999997</v>
      </c>
      <c r="C523" s="1201">
        <v>36798.957000000002</v>
      </c>
      <c r="D523" s="1201">
        <v>712.7</v>
      </c>
      <c r="E523" s="1201">
        <v>712.7</v>
      </c>
      <c r="F523" s="1217">
        <f t="shared" si="8"/>
        <v>37511.789999999994</v>
      </c>
      <c r="G523" s="1217">
        <f t="shared" si="8"/>
        <v>37511.656999999999</v>
      </c>
    </row>
    <row r="524" spans="1:7" s="1198" customFormat="1" ht="12.75" customHeight="1" x14ac:dyDescent="0.2">
      <c r="A524" s="1216" t="s">
        <v>2628</v>
      </c>
      <c r="B524" s="1201">
        <v>38605.969999999994</v>
      </c>
      <c r="C524" s="1201">
        <v>38605.967999999993</v>
      </c>
      <c r="D524" s="1201">
        <v>353.4</v>
      </c>
      <c r="E524" s="1201">
        <v>353.4</v>
      </c>
      <c r="F524" s="1217">
        <f t="shared" si="8"/>
        <v>38959.369999999995</v>
      </c>
      <c r="G524" s="1217">
        <f t="shared" si="8"/>
        <v>38959.367999999995</v>
      </c>
    </row>
    <row r="525" spans="1:7" s="1198" customFormat="1" ht="12.75" customHeight="1" x14ac:dyDescent="0.2">
      <c r="A525" s="1216" t="s">
        <v>2629</v>
      </c>
      <c r="B525" s="1201">
        <v>42265.19</v>
      </c>
      <c r="C525" s="1201">
        <v>42265.188999999998</v>
      </c>
      <c r="D525" s="1201">
        <v>331.98</v>
      </c>
      <c r="E525" s="1201">
        <v>289.10829999999999</v>
      </c>
      <c r="F525" s="1217">
        <f t="shared" si="8"/>
        <v>42597.170000000006</v>
      </c>
      <c r="G525" s="1217">
        <f t="shared" si="8"/>
        <v>42554.297299999998</v>
      </c>
    </row>
    <row r="526" spans="1:7" s="1198" customFormat="1" ht="12.75" customHeight="1" x14ac:dyDescent="0.2">
      <c r="A526" s="1216" t="s">
        <v>2630</v>
      </c>
      <c r="B526" s="1201">
        <v>52100.41</v>
      </c>
      <c r="C526" s="1201">
        <v>52100.406000000003</v>
      </c>
      <c r="D526" s="1201">
        <v>138.6</v>
      </c>
      <c r="E526" s="1201">
        <v>138.6</v>
      </c>
      <c r="F526" s="1217">
        <f t="shared" si="8"/>
        <v>52239.01</v>
      </c>
      <c r="G526" s="1217">
        <f t="shared" si="8"/>
        <v>52239.006000000001</v>
      </c>
    </row>
    <row r="527" spans="1:7" s="1198" customFormat="1" ht="12.75" customHeight="1" x14ac:dyDescent="0.2">
      <c r="A527" s="1216" t="s">
        <v>2631</v>
      </c>
      <c r="B527" s="1201">
        <v>45542.77</v>
      </c>
      <c r="C527" s="1201">
        <v>45542.763000000006</v>
      </c>
      <c r="D527" s="1201">
        <v>1083.56</v>
      </c>
      <c r="E527" s="1201">
        <v>1083.56</v>
      </c>
      <c r="F527" s="1217">
        <f t="shared" si="8"/>
        <v>46626.329999999994</v>
      </c>
      <c r="G527" s="1217">
        <f t="shared" si="8"/>
        <v>46626.323000000004</v>
      </c>
    </row>
    <row r="528" spans="1:7" s="1198" customFormat="1" ht="12.75" customHeight="1" x14ac:dyDescent="0.2">
      <c r="A528" s="1216" t="s">
        <v>2632</v>
      </c>
      <c r="B528" s="1201">
        <v>42256.800000000003</v>
      </c>
      <c r="C528" s="1201">
        <v>42256.803</v>
      </c>
      <c r="D528" s="1201">
        <v>374.13</v>
      </c>
      <c r="E528" s="1201">
        <v>374.13300000000004</v>
      </c>
      <c r="F528" s="1217">
        <f t="shared" si="8"/>
        <v>42630.93</v>
      </c>
      <c r="G528" s="1217">
        <f t="shared" si="8"/>
        <v>42630.936000000002</v>
      </c>
    </row>
    <row r="529" spans="1:7" s="1198" customFormat="1" ht="12.75" customHeight="1" x14ac:dyDescent="0.2">
      <c r="A529" s="1216" t="s">
        <v>2633</v>
      </c>
      <c r="B529" s="1201">
        <v>26601.63</v>
      </c>
      <c r="C529" s="1201">
        <v>26541.361000000001</v>
      </c>
      <c r="D529" s="1201">
        <v>1527.4</v>
      </c>
      <c r="E529" s="1201">
        <v>1189.8160000000003</v>
      </c>
      <c r="F529" s="1217">
        <f t="shared" si="8"/>
        <v>28129.030000000002</v>
      </c>
      <c r="G529" s="1217">
        <f t="shared" si="8"/>
        <v>27731.177</v>
      </c>
    </row>
    <row r="530" spans="1:7" s="1198" customFormat="1" ht="12.75" customHeight="1" x14ac:dyDescent="0.2">
      <c r="A530" s="1216" t="s">
        <v>2634</v>
      </c>
      <c r="B530" s="1201">
        <v>45892.55</v>
      </c>
      <c r="C530" s="1201">
        <v>45863.135300000002</v>
      </c>
      <c r="D530" s="1201">
        <v>439.78000000000003</v>
      </c>
      <c r="E530" s="1201">
        <v>439.78200000000004</v>
      </c>
      <c r="F530" s="1217">
        <f t="shared" si="8"/>
        <v>46332.33</v>
      </c>
      <c r="G530" s="1217">
        <f t="shared" si="8"/>
        <v>46302.917300000001</v>
      </c>
    </row>
    <row r="531" spans="1:7" s="1198" customFormat="1" ht="12.75" customHeight="1" x14ac:dyDescent="0.2">
      <c r="A531" s="1216" t="s">
        <v>2635</v>
      </c>
      <c r="B531" s="1201">
        <v>38204.720000000001</v>
      </c>
      <c r="C531" s="1201">
        <v>38176.436999999998</v>
      </c>
      <c r="D531" s="1201">
        <v>227.2</v>
      </c>
      <c r="E531" s="1201">
        <v>227.2</v>
      </c>
      <c r="F531" s="1217">
        <f t="shared" si="8"/>
        <v>38431.919999999998</v>
      </c>
      <c r="G531" s="1217">
        <f t="shared" si="8"/>
        <v>38403.636999999995</v>
      </c>
    </row>
    <row r="532" spans="1:7" s="1198" customFormat="1" ht="12.75" customHeight="1" x14ac:dyDescent="0.2">
      <c r="A532" s="1216" t="s">
        <v>2636</v>
      </c>
      <c r="B532" s="1201">
        <v>34046.490000000005</v>
      </c>
      <c r="C532" s="1201">
        <v>34046.487999999998</v>
      </c>
      <c r="D532" s="1201">
        <v>100.64</v>
      </c>
      <c r="E532" s="1201">
        <v>100.64</v>
      </c>
      <c r="F532" s="1217">
        <f t="shared" si="8"/>
        <v>34147.130000000005</v>
      </c>
      <c r="G532" s="1217">
        <f t="shared" si="8"/>
        <v>34147.127999999997</v>
      </c>
    </row>
    <row r="533" spans="1:7" s="1198" customFormat="1" ht="12.75" customHeight="1" x14ac:dyDescent="0.2">
      <c r="A533" s="1216" t="s">
        <v>2637</v>
      </c>
      <c r="B533" s="1201">
        <v>31382.06</v>
      </c>
      <c r="C533" s="1201">
        <v>31382.063000000002</v>
      </c>
      <c r="D533" s="1201">
        <v>290.2</v>
      </c>
      <c r="E533" s="1201">
        <v>290.2</v>
      </c>
      <c r="F533" s="1217">
        <f t="shared" si="8"/>
        <v>31672.260000000002</v>
      </c>
      <c r="G533" s="1217">
        <f t="shared" si="8"/>
        <v>31672.263000000003</v>
      </c>
    </row>
    <row r="534" spans="1:7" s="1198" customFormat="1" ht="12.75" customHeight="1" x14ac:dyDescent="0.2">
      <c r="A534" s="1216" t="s">
        <v>2638</v>
      </c>
      <c r="B534" s="1201">
        <v>56527.47</v>
      </c>
      <c r="C534" s="1201">
        <v>56527.468000000001</v>
      </c>
      <c r="D534" s="1201">
        <v>284.75</v>
      </c>
      <c r="E534" s="1201">
        <v>284.74599999999998</v>
      </c>
      <c r="F534" s="1217">
        <f t="shared" si="8"/>
        <v>56812.22</v>
      </c>
      <c r="G534" s="1217">
        <f t="shared" si="8"/>
        <v>56812.214</v>
      </c>
    </row>
    <row r="535" spans="1:7" s="1198" customFormat="1" ht="12.75" customHeight="1" x14ac:dyDescent="0.2">
      <c r="A535" s="1216" t="s">
        <v>2639</v>
      </c>
      <c r="B535" s="1201">
        <v>30809.510000000002</v>
      </c>
      <c r="C535" s="1201">
        <v>30809.512000000002</v>
      </c>
      <c r="D535" s="1201">
        <v>613.08000000000004</v>
      </c>
      <c r="E535" s="1201">
        <v>613.08000000000004</v>
      </c>
      <c r="F535" s="1217">
        <f t="shared" si="8"/>
        <v>31422.590000000004</v>
      </c>
      <c r="G535" s="1217">
        <f t="shared" si="8"/>
        <v>31422.592000000004</v>
      </c>
    </row>
    <row r="536" spans="1:7" s="1198" customFormat="1" ht="12.75" customHeight="1" x14ac:dyDescent="0.2">
      <c r="A536" s="1216" t="s">
        <v>2640</v>
      </c>
      <c r="B536" s="1201">
        <v>23969.579999999998</v>
      </c>
      <c r="C536" s="1201">
        <v>23969.581999999999</v>
      </c>
      <c r="D536" s="1201">
        <v>313.5</v>
      </c>
      <c r="E536" s="1201">
        <v>313.5</v>
      </c>
      <c r="F536" s="1217">
        <f t="shared" si="8"/>
        <v>24283.079999999998</v>
      </c>
      <c r="G536" s="1217">
        <f t="shared" si="8"/>
        <v>24283.081999999999</v>
      </c>
    </row>
    <row r="537" spans="1:7" s="1198" customFormat="1" ht="12.75" customHeight="1" x14ac:dyDescent="0.2">
      <c r="A537" s="1216" t="s">
        <v>2641</v>
      </c>
      <c r="B537" s="1201">
        <v>16639.73</v>
      </c>
      <c r="C537" s="1201">
        <v>16637.224000000002</v>
      </c>
      <c r="D537" s="1201">
        <v>567.70000000000005</v>
      </c>
      <c r="E537" s="1201">
        <v>567.70000000000005</v>
      </c>
      <c r="F537" s="1217">
        <f t="shared" si="8"/>
        <v>17207.43</v>
      </c>
      <c r="G537" s="1217">
        <f t="shared" si="8"/>
        <v>17204.924000000003</v>
      </c>
    </row>
    <row r="538" spans="1:7" s="1198" customFormat="1" ht="12.75" customHeight="1" x14ac:dyDescent="0.2">
      <c r="A538" s="1216" t="s">
        <v>2642</v>
      </c>
      <c r="B538" s="1201">
        <v>33458.720000000001</v>
      </c>
      <c r="C538" s="1201">
        <v>33458.715000000004</v>
      </c>
      <c r="D538" s="1201">
        <v>456.27</v>
      </c>
      <c r="E538" s="1201">
        <v>456.274</v>
      </c>
      <c r="F538" s="1217">
        <f t="shared" si="8"/>
        <v>33914.99</v>
      </c>
      <c r="G538" s="1217">
        <f t="shared" si="8"/>
        <v>33914.989000000001</v>
      </c>
    </row>
    <row r="539" spans="1:7" s="1198" customFormat="1" ht="12.75" customHeight="1" x14ac:dyDescent="0.2">
      <c r="A539" s="1216" t="s">
        <v>2643</v>
      </c>
      <c r="B539" s="1201">
        <v>47057.49</v>
      </c>
      <c r="C539" s="1201">
        <v>47057.491999999998</v>
      </c>
      <c r="D539" s="1201">
        <v>1400.46</v>
      </c>
      <c r="E539" s="1201">
        <v>1400.4580000000001</v>
      </c>
      <c r="F539" s="1217">
        <f t="shared" si="8"/>
        <v>48457.95</v>
      </c>
      <c r="G539" s="1217">
        <f t="shared" si="8"/>
        <v>48457.95</v>
      </c>
    </row>
    <row r="540" spans="1:7" s="1198" customFormat="1" ht="12.75" customHeight="1" x14ac:dyDescent="0.2">
      <c r="A540" s="1216" t="s">
        <v>2644</v>
      </c>
      <c r="B540" s="1201">
        <v>60417.21</v>
      </c>
      <c r="C540" s="1201">
        <v>60386.720999999998</v>
      </c>
      <c r="D540" s="1201">
        <v>656.07</v>
      </c>
      <c r="E540" s="1201">
        <v>585.49499999999989</v>
      </c>
      <c r="F540" s="1217">
        <f t="shared" si="8"/>
        <v>61073.279999999999</v>
      </c>
      <c r="G540" s="1217">
        <f t="shared" si="8"/>
        <v>60972.216</v>
      </c>
    </row>
    <row r="541" spans="1:7" s="1198" customFormat="1" ht="12.75" customHeight="1" x14ac:dyDescent="0.2">
      <c r="A541" s="1216" t="s">
        <v>2645</v>
      </c>
      <c r="B541" s="1201">
        <v>31826.1</v>
      </c>
      <c r="C541" s="1201">
        <v>31824.843999999997</v>
      </c>
      <c r="D541" s="1201">
        <v>2087.5</v>
      </c>
      <c r="E541" s="1201">
        <v>1793.4629</v>
      </c>
      <c r="F541" s="1217">
        <f t="shared" si="8"/>
        <v>33913.599999999999</v>
      </c>
      <c r="G541" s="1217">
        <f t="shared" si="8"/>
        <v>33618.306899999996</v>
      </c>
    </row>
    <row r="542" spans="1:7" s="1198" customFormat="1" ht="12.75" customHeight="1" x14ac:dyDescent="0.2">
      <c r="A542" s="1216" t="s">
        <v>2646</v>
      </c>
      <c r="B542" s="1201">
        <v>42133.31</v>
      </c>
      <c r="C542" s="1201">
        <v>42133.313000000002</v>
      </c>
      <c r="D542" s="1201">
        <v>1676.4</v>
      </c>
      <c r="E542" s="1201">
        <v>1313.9530000000002</v>
      </c>
      <c r="F542" s="1217">
        <f t="shared" si="8"/>
        <v>43809.71</v>
      </c>
      <c r="G542" s="1217">
        <f t="shared" si="8"/>
        <v>43447.266000000003</v>
      </c>
    </row>
    <row r="543" spans="1:7" s="1198" customFormat="1" ht="12.75" customHeight="1" x14ac:dyDescent="0.2">
      <c r="A543" s="1216" t="s">
        <v>2647</v>
      </c>
      <c r="B543" s="1201">
        <v>38182.89</v>
      </c>
      <c r="C543" s="1201">
        <v>38182.894</v>
      </c>
      <c r="D543" s="1201">
        <v>176.04</v>
      </c>
      <c r="E543" s="1201">
        <v>176.04</v>
      </c>
      <c r="F543" s="1217">
        <f t="shared" si="8"/>
        <v>38358.93</v>
      </c>
      <c r="G543" s="1217">
        <f t="shared" si="8"/>
        <v>38358.934000000001</v>
      </c>
    </row>
    <row r="544" spans="1:7" s="1198" customFormat="1" ht="12.75" customHeight="1" x14ac:dyDescent="0.2">
      <c r="A544" s="1216" t="s">
        <v>2648</v>
      </c>
      <c r="B544" s="1201">
        <v>31180.25</v>
      </c>
      <c r="C544" s="1201">
        <v>31180.244999999999</v>
      </c>
      <c r="D544" s="1201">
        <v>105.57</v>
      </c>
      <c r="E544" s="1201">
        <v>105.569</v>
      </c>
      <c r="F544" s="1217">
        <f t="shared" si="8"/>
        <v>31285.82</v>
      </c>
      <c r="G544" s="1217">
        <f t="shared" si="8"/>
        <v>31285.813999999998</v>
      </c>
    </row>
    <row r="545" spans="1:7" s="1198" customFormat="1" ht="12.75" customHeight="1" x14ac:dyDescent="0.2">
      <c r="A545" s="1216" t="s">
        <v>2649</v>
      </c>
      <c r="B545" s="1201">
        <v>39021.93</v>
      </c>
      <c r="C545" s="1201">
        <v>39021.928</v>
      </c>
      <c r="D545" s="1201">
        <v>216.7</v>
      </c>
      <c r="E545" s="1201">
        <v>216.7</v>
      </c>
      <c r="F545" s="1217">
        <f t="shared" si="8"/>
        <v>39238.629999999997</v>
      </c>
      <c r="G545" s="1217">
        <f t="shared" si="8"/>
        <v>39238.627999999997</v>
      </c>
    </row>
    <row r="546" spans="1:7" s="1198" customFormat="1" ht="12.75" customHeight="1" x14ac:dyDescent="0.2">
      <c r="A546" s="1216" t="s">
        <v>2650</v>
      </c>
      <c r="B546" s="1201">
        <v>42971.11</v>
      </c>
      <c r="C546" s="1201">
        <v>42971.111000000004</v>
      </c>
      <c r="D546" s="1201">
        <v>1427.82</v>
      </c>
      <c r="E546" s="1201">
        <v>1290.97768</v>
      </c>
      <c r="F546" s="1217">
        <f t="shared" si="8"/>
        <v>44398.93</v>
      </c>
      <c r="G546" s="1217">
        <f t="shared" si="8"/>
        <v>44262.088680000001</v>
      </c>
    </row>
    <row r="547" spans="1:7" s="1198" customFormat="1" ht="12.75" customHeight="1" x14ac:dyDescent="0.2">
      <c r="A547" s="1216" t="s">
        <v>2651</v>
      </c>
      <c r="B547" s="1201">
        <v>27119.73</v>
      </c>
      <c r="C547" s="1201">
        <v>27119.732</v>
      </c>
      <c r="D547" s="1201">
        <v>160.4</v>
      </c>
      <c r="E547" s="1201">
        <v>160.4</v>
      </c>
      <c r="F547" s="1217">
        <f t="shared" si="8"/>
        <v>27280.13</v>
      </c>
      <c r="G547" s="1217">
        <f t="shared" si="8"/>
        <v>27280.132000000001</v>
      </c>
    </row>
    <row r="548" spans="1:7" s="1198" customFormat="1" ht="12.75" customHeight="1" x14ac:dyDescent="0.2">
      <c r="A548" s="1216" t="s">
        <v>2652</v>
      </c>
      <c r="B548" s="1201">
        <v>9142.01</v>
      </c>
      <c r="C548" s="1201">
        <v>9142.0120000000006</v>
      </c>
      <c r="D548" s="1201">
        <v>128.4</v>
      </c>
      <c r="E548" s="1201">
        <v>128.4</v>
      </c>
      <c r="F548" s="1217">
        <f t="shared" si="8"/>
        <v>9270.41</v>
      </c>
      <c r="G548" s="1217">
        <f t="shared" si="8"/>
        <v>9270.4120000000003</v>
      </c>
    </row>
    <row r="549" spans="1:7" s="1198" customFormat="1" ht="12.75" customHeight="1" x14ac:dyDescent="0.2">
      <c r="A549" s="1216" t="s">
        <v>2653</v>
      </c>
      <c r="B549" s="1201">
        <v>30689.78</v>
      </c>
      <c r="C549" s="1201">
        <v>30689.244000000002</v>
      </c>
      <c r="D549" s="1201">
        <v>442.1</v>
      </c>
      <c r="E549" s="1201">
        <v>442.1</v>
      </c>
      <c r="F549" s="1217">
        <f t="shared" si="8"/>
        <v>31131.879999999997</v>
      </c>
      <c r="G549" s="1217">
        <f t="shared" si="8"/>
        <v>31131.344000000001</v>
      </c>
    </row>
    <row r="550" spans="1:7" s="1198" customFormat="1" ht="12.75" customHeight="1" x14ac:dyDescent="0.2">
      <c r="A550" s="1216" t="s">
        <v>2654</v>
      </c>
      <c r="B550" s="1201">
        <v>33272.089999999997</v>
      </c>
      <c r="C550" s="1201">
        <v>33272.087</v>
      </c>
      <c r="D550" s="1201">
        <v>726.6</v>
      </c>
      <c r="E550" s="1201">
        <v>726.5961400000001</v>
      </c>
      <c r="F550" s="1217">
        <f t="shared" si="8"/>
        <v>33998.689999999995</v>
      </c>
      <c r="G550" s="1217">
        <f t="shared" si="8"/>
        <v>33998.683140000001</v>
      </c>
    </row>
    <row r="551" spans="1:7" s="1198" customFormat="1" ht="12.75" customHeight="1" x14ac:dyDescent="0.2">
      <c r="A551" s="1216" t="s">
        <v>2655</v>
      </c>
      <c r="B551" s="1201">
        <v>38307.25</v>
      </c>
      <c r="C551" s="1201">
        <v>38307.248</v>
      </c>
      <c r="D551" s="1201">
        <v>442.03</v>
      </c>
      <c r="E551" s="1201">
        <v>422.31900000000002</v>
      </c>
      <c r="F551" s="1217">
        <f t="shared" si="8"/>
        <v>38749.279999999999</v>
      </c>
      <c r="G551" s="1217">
        <f t="shared" si="8"/>
        <v>38729.567000000003</v>
      </c>
    </row>
    <row r="552" spans="1:7" s="1198" customFormat="1" ht="12.75" customHeight="1" x14ac:dyDescent="0.2">
      <c r="A552" s="1216" t="s">
        <v>2656</v>
      </c>
      <c r="B552" s="1201">
        <v>43404.86</v>
      </c>
      <c r="C552" s="1201">
        <v>43404.859000000004</v>
      </c>
      <c r="D552" s="1201">
        <v>525.66999999999996</v>
      </c>
      <c r="E552" s="1201">
        <v>525.66899999999998</v>
      </c>
      <c r="F552" s="1217">
        <f t="shared" si="8"/>
        <v>43930.53</v>
      </c>
      <c r="G552" s="1217">
        <f t="shared" si="8"/>
        <v>43930.528000000006</v>
      </c>
    </row>
    <row r="553" spans="1:7" s="1198" customFormat="1" ht="12.75" customHeight="1" x14ac:dyDescent="0.2">
      <c r="A553" s="1216" t="s">
        <v>2657</v>
      </c>
      <c r="B553" s="1201">
        <v>46274.33</v>
      </c>
      <c r="C553" s="1201">
        <v>46266.471999999994</v>
      </c>
      <c r="D553" s="1201">
        <v>377.9</v>
      </c>
      <c r="E553" s="1201">
        <v>377.9</v>
      </c>
      <c r="F553" s="1217">
        <f t="shared" si="8"/>
        <v>46652.23</v>
      </c>
      <c r="G553" s="1217">
        <f t="shared" si="8"/>
        <v>46644.371999999996</v>
      </c>
    </row>
    <row r="554" spans="1:7" s="1198" customFormat="1" ht="12.75" customHeight="1" x14ac:dyDescent="0.2">
      <c r="A554" s="1216" t="s">
        <v>2658</v>
      </c>
      <c r="B554" s="1201">
        <v>30910.379999999997</v>
      </c>
      <c r="C554" s="1201">
        <v>30910.376</v>
      </c>
      <c r="D554" s="1201">
        <v>266.2</v>
      </c>
      <c r="E554" s="1201">
        <v>266.2</v>
      </c>
      <c r="F554" s="1217">
        <f t="shared" si="8"/>
        <v>31176.579999999998</v>
      </c>
      <c r="G554" s="1217">
        <f t="shared" si="8"/>
        <v>31176.576000000001</v>
      </c>
    </row>
    <row r="555" spans="1:7" s="1198" customFormat="1" ht="12.75" customHeight="1" x14ac:dyDescent="0.2">
      <c r="A555" s="1216" t="s">
        <v>2659</v>
      </c>
      <c r="B555" s="1201">
        <v>32927.96</v>
      </c>
      <c r="C555" s="1201">
        <v>32927.962</v>
      </c>
      <c r="D555" s="1201">
        <v>78.760000000000005</v>
      </c>
      <c r="E555" s="1201">
        <v>78.760000000000005</v>
      </c>
      <c r="F555" s="1217">
        <f t="shared" si="8"/>
        <v>33006.720000000001</v>
      </c>
      <c r="G555" s="1217">
        <f t="shared" si="8"/>
        <v>33006.722000000002</v>
      </c>
    </row>
    <row r="556" spans="1:7" s="1198" customFormat="1" ht="12.75" customHeight="1" x14ac:dyDescent="0.2">
      <c r="A556" s="1216" t="s">
        <v>2660</v>
      </c>
      <c r="B556" s="1201">
        <v>39459.379999999997</v>
      </c>
      <c r="C556" s="1201">
        <v>39459.377</v>
      </c>
      <c r="D556" s="1201">
        <v>674.81999999999994</v>
      </c>
      <c r="E556" s="1201">
        <v>610.06596000000002</v>
      </c>
      <c r="F556" s="1217">
        <f t="shared" si="8"/>
        <v>40134.199999999997</v>
      </c>
      <c r="G556" s="1217">
        <f t="shared" si="8"/>
        <v>40069.44296</v>
      </c>
    </row>
    <row r="557" spans="1:7" s="1198" customFormat="1" ht="12.75" customHeight="1" x14ac:dyDescent="0.2">
      <c r="A557" s="1216" t="s">
        <v>2661</v>
      </c>
      <c r="B557" s="1201">
        <v>38543.409999999996</v>
      </c>
      <c r="C557" s="1201">
        <v>38543.406000000003</v>
      </c>
      <c r="D557" s="1201">
        <v>593.58999999999992</v>
      </c>
      <c r="E557" s="1201">
        <v>538.71</v>
      </c>
      <c r="F557" s="1217">
        <f t="shared" si="8"/>
        <v>39136.999999999993</v>
      </c>
      <c r="G557" s="1217">
        <f t="shared" si="8"/>
        <v>39082.116000000002</v>
      </c>
    </row>
    <row r="558" spans="1:7" s="1198" customFormat="1" ht="12.75" customHeight="1" x14ac:dyDescent="0.2">
      <c r="A558" s="1216" t="s">
        <v>2662</v>
      </c>
      <c r="B558" s="1201">
        <v>45684.03</v>
      </c>
      <c r="C558" s="1201">
        <v>45684.032999999996</v>
      </c>
      <c r="D558" s="1201">
        <v>249.47</v>
      </c>
      <c r="E558" s="1201">
        <v>249.46832000000001</v>
      </c>
      <c r="F558" s="1217">
        <f t="shared" si="8"/>
        <v>45933.5</v>
      </c>
      <c r="G558" s="1217">
        <f t="shared" si="8"/>
        <v>45933.501319999996</v>
      </c>
    </row>
    <row r="559" spans="1:7" s="1198" customFormat="1" ht="12.75" customHeight="1" x14ac:dyDescent="0.2">
      <c r="A559" s="1216" t="s">
        <v>2663</v>
      </c>
      <c r="B559" s="1201">
        <v>33370.06</v>
      </c>
      <c r="C559" s="1201">
        <v>33370.055</v>
      </c>
      <c r="D559" s="1201">
        <v>709.65000000000009</v>
      </c>
      <c r="E559" s="1201">
        <v>709.654</v>
      </c>
      <c r="F559" s="1217">
        <f t="shared" si="8"/>
        <v>34079.71</v>
      </c>
      <c r="G559" s="1217">
        <f t="shared" si="8"/>
        <v>34079.709000000003</v>
      </c>
    </row>
    <row r="560" spans="1:7" s="1198" customFormat="1" ht="12.75" customHeight="1" x14ac:dyDescent="0.2">
      <c r="A560" s="1216" t="s">
        <v>2664</v>
      </c>
      <c r="B560" s="1201">
        <v>34908.49</v>
      </c>
      <c r="C560" s="1201">
        <v>34908.49</v>
      </c>
      <c r="D560" s="1201">
        <v>737.8</v>
      </c>
      <c r="E560" s="1201">
        <v>737.8</v>
      </c>
      <c r="F560" s="1217">
        <f t="shared" si="8"/>
        <v>35646.29</v>
      </c>
      <c r="G560" s="1217">
        <f t="shared" si="8"/>
        <v>35646.29</v>
      </c>
    </row>
    <row r="561" spans="1:7" s="1198" customFormat="1" ht="12.75" customHeight="1" x14ac:dyDescent="0.2">
      <c r="A561" s="1216" t="s">
        <v>2665</v>
      </c>
      <c r="B561" s="1201">
        <v>40094.86</v>
      </c>
      <c r="C561" s="1201">
        <v>40094.852000000006</v>
      </c>
      <c r="D561" s="1201">
        <v>707.56999999999994</v>
      </c>
      <c r="E561" s="1201">
        <v>707.56899999999996</v>
      </c>
      <c r="F561" s="1217">
        <f t="shared" si="8"/>
        <v>40802.43</v>
      </c>
      <c r="G561" s="1217">
        <f t="shared" si="8"/>
        <v>40802.421000000009</v>
      </c>
    </row>
    <row r="562" spans="1:7" s="1198" customFormat="1" ht="12.75" customHeight="1" x14ac:dyDescent="0.2">
      <c r="A562" s="1216" t="s">
        <v>2666</v>
      </c>
      <c r="B562" s="1201">
        <v>41077.479999999996</v>
      </c>
      <c r="C562" s="1201">
        <v>41077.472000000002</v>
      </c>
      <c r="D562" s="1201">
        <v>1014.5</v>
      </c>
      <c r="E562" s="1201">
        <v>1014.5</v>
      </c>
      <c r="F562" s="1217">
        <f t="shared" si="8"/>
        <v>42091.979999999996</v>
      </c>
      <c r="G562" s="1217">
        <f t="shared" si="8"/>
        <v>42091.972000000002</v>
      </c>
    </row>
    <row r="563" spans="1:7" s="1198" customFormat="1" ht="12.75" customHeight="1" x14ac:dyDescent="0.2">
      <c r="A563" s="1216" t="s">
        <v>2667</v>
      </c>
      <c r="B563" s="1201">
        <v>30108.55</v>
      </c>
      <c r="C563" s="1201">
        <v>30108.544999999998</v>
      </c>
      <c r="D563" s="1201">
        <v>508</v>
      </c>
      <c r="E563" s="1201">
        <v>508</v>
      </c>
      <c r="F563" s="1217">
        <f t="shared" si="8"/>
        <v>30616.55</v>
      </c>
      <c r="G563" s="1217">
        <f t="shared" si="8"/>
        <v>30616.544999999998</v>
      </c>
    </row>
    <row r="564" spans="1:7" s="1198" customFormat="1" ht="12.75" customHeight="1" x14ac:dyDescent="0.2">
      <c r="A564" s="1216" t="s">
        <v>2668</v>
      </c>
      <c r="B564" s="1201">
        <v>32415.31</v>
      </c>
      <c r="C564" s="1201">
        <v>32415.307000000001</v>
      </c>
      <c r="D564" s="1201">
        <v>1095.32</v>
      </c>
      <c r="E564" s="1201">
        <v>1095.32</v>
      </c>
      <c r="F564" s="1217">
        <f t="shared" si="8"/>
        <v>33510.630000000005</v>
      </c>
      <c r="G564" s="1217">
        <f t="shared" si="8"/>
        <v>33510.627</v>
      </c>
    </row>
    <row r="565" spans="1:7" s="1198" customFormat="1" ht="12.75" customHeight="1" x14ac:dyDescent="0.2">
      <c r="A565" s="1216" t="s">
        <v>2669</v>
      </c>
      <c r="B565" s="1201">
        <v>23612.230000000003</v>
      </c>
      <c r="C565" s="1201">
        <v>23495.935000000001</v>
      </c>
      <c r="D565" s="1201">
        <v>294.8</v>
      </c>
      <c r="E565" s="1201">
        <v>294.8</v>
      </c>
      <c r="F565" s="1217">
        <f t="shared" si="8"/>
        <v>23907.030000000002</v>
      </c>
      <c r="G565" s="1217">
        <f t="shared" si="8"/>
        <v>23790.735000000001</v>
      </c>
    </row>
    <row r="566" spans="1:7" s="1198" customFormat="1" ht="12.75" customHeight="1" x14ac:dyDescent="0.2">
      <c r="A566" s="1216" t="s">
        <v>2670</v>
      </c>
      <c r="B566" s="1201">
        <v>33036.120000000003</v>
      </c>
      <c r="C566" s="1201">
        <v>33036.118999999999</v>
      </c>
      <c r="D566" s="1201">
        <v>241.72</v>
      </c>
      <c r="E566" s="1201">
        <v>241.72</v>
      </c>
      <c r="F566" s="1217">
        <f t="shared" si="8"/>
        <v>33277.840000000004</v>
      </c>
      <c r="G566" s="1217">
        <f t="shared" si="8"/>
        <v>33277.839</v>
      </c>
    </row>
    <row r="567" spans="1:7" s="1198" customFormat="1" ht="12.75" customHeight="1" x14ac:dyDescent="0.2">
      <c r="A567" s="1216" t="s">
        <v>2671</v>
      </c>
      <c r="B567" s="1201">
        <v>30712.639999999999</v>
      </c>
      <c r="C567" s="1201">
        <v>30712.643</v>
      </c>
      <c r="D567" s="1201">
        <v>44.1</v>
      </c>
      <c r="E567" s="1201">
        <v>44.1</v>
      </c>
      <c r="F567" s="1217">
        <f t="shared" si="8"/>
        <v>30756.739999999998</v>
      </c>
      <c r="G567" s="1217">
        <f t="shared" si="8"/>
        <v>30756.742999999999</v>
      </c>
    </row>
    <row r="568" spans="1:7" s="1198" customFormat="1" ht="12.75" customHeight="1" x14ac:dyDescent="0.2">
      <c r="A568" s="1216" t="s">
        <v>2672</v>
      </c>
      <c r="B568" s="1201">
        <v>31717.98</v>
      </c>
      <c r="C568" s="1201">
        <v>31717.982</v>
      </c>
      <c r="D568" s="1201">
        <v>336.12</v>
      </c>
      <c r="E568" s="1201">
        <v>336.12</v>
      </c>
      <c r="F568" s="1217">
        <f t="shared" si="8"/>
        <v>32054.1</v>
      </c>
      <c r="G568" s="1217">
        <f t="shared" si="8"/>
        <v>32054.101999999999</v>
      </c>
    </row>
    <row r="569" spans="1:7" s="1198" customFormat="1" ht="12.75" customHeight="1" x14ac:dyDescent="0.2">
      <c r="A569" s="1216" t="s">
        <v>2673</v>
      </c>
      <c r="B569" s="1201">
        <v>33354.07</v>
      </c>
      <c r="C569" s="1201">
        <v>33354.074000000001</v>
      </c>
      <c r="D569" s="1201">
        <v>569.87</v>
      </c>
      <c r="E569" s="1201">
        <v>569.87400000000002</v>
      </c>
      <c r="F569" s="1217">
        <f t="shared" si="8"/>
        <v>33923.94</v>
      </c>
      <c r="G569" s="1217">
        <f t="shared" si="8"/>
        <v>33923.948000000004</v>
      </c>
    </row>
    <row r="570" spans="1:7" s="1198" customFormat="1" ht="12.75" customHeight="1" x14ac:dyDescent="0.2">
      <c r="A570" s="1216" t="s">
        <v>2674</v>
      </c>
      <c r="B570" s="1201">
        <v>50489.74</v>
      </c>
      <c r="C570" s="1201">
        <v>50489.735000000001</v>
      </c>
      <c r="D570" s="1201">
        <v>177.8</v>
      </c>
      <c r="E570" s="1201">
        <v>174.08700000000002</v>
      </c>
      <c r="F570" s="1217">
        <f t="shared" si="8"/>
        <v>50667.54</v>
      </c>
      <c r="G570" s="1217">
        <f t="shared" si="8"/>
        <v>50663.822</v>
      </c>
    </row>
    <row r="571" spans="1:7" s="1198" customFormat="1" ht="12.75" customHeight="1" x14ac:dyDescent="0.2">
      <c r="A571" s="1216" t="s">
        <v>2675</v>
      </c>
      <c r="B571" s="1201">
        <v>62731.67</v>
      </c>
      <c r="C571" s="1201">
        <v>62731.665000000001</v>
      </c>
      <c r="D571" s="1201">
        <v>501.5</v>
      </c>
      <c r="E571" s="1201">
        <v>499.73</v>
      </c>
      <c r="F571" s="1217">
        <f t="shared" si="8"/>
        <v>63233.17</v>
      </c>
      <c r="G571" s="1217">
        <f t="shared" si="8"/>
        <v>63231.395000000004</v>
      </c>
    </row>
    <row r="572" spans="1:7" s="1198" customFormat="1" ht="12.75" customHeight="1" x14ac:dyDescent="0.2">
      <c r="A572" s="1216" t="s">
        <v>2676</v>
      </c>
      <c r="B572" s="1201">
        <v>5197.26</v>
      </c>
      <c r="C572" s="1201">
        <v>5197.2579999999998</v>
      </c>
      <c r="D572" s="1201">
        <v>9.6</v>
      </c>
      <c r="E572" s="1201">
        <v>9.6</v>
      </c>
      <c r="F572" s="1217">
        <f t="shared" si="8"/>
        <v>5206.8600000000006</v>
      </c>
      <c r="G572" s="1217">
        <f t="shared" si="8"/>
        <v>5206.8580000000002</v>
      </c>
    </row>
    <row r="573" spans="1:7" s="1198" customFormat="1" ht="21" x14ac:dyDescent="0.2">
      <c r="A573" s="1216" t="s">
        <v>2677</v>
      </c>
      <c r="B573" s="1201">
        <v>50835.47</v>
      </c>
      <c r="C573" s="1201">
        <v>50835.467000000004</v>
      </c>
      <c r="D573" s="1201">
        <v>98.92</v>
      </c>
      <c r="E573" s="1201">
        <v>98.92</v>
      </c>
      <c r="F573" s="1217">
        <f t="shared" si="8"/>
        <v>50934.39</v>
      </c>
      <c r="G573" s="1217">
        <f t="shared" si="8"/>
        <v>50934.387000000002</v>
      </c>
    </row>
    <row r="574" spans="1:7" s="1198" customFormat="1" ht="21" x14ac:dyDescent="0.2">
      <c r="A574" s="1216" t="s">
        <v>2678</v>
      </c>
      <c r="B574" s="1201">
        <v>8129.0800000000008</v>
      </c>
      <c r="C574" s="1201">
        <v>8129.08</v>
      </c>
      <c r="D574" s="1201">
        <v>9.9</v>
      </c>
      <c r="E574" s="1201">
        <v>9.9</v>
      </c>
      <c r="F574" s="1217">
        <f t="shared" si="8"/>
        <v>8138.9800000000005</v>
      </c>
      <c r="G574" s="1217">
        <f t="shared" si="8"/>
        <v>8138.98</v>
      </c>
    </row>
    <row r="575" spans="1:7" s="1198" customFormat="1" ht="12.75" customHeight="1" x14ac:dyDescent="0.2">
      <c r="A575" s="1216" t="s">
        <v>2679</v>
      </c>
      <c r="B575" s="1201">
        <v>44491.23</v>
      </c>
      <c r="C575" s="1201">
        <v>44491.229999999996</v>
      </c>
      <c r="D575" s="1201">
        <v>373.08000000000004</v>
      </c>
      <c r="E575" s="1201">
        <v>373.05600000000004</v>
      </c>
      <c r="F575" s="1217">
        <f t="shared" si="8"/>
        <v>44864.310000000005</v>
      </c>
      <c r="G575" s="1217">
        <f t="shared" si="8"/>
        <v>44864.285999999993</v>
      </c>
    </row>
    <row r="576" spans="1:7" s="1198" customFormat="1" ht="12.75" customHeight="1" x14ac:dyDescent="0.2">
      <c r="A576" s="1216" t="s">
        <v>2680</v>
      </c>
      <c r="B576" s="1201">
        <v>23880.61</v>
      </c>
      <c r="C576" s="1201">
        <v>23880.606999999996</v>
      </c>
      <c r="D576" s="1201">
        <v>612.68000000000006</v>
      </c>
      <c r="E576" s="1201">
        <v>612.68000000000006</v>
      </c>
      <c r="F576" s="1217">
        <f t="shared" si="8"/>
        <v>24493.29</v>
      </c>
      <c r="G576" s="1217">
        <f t="shared" si="8"/>
        <v>24493.286999999997</v>
      </c>
    </row>
    <row r="577" spans="1:7" s="1198" customFormat="1" ht="12.75" customHeight="1" x14ac:dyDescent="0.2">
      <c r="A577" s="1216" t="s">
        <v>2681</v>
      </c>
      <c r="B577" s="1201">
        <v>16904.27</v>
      </c>
      <c r="C577" s="1201">
        <v>16904.271999999997</v>
      </c>
      <c r="D577" s="1201">
        <v>326.24</v>
      </c>
      <c r="E577" s="1201">
        <v>326.24</v>
      </c>
      <c r="F577" s="1217">
        <f t="shared" si="8"/>
        <v>17230.510000000002</v>
      </c>
      <c r="G577" s="1217">
        <f t="shared" si="8"/>
        <v>17230.511999999999</v>
      </c>
    </row>
    <row r="578" spans="1:7" s="1198" customFormat="1" ht="12.75" customHeight="1" x14ac:dyDescent="0.2">
      <c r="A578" s="1216" t="s">
        <v>2682</v>
      </c>
      <c r="B578" s="1201">
        <v>20521.23</v>
      </c>
      <c r="C578" s="1201">
        <v>20521.227000000003</v>
      </c>
      <c r="D578" s="1201">
        <v>1014.16</v>
      </c>
      <c r="E578" s="1201">
        <v>1014.16</v>
      </c>
      <c r="F578" s="1217">
        <f t="shared" si="8"/>
        <v>21535.39</v>
      </c>
      <c r="G578" s="1217">
        <f t="shared" si="8"/>
        <v>21535.387000000002</v>
      </c>
    </row>
    <row r="579" spans="1:7" s="1198" customFormat="1" ht="12.75" customHeight="1" x14ac:dyDescent="0.2">
      <c r="A579" s="1216" t="s">
        <v>2683</v>
      </c>
      <c r="B579" s="1201">
        <v>2785.4300000000003</v>
      </c>
      <c r="C579" s="1201">
        <v>2785.4319999999998</v>
      </c>
      <c r="D579" s="1201">
        <v>46.6</v>
      </c>
      <c r="E579" s="1201">
        <v>46.6</v>
      </c>
      <c r="F579" s="1217">
        <f t="shared" si="8"/>
        <v>2832.03</v>
      </c>
      <c r="G579" s="1217">
        <f t="shared" si="8"/>
        <v>2832.0319999999997</v>
      </c>
    </row>
    <row r="580" spans="1:7" s="1198" customFormat="1" ht="12.75" customHeight="1" x14ac:dyDescent="0.2">
      <c r="A580" s="1216" t="s">
        <v>2684</v>
      </c>
      <c r="B580" s="1201">
        <v>30714.63</v>
      </c>
      <c r="C580" s="1201">
        <v>30713.883000000002</v>
      </c>
      <c r="D580" s="1201">
        <v>85.6</v>
      </c>
      <c r="E580" s="1201">
        <v>85.6</v>
      </c>
      <c r="F580" s="1217">
        <f t="shared" si="8"/>
        <v>30800.23</v>
      </c>
      <c r="G580" s="1217">
        <f t="shared" si="8"/>
        <v>30799.483</v>
      </c>
    </row>
    <row r="581" spans="1:7" s="1198" customFormat="1" ht="12.75" customHeight="1" x14ac:dyDescent="0.2">
      <c r="A581" s="1216" t="s">
        <v>2685</v>
      </c>
      <c r="B581" s="1201">
        <v>21244.120000000003</v>
      </c>
      <c r="C581" s="1201">
        <v>21244.115000000002</v>
      </c>
      <c r="D581" s="1201">
        <v>72.319999999999993</v>
      </c>
      <c r="E581" s="1201">
        <v>72.319999999999993</v>
      </c>
      <c r="F581" s="1217">
        <f t="shared" si="8"/>
        <v>21316.440000000002</v>
      </c>
      <c r="G581" s="1217">
        <f t="shared" si="8"/>
        <v>21316.435000000001</v>
      </c>
    </row>
    <row r="582" spans="1:7" s="1198" customFormat="1" ht="12.75" customHeight="1" x14ac:dyDescent="0.2">
      <c r="A582" s="1216" t="s">
        <v>2686</v>
      </c>
      <c r="B582" s="1201">
        <v>25638.55</v>
      </c>
      <c r="C582" s="1201">
        <v>25638.550000000003</v>
      </c>
      <c r="D582" s="1201">
        <v>173.8</v>
      </c>
      <c r="E582" s="1201">
        <v>173.8</v>
      </c>
      <c r="F582" s="1217">
        <f t="shared" ref="F582:G608" si="9">B582+D582</f>
        <v>25812.35</v>
      </c>
      <c r="G582" s="1217">
        <f t="shared" si="9"/>
        <v>25812.350000000002</v>
      </c>
    </row>
    <row r="583" spans="1:7" s="1198" customFormat="1" ht="12.75" customHeight="1" x14ac:dyDescent="0.2">
      <c r="A583" s="1216" t="s">
        <v>2687</v>
      </c>
      <c r="B583" s="1201">
        <v>39540.81</v>
      </c>
      <c r="C583" s="1201">
        <v>39540.812999999995</v>
      </c>
      <c r="D583" s="1201">
        <v>255</v>
      </c>
      <c r="E583" s="1201">
        <v>255</v>
      </c>
      <c r="F583" s="1217">
        <f t="shared" si="9"/>
        <v>39795.81</v>
      </c>
      <c r="G583" s="1217">
        <f t="shared" si="9"/>
        <v>39795.812999999995</v>
      </c>
    </row>
    <row r="584" spans="1:7" s="1198" customFormat="1" ht="12.75" customHeight="1" x14ac:dyDescent="0.2">
      <c r="A584" s="1216" t="s">
        <v>2688</v>
      </c>
      <c r="B584" s="1201">
        <v>3512.8599999999997</v>
      </c>
      <c r="C584" s="1201">
        <v>3512.8590000000004</v>
      </c>
      <c r="D584" s="1201">
        <v>64.44</v>
      </c>
      <c r="E584" s="1201">
        <v>64.44</v>
      </c>
      <c r="F584" s="1217">
        <f t="shared" si="9"/>
        <v>3577.2999999999997</v>
      </c>
      <c r="G584" s="1217">
        <f t="shared" si="9"/>
        <v>3577.2990000000004</v>
      </c>
    </row>
    <row r="585" spans="1:7" s="1198" customFormat="1" ht="12.75" customHeight="1" x14ac:dyDescent="0.2">
      <c r="A585" s="1216" t="s">
        <v>2689</v>
      </c>
      <c r="B585" s="1201">
        <v>68632.540000000008</v>
      </c>
      <c r="C585" s="1201">
        <v>68632.543000000005</v>
      </c>
      <c r="D585" s="1201">
        <v>131</v>
      </c>
      <c r="E585" s="1201">
        <v>131</v>
      </c>
      <c r="F585" s="1217">
        <f t="shared" si="9"/>
        <v>68763.540000000008</v>
      </c>
      <c r="G585" s="1217">
        <f t="shared" si="9"/>
        <v>68763.543000000005</v>
      </c>
    </row>
    <row r="586" spans="1:7" s="1198" customFormat="1" ht="12.75" customHeight="1" x14ac:dyDescent="0.2">
      <c r="A586" s="1216" t="s">
        <v>2690</v>
      </c>
      <c r="B586" s="1201">
        <v>12995.33</v>
      </c>
      <c r="C586" s="1201">
        <v>12995.32</v>
      </c>
      <c r="D586" s="1201">
        <v>103.2</v>
      </c>
      <c r="E586" s="1201">
        <v>103.2</v>
      </c>
      <c r="F586" s="1217">
        <f t="shared" si="9"/>
        <v>13098.53</v>
      </c>
      <c r="G586" s="1217">
        <f t="shared" si="9"/>
        <v>13098.52</v>
      </c>
    </row>
    <row r="587" spans="1:7" s="1198" customFormat="1" ht="12.75" customHeight="1" x14ac:dyDescent="0.2">
      <c r="A587" s="1216" t="s">
        <v>2691</v>
      </c>
      <c r="B587" s="1201">
        <v>11575.130000000001</v>
      </c>
      <c r="C587" s="1201">
        <v>11575.133</v>
      </c>
      <c r="D587" s="1201">
        <v>392.4</v>
      </c>
      <c r="E587" s="1201">
        <v>392.4</v>
      </c>
      <c r="F587" s="1217">
        <f t="shared" si="9"/>
        <v>11967.53</v>
      </c>
      <c r="G587" s="1217">
        <f t="shared" si="9"/>
        <v>11967.532999999999</v>
      </c>
    </row>
    <row r="588" spans="1:7" s="1198" customFormat="1" ht="12.75" customHeight="1" x14ac:dyDescent="0.2">
      <c r="A588" s="1216" t="s">
        <v>2692</v>
      </c>
      <c r="B588" s="1201">
        <v>17512.25</v>
      </c>
      <c r="C588" s="1201">
        <v>17512.245000000003</v>
      </c>
      <c r="D588" s="1201">
        <v>264.7</v>
      </c>
      <c r="E588" s="1201">
        <v>264.7</v>
      </c>
      <c r="F588" s="1217">
        <f t="shared" si="9"/>
        <v>17776.95</v>
      </c>
      <c r="G588" s="1217">
        <f t="shared" si="9"/>
        <v>17776.945000000003</v>
      </c>
    </row>
    <row r="589" spans="1:7" s="1198" customFormat="1" ht="12.75" customHeight="1" x14ac:dyDescent="0.2">
      <c r="A589" s="1216" t="s">
        <v>2693</v>
      </c>
      <c r="B589" s="1201">
        <v>10095.44</v>
      </c>
      <c r="C589" s="1201">
        <v>10092.81</v>
      </c>
      <c r="D589" s="1201">
        <v>99.88</v>
      </c>
      <c r="E589" s="1201">
        <v>99.88</v>
      </c>
      <c r="F589" s="1217">
        <f t="shared" si="9"/>
        <v>10195.32</v>
      </c>
      <c r="G589" s="1217">
        <f t="shared" si="9"/>
        <v>10192.689999999999</v>
      </c>
    </row>
    <row r="590" spans="1:7" s="1198" customFormat="1" ht="12.75" customHeight="1" x14ac:dyDescent="0.2">
      <c r="A590" s="1216" t="s">
        <v>2694</v>
      </c>
      <c r="B590" s="1201">
        <v>49321.130000000005</v>
      </c>
      <c r="C590" s="1201">
        <v>49279.298999999999</v>
      </c>
      <c r="D590" s="1201">
        <v>465.2</v>
      </c>
      <c r="E590" s="1201">
        <v>465.2</v>
      </c>
      <c r="F590" s="1217">
        <f t="shared" si="9"/>
        <v>49786.33</v>
      </c>
      <c r="G590" s="1217">
        <f t="shared" si="9"/>
        <v>49744.498999999996</v>
      </c>
    </row>
    <row r="591" spans="1:7" s="1198" customFormat="1" ht="12.75" customHeight="1" x14ac:dyDescent="0.2">
      <c r="A591" s="1216" t="s">
        <v>2695</v>
      </c>
      <c r="B591" s="1201">
        <v>5301.56</v>
      </c>
      <c r="C591" s="1201">
        <v>5301.5589999999993</v>
      </c>
      <c r="D591" s="1201">
        <v>64.599999999999994</v>
      </c>
      <c r="E591" s="1201">
        <v>64.599999999999994</v>
      </c>
      <c r="F591" s="1217">
        <f t="shared" si="9"/>
        <v>5366.1600000000008</v>
      </c>
      <c r="G591" s="1217">
        <f t="shared" si="9"/>
        <v>5366.1589999999997</v>
      </c>
    </row>
    <row r="592" spans="1:7" s="1198" customFormat="1" ht="12.75" customHeight="1" x14ac:dyDescent="0.2">
      <c r="A592" s="1216" t="s">
        <v>2696</v>
      </c>
      <c r="B592" s="1201">
        <v>19086.990000000002</v>
      </c>
      <c r="C592" s="1201">
        <v>19086.989000000001</v>
      </c>
      <c r="D592" s="1201">
        <v>54.8</v>
      </c>
      <c r="E592" s="1201">
        <v>54.8</v>
      </c>
      <c r="F592" s="1217">
        <f t="shared" si="9"/>
        <v>19141.79</v>
      </c>
      <c r="G592" s="1217">
        <f t="shared" si="9"/>
        <v>19141.789000000001</v>
      </c>
    </row>
    <row r="593" spans="1:7" s="1198" customFormat="1" ht="12.75" customHeight="1" x14ac:dyDescent="0.2">
      <c r="A593" s="1216" t="s">
        <v>2697</v>
      </c>
      <c r="B593" s="1201">
        <v>31614.14</v>
      </c>
      <c r="C593" s="1201">
        <v>31614.134000000002</v>
      </c>
      <c r="D593" s="1201">
        <v>149.16</v>
      </c>
      <c r="E593" s="1201">
        <v>149.16</v>
      </c>
      <c r="F593" s="1217">
        <f t="shared" si="9"/>
        <v>31763.3</v>
      </c>
      <c r="G593" s="1217">
        <f t="shared" si="9"/>
        <v>31763.294000000002</v>
      </c>
    </row>
    <row r="594" spans="1:7" s="1198" customFormat="1" ht="12.75" customHeight="1" x14ac:dyDescent="0.2">
      <c r="A594" s="1216" t="s">
        <v>3179</v>
      </c>
      <c r="B594" s="1201">
        <v>12782.900000000001</v>
      </c>
      <c r="C594" s="1201">
        <v>12782.901</v>
      </c>
      <c r="D594" s="1201">
        <v>129.52000000000001</v>
      </c>
      <c r="E594" s="1201">
        <v>129.52000000000001</v>
      </c>
      <c r="F594" s="1217">
        <f t="shared" si="9"/>
        <v>12912.420000000002</v>
      </c>
      <c r="G594" s="1217">
        <f t="shared" si="9"/>
        <v>12912.421</v>
      </c>
    </row>
    <row r="595" spans="1:7" s="1198" customFormat="1" ht="12.75" customHeight="1" x14ac:dyDescent="0.2">
      <c r="A595" s="1216" t="s">
        <v>2698</v>
      </c>
      <c r="B595" s="1201">
        <v>50829.1</v>
      </c>
      <c r="C595" s="1201">
        <v>50750.688000000002</v>
      </c>
      <c r="D595" s="1201">
        <v>110.75</v>
      </c>
      <c r="E595" s="1201">
        <v>110.75</v>
      </c>
      <c r="F595" s="1217">
        <f t="shared" si="9"/>
        <v>50939.85</v>
      </c>
      <c r="G595" s="1217">
        <f t="shared" si="9"/>
        <v>50861.438000000002</v>
      </c>
    </row>
    <row r="596" spans="1:7" s="1198" customFormat="1" ht="12.75" customHeight="1" x14ac:dyDescent="0.2">
      <c r="A596" s="1216" t="s">
        <v>2699</v>
      </c>
      <c r="B596" s="1201">
        <v>38597.47</v>
      </c>
      <c r="C596" s="1201">
        <v>38592.236000000004</v>
      </c>
      <c r="D596" s="1201">
        <v>264.24</v>
      </c>
      <c r="E596" s="1201">
        <v>264.24</v>
      </c>
      <c r="F596" s="1217">
        <f t="shared" si="9"/>
        <v>38861.71</v>
      </c>
      <c r="G596" s="1217">
        <f t="shared" si="9"/>
        <v>38856.476000000002</v>
      </c>
    </row>
    <row r="597" spans="1:7" s="1198" customFormat="1" ht="12.75" customHeight="1" x14ac:dyDescent="0.2">
      <c r="A597" s="1216" t="s">
        <v>2700</v>
      </c>
      <c r="B597" s="1201">
        <v>21520.57</v>
      </c>
      <c r="C597" s="1201">
        <v>21520.566000000003</v>
      </c>
      <c r="D597" s="1201">
        <v>228.9</v>
      </c>
      <c r="E597" s="1201">
        <v>228.1285</v>
      </c>
      <c r="F597" s="1217">
        <f t="shared" si="9"/>
        <v>21749.47</v>
      </c>
      <c r="G597" s="1217">
        <f t="shared" si="9"/>
        <v>21748.694500000001</v>
      </c>
    </row>
    <row r="598" spans="1:7" s="1198" customFormat="1" ht="12.75" customHeight="1" x14ac:dyDescent="0.2">
      <c r="A598" s="1216" t="s">
        <v>2701</v>
      </c>
      <c r="B598" s="1201">
        <v>6789.7599999999993</v>
      </c>
      <c r="C598" s="1201">
        <v>6789.7579999999998</v>
      </c>
      <c r="D598" s="1201">
        <v>48.32</v>
      </c>
      <c r="E598" s="1201">
        <v>48.32</v>
      </c>
      <c r="F598" s="1217">
        <f t="shared" si="9"/>
        <v>6838.079999999999</v>
      </c>
      <c r="G598" s="1217">
        <f t="shared" si="9"/>
        <v>6838.0779999999995</v>
      </c>
    </row>
    <row r="599" spans="1:7" s="1198" customFormat="1" ht="12.75" customHeight="1" x14ac:dyDescent="0.2">
      <c r="A599" s="1216" t="s">
        <v>2702</v>
      </c>
      <c r="B599" s="1201">
        <v>36602.720000000001</v>
      </c>
      <c r="C599" s="1201">
        <v>36602.716</v>
      </c>
      <c r="D599" s="1201">
        <v>545.96</v>
      </c>
      <c r="E599" s="1201">
        <v>545.96</v>
      </c>
      <c r="F599" s="1217">
        <f t="shared" si="9"/>
        <v>37148.68</v>
      </c>
      <c r="G599" s="1217">
        <f t="shared" si="9"/>
        <v>37148.675999999999</v>
      </c>
    </row>
    <row r="600" spans="1:7" s="1198" customFormat="1" ht="12.75" customHeight="1" x14ac:dyDescent="0.2">
      <c r="A600" s="1216" t="s">
        <v>2703</v>
      </c>
      <c r="B600" s="1201">
        <v>56132.289999999994</v>
      </c>
      <c r="C600" s="1201">
        <v>56019.485999999997</v>
      </c>
      <c r="D600" s="1201">
        <v>302.75</v>
      </c>
      <c r="E600" s="1201">
        <v>234.14200000000005</v>
      </c>
      <c r="F600" s="1217">
        <f t="shared" si="9"/>
        <v>56435.039999999994</v>
      </c>
      <c r="G600" s="1217">
        <f t="shared" si="9"/>
        <v>56253.627999999997</v>
      </c>
    </row>
    <row r="601" spans="1:7" s="1198" customFormat="1" ht="12.75" customHeight="1" x14ac:dyDescent="0.2">
      <c r="A601" s="1216" t="s">
        <v>2704</v>
      </c>
      <c r="B601" s="1201">
        <v>10451.42</v>
      </c>
      <c r="C601" s="1201">
        <v>10451.415999999999</v>
      </c>
      <c r="D601" s="1201">
        <v>0</v>
      </c>
      <c r="E601" s="1201">
        <v>0</v>
      </c>
      <c r="F601" s="1217">
        <f t="shared" si="9"/>
        <v>10451.42</v>
      </c>
      <c r="G601" s="1217">
        <f t="shared" si="9"/>
        <v>10451.415999999999</v>
      </c>
    </row>
    <row r="602" spans="1:7" s="1198" customFormat="1" ht="12.75" customHeight="1" x14ac:dyDescent="0.2">
      <c r="A602" s="1216" t="s">
        <v>2705</v>
      </c>
      <c r="B602" s="1201">
        <v>40572</v>
      </c>
      <c r="C602" s="1201">
        <v>40572.002999999997</v>
      </c>
      <c r="D602" s="1201">
        <v>0</v>
      </c>
      <c r="E602" s="1201">
        <v>0</v>
      </c>
      <c r="F602" s="1217">
        <f t="shared" si="9"/>
        <v>40572</v>
      </c>
      <c r="G602" s="1217">
        <f t="shared" si="9"/>
        <v>40572.002999999997</v>
      </c>
    </row>
    <row r="603" spans="1:7" s="1198" customFormat="1" ht="12.75" customHeight="1" x14ac:dyDescent="0.2">
      <c r="A603" s="1216" t="s">
        <v>2706</v>
      </c>
      <c r="B603" s="1201">
        <v>13608.08</v>
      </c>
      <c r="C603" s="1201">
        <v>13608.083000000001</v>
      </c>
      <c r="D603" s="1201">
        <v>0</v>
      </c>
      <c r="E603" s="1201">
        <v>0</v>
      </c>
      <c r="F603" s="1217">
        <f t="shared" si="9"/>
        <v>13608.08</v>
      </c>
      <c r="G603" s="1217">
        <f t="shared" si="9"/>
        <v>13608.083000000001</v>
      </c>
    </row>
    <row r="604" spans="1:7" s="1198" customFormat="1" ht="12.75" customHeight="1" x14ac:dyDescent="0.2">
      <c r="A604" s="1216" t="s">
        <v>2707</v>
      </c>
      <c r="B604" s="1201">
        <v>6785.85</v>
      </c>
      <c r="C604" s="1201">
        <v>6785.8540000000003</v>
      </c>
      <c r="D604" s="1201">
        <v>0</v>
      </c>
      <c r="E604" s="1201">
        <v>0</v>
      </c>
      <c r="F604" s="1217">
        <f t="shared" si="9"/>
        <v>6785.85</v>
      </c>
      <c r="G604" s="1217">
        <f t="shared" si="9"/>
        <v>6785.8540000000003</v>
      </c>
    </row>
    <row r="605" spans="1:7" s="1198" customFormat="1" ht="12.75" customHeight="1" x14ac:dyDescent="0.2">
      <c r="A605" s="1216" t="s">
        <v>2708</v>
      </c>
      <c r="B605" s="1201">
        <v>15425.43</v>
      </c>
      <c r="C605" s="1201">
        <v>15425.433999999999</v>
      </c>
      <c r="D605" s="1201">
        <v>0</v>
      </c>
      <c r="E605" s="1201">
        <v>0</v>
      </c>
      <c r="F605" s="1217">
        <f t="shared" si="9"/>
        <v>15425.43</v>
      </c>
      <c r="G605" s="1217">
        <f t="shared" si="9"/>
        <v>15425.433999999999</v>
      </c>
    </row>
    <row r="606" spans="1:7" s="1198" customFormat="1" ht="12.75" customHeight="1" x14ac:dyDescent="0.2">
      <c r="A606" s="1216" t="s">
        <v>2709</v>
      </c>
      <c r="B606" s="1201">
        <v>13470.96</v>
      </c>
      <c r="C606" s="1201">
        <v>13470.960999999999</v>
      </c>
      <c r="D606" s="1201">
        <v>0</v>
      </c>
      <c r="E606" s="1201">
        <v>0</v>
      </c>
      <c r="F606" s="1217">
        <f t="shared" si="9"/>
        <v>13470.96</v>
      </c>
      <c r="G606" s="1217">
        <f t="shared" si="9"/>
        <v>13470.960999999999</v>
      </c>
    </row>
    <row r="607" spans="1:7" s="1198" customFormat="1" ht="12.75" customHeight="1" x14ac:dyDescent="0.2">
      <c r="A607" s="1216" t="s">
        <v>2710</v>
      </c>
      <c r="B607" s="1201">
        <v>2745.82</v>
      </c>
      <c r="C607" s="1201">
        <v>2745.82</v>
      </c>
      <c r="D607" s="1201">
        <v>0</v>
      </c>
      <c r="E607" s="1201">
        <v>0</v>
      </c>
      <c r="F607" s="1217">
        <f t="shared" si="9"/>
        <v>2745.82</v>
      </c>
      <c r="G607" s="1217">
        <f t="shared" si="9"/>
        <v>2745.82</v>
      </c>
    </row>
    <row r="608" spans="1:7" s="1198" customFormat="1" ht="12.75" customHeight="1" x14ac:dyDescent="0.2">
      <c r="A608" s="1216" t="s">
        <v>2711</v>
      </c>
      <c r="B608" s="1201">
        <v>41136.99</v>
      </c>
      <c r="C608" s="1201">
        <v>41136.989000000001</v>
      </c>
      <c r="D608" s="1201">
        <v>0</v>
      </c>
      <c r="E608" s="1201">
        <v>0</v>
      </c>
      <c r="F608" s="1217">
        <f t="shared" si="9"/>
        <v>41136.99</v>
      </c>
      <c r="G608" s="1217">
        <f t="shared" si="9"/>
        <v>41136.989000000001</v>
      </c>
    </row>
    <row r="609" spans="1:7" s="247" customFormat="1" ht="15" customHeight="1" x14ac:dyDescent="0.2">
      <c r="A609" s="233" t="s">
        <v>10</v>
      </c>
      <c r="B609" s="1218">
        <v>13191083.5</v>
      </c>
      <c r="C609" s="1218">
        <v>13188572.818159996</v>
      </c>
      <c r="D609" s="1218">
        <v>113521.02000000002</v>
      </c>
      <c r="E609" s="1218">
        <v>109902.96571999998</v>
      </c>
      <c r="F609" s="1219">
        <f t="shared" ref="F609" si="10">B609+D609</f>
        <v>13304604.52</v>
      </c>
      <c r="G609" s="1219">
        <f t="shared" ref="G609" si="11">C609+E609</f>
        <v>13298475.783879995</v>
      </c>
    </row>
    <row r="610" spans="1:7" s="248" customFormat="1" x14ac:dyDescent="0.25">
      <c r="F610" s="246"/>
      <c r="G610" s="246"/>
    </row>
    <row r="611" spans="1:7" s="223" customFormat="1" x14ac:dyDescent="0.25">
      <c r="F611" s="249"/>
      <c r="G611" s="249"/>
    </row>
    <row r="612" spans="1:7" s="250" customFormat="1" ht="12.75" customHeight="1" x14ac:dyDescent="0.25">
      <c r="A612" s="1564" t="s">
        <v>2724</v>
      </c>
      <c r="B612" s="1564"/>
      <c r="C612" s="1564"/>
      <c r="D612" s="1564"/>
      <c r="E612" s="1564"/>
      <c r="F612" s="1564"/>
      <c r="G612" s="1564"/>
    </row>
    <row r="613" spans="1:7" s="250" customFormat="1" ht="12.75" customHeight="1" x14ac:dyDescent="0.25">
      <c r="A613" s="1565" t="s">
        <v>5017</v>
      </c>
      <c r="B613" s="1565"/>
      <c r="C613" s="1565"/>
      <c r="D613" s="1565"/>
      <c r="E613" s="1565"/>
      <c r="F613" s="1565"/>
      <c r="G613" s="1565"/>
    </row>
    <row r="614" spans="1:7" s="250" customFormat="1" ht="12.75" customHeight="1" x14ac:dyDescent="0.25">
      <c r="B614" s="251"/>
      <c r="C614" s="251"/>
    </row>
    <row r="615" spans="1:7" s="250" customFormat="1" ht="12.75" customHeight="1" x14ac:dyDescent="0.25">
      <c r="A615" s="234" t="s">
        <v>2733</v>
      </c>
      <c r="B615" s="251"/>
      <c r="C615" s="251"/>
    </row>
    <row r="616" spans="1:7" s="430" customFormat="1" ht="12" customHeight="1" x14ac:dyDescent="0.25">
      <c r="A616" s="1176" t="s">
        <v>3608</v>
      </c>
    </row>
    <row r="617" spans="1:7" s="254" customFormat="1" ht="12.75" customHeight="1" x14ac:dyDescent="0.25">
      <c r="A617" s="1176" t="s">
        <v>3546</v>
      </c>
      <c r="B617" s="252"/>
      <c r="C617" s="252"/>
      <c r="D617" s="253"/>
      <c r="E617" s="253"/>
      <c r="F617" s="253"/>
      <c r="G617" s="253"/>
    </row>
    <row r="618" spans="1:7" s="254" customFormat="1" ht="12.75" customHeight="1" x14ac:dyDescent="0.25">
      <c r="A618" s="1176" t="s">
        <v>3603</v>
      </c>
      <c r="B618" s="252"/>
      <c r="C618" s="252"/>
      <c r="D618" s="253"/>
      <c r="E618" s="253"/>
      <c r="F618" s="253"/>
      <c r="G618" s="253"/>
    </row>
    <row r="619" spans="1:7" s="430" customFormat="1" ht="12" customHeight="1" x14ac:dyDescent="0.25">
      <c r="A619" s="1176" t="s">
        <v>4493</v>
      </c>
    </row>
    <row r="620" spans="1:7" s="430" customFormat="1" ht="12" customHeight="1" x14ac:dyDescent="0.25">
      <c r="A620" s="1176" t="s">
        <v>4494</v>
      </c>
    </row>
  </sheetData>
  <mergeCells count="7">
    <mergeCell ref="A612:G612"/>
    <mergeCell ref="A613:G613"/>
    <mergeCell ref="A1:G1"/>
    <mergeCell ref="A3:A4"/>
    <mergeCell ref="B3:C3"/>
    <mergeCell ref="D3:E3"/>
    <mergeCell ref="F3:G3"/>
  </mergeCells>
  <pageMargins left="0.39370078740157483" right="0.39370078740157483" top="0.59055118110236227" bottom="0.39370078740157483" header="0.31496062992125984" footer="0.11811023622047245"/>
  <pageSetup paperSize="9" scale="90" firstPageNumber="417" fitToHeight="0" orientation="landscape" useFirstPageNumber="1" r:id="rId1"/>
  <headerFooter>
    <oddHeader>&amp;L&amp;"Tahoma,Kurzíva"&amp;9Závěrečný účet Moravskoslezského kraje za rok 2023&amp;R&amp;"Tahoma,Kurzíva"&amp;9Tabulka č. 35</oddHeader>
    <oddFooter>&amp;C&amp;"Tahoma,Obyčejné"&amp;P</oddFooter>
  </headerFooter>
  <rowBreaks count="3" manualBreakCount="3">
    <brk id="43" max="16383" man="1"/>
    <brk id="294" max="16383" man="1"/>
    <brk id="582"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2AB59-EFF2-4A64-B9D0-14AB4B0435F4}">
  <dimension ref="A1:G170"/>
  <sheetViews>
    <sheetView showGridLines="0" zoomScaleNormal="100" zoomScaleSheetLayoutView="100" workbookViewId="0">
      <selection activeCell="F37" sqref="F37"/>
    </sheetView>
  </sheetViews>
  <sheetFormatPr defaultColWidth="9.28515625" defaultRowHeight="12.75" x14ac:dyDescent="0.2"/>
  <cols>
    <col min="1" max="1" width="7" style="200" customWidth="1"/>
    <col min="2" max="2" width="45.42578125" style="200" customWidth="1"/>
    <col min="3" max="3" width="8.5703125" style="200" customWidth="1"/>
    <col min="4" max="7" width="13.85546875" style="256" customWidth="1"/>
    <col min="8" max="16384" width="9.28515625" style="200"/>
  </cols>
  <sheetData>
    <row r="1" spans="1:7" s="272" customFormat="1" ht="18" customHeight="1" x14ac:dyDescent="0.2">
      <c r="A1" s="1590" t="s">
        <v>4566</v>
      </c>
      <c r="B1" s="1590"/>
      <c r="C1" s="1590"/>
      <c r="D1" s="1590"/>
      <c r="E1" s="1590"/>
      <c r="F1" s="1590"/>
      <c r="G1" s="1590"/>
    </row>
    <row r="2" spans="1:7" s="272" customFormat="1" ht="18" customHeight="1" x14ac:dyDescent="0.2">
      <c r="A2" s="1590" t="s">
        <v>1030</v>
      </c>
      <c r="B2" s="1590"/>
      <c r="C2" s="1590"/>
      <c r="D2" s="1590"/>
      <c r="E2" s="1590"/>
      <c r="F2" s="1590"/>
      <c r="G2" s="1590"/>
    </row>
    <row r="3" spans="1:7" x14ac:dyDescent="0.2">
      <c r="C3" s="121"/>
    </row>
    <row r="4" spans="1:7" x14ac:dyDescent="0.2">
      <c r="A4" s="198"/>
      <c r="B4" s="198"/>
      <c r="C4" s="199"/>
      <c r="D4" s="1123">
        <v>1</v>
      </c>
      <c r="E4" s="1123">
        <v>2</v>
      </c>
      <c r="F4" s="1123">
        <v>3</v>
      </c>
      <c r="G4" s="1123">
        <v>4</v>
      </c>
    </row>
    <row r="5" spans="1:7" s="201" customFormat="1" ht="12.75" customHeight="1" x14ac:dyDescent="0.2">
      <c r="A5" s="1591" t="s">
        <v>1031</v>
      </c>
      <c r="B5" s="1592"/>
      <c r="C5" s="1597" t="s">
        <v>1032</v>
      </c>
      <c r="D5" s="1599" t="s">
        <v>1033</v>
      </c>
      <c r="E5" s="1599"/>
      <c r="F5" s="1599"/>
      <c r="G5" s="1599"/>
    </row>
    <row r="6" spans="1:7" s="201" customFormat="1" x14ac:dyDescent="0.2">
      <c r="A6" s="1593"/>
      <c r="B6" s="1594"/>
      <c r="C6" s="1598"/>
      <c r="D6" s="1600" t="s">
        <v>1034</v>
      </c>
      <c r="E6" s="1600"/>
      <c r="F6" s="1600"/>
      <c r="G6" s="1600" t="s">
        <v>1035</v>
      </c>
    </row>
    <row r="7" spans="1:7" s="201" customFormat="1" x14ac:dyDescent="0.2">
      <c r="A7" s="1595"/>
      <c r="B7" s="1596"/>
      <c r="C7" s="1598"/>
      <c r="D7" s="1124" t="s">
        <v>1036</v>
      </c>
      <c r="E7" s="1124" t="s">
        <v>1037</v>
      </c>
      <c r="F7" s="1124" t="s">
        <v>1038</v>
      </c>
      <c r="G7" s="1601"/>
    </row>
    <row r="8" spans="1:7" s="201" customFormat="1" x14ac:dyDescent="0.2">
      <c r="A8" s="1125"/>
      <c r="B8" s="1125" t="s">
        <v>1039</v>
      </c>
      <c r="C8" s="1126" t="s">
        <v>63</v>
      </c>
      <c r="D8" s="1127">
        <v>93649525.226599991</v>
      </c>
      <c r="E8" s="1127">
        <v>20834579.50217</v>
      </c>
      <c r="F8" s="1127">
        <v>72814945.724429995</v>
      </c>
      <c r="G8" s="1127">
        <v>65360660.591299996</v>
      </c>
    </row>
    <row r="9" spans="1:7" s="201" customFormat="1" x14ac:dyDescent="0.2">
      <c r="A9" s="1125" t="s">
        <v>1040</v>
      </c>
      <c r="B9" s="1125" t="s">
        <v>1041</v>
      </c>
      <c r="C9" s="1126" t="s">
        <v>63</v>
      </c>
      <c r="D9" s="1127">
        <v>73789852.049830005</v>
      </c>
      <c r="E9" s="1127">
        <v>20797031.24591</v>
      </c>
      <c r="F9" s="1127">
        <v>52992820.803920001</v>
      </c>
      <c r="G9" s="1127">
        <v>49446484.996600002</v>
      </c>
    </row>
    <row r="10" spans="1:7" s="201" customFormat="1" x14ac:dyDescent="0.2">
      <c r="A10" s="1125" t="s">
        <v>1042</v>
      </c>
      <c r="B10" s="1125" t="s">
        <v>1043</v>
      </c>
      <c r="C10" s="1126" t="s">
        <v>63</v>
      </c>
      <c r="D10" s="1127">
        <v>1066583.8755300001</v>
      </c>
      <c r="E10" s="1127">
        <v>624762.62361000001</v>
      </c>
      <c r="F10" s="1127">
        <v>441821.25192000001</v>
      </c>
      <c r="G10" s="1127">
        <v>334020.68946999998</v>
      </c>
    </row>
    <row r="11" spans="1:7" x14ac:dyDescent="0.2">
      <c r="A11" s="293" t="s">
        <v>1044</v>
      </c>
      <c r="B11" s="293" t="s">
        <v>1045</v>
      </c>
      <c r="C11" s="257" t="s">
        <v>1046</v>
      </c>
      <c r="D11" s="294">
        <v>275.25</v>
      </c>
      <c r="E11" s="294">
        <v>273.19749999999999</v>
      </c>
      <c r="F11" s="294">
        <v>2.0525000000000002</v>
      </c>
      <c r="G11" s="294">
        <v>2.0525000000000002</v>
      </c>
    </row>
    <row r="12" spans="1:7" x14ac:dyDescent="0.2">
      <c r="A12" s="293" t="s">
        <v>1047</v>
      </c>
      <c r="B12" s="293" t="s">
        <v>1048</v>
      </c>
      <c r="C12" s="257" t="s">
        <v>1049</v>
      </c>
      <c r="D12" s="294">
        <v>637680.87727000006</v>
      </c>
      <c r="E12" s="294">
        <v>463595.03795999999</v>
      </c>
      <c r="F12" s="294">
        <v>174085.83931000001</v>
      </c>
      <c r="G12" s="294">
        <v>148381.16132000001</v>
      </c>
    </row>
    <row r="13" spans="1:7" x14ac:dyDescent="0.2">
      <c r="A13" s="293" t="s">
        <v>1050</v>
      </c>
      <c r="B13" s="293" t="s">
        <v>1051</v>
      </c>
      <c r="C13" s="257" t="s">
        <v>1052</v>
      </c>
      <c r="D13" s="294">
        <v>1102.0320400000001</v>
      </c>
      <c r="E13" s="294">
        <v>537.82799999999997</v>
      </c>
      <c r="F13" s="294">
        <v>564.20403999999996</v>
      </c>
      <c r="G13" s="294">
        <v>539.35803999999996</v>
      </c>
    </row>
    <row r="14" spans="1:7" x14ac:dyDescent="0.2">
      <c r="A14" s="293" t="s">
        <v>1053</v>
      </c>
      <c r="B14" s="293" t="s">
        <v>1054</v>
      </c>
      <c r="C14" s="257" t="s">
        <v>1055</v>
      </c>
      <c r="D14" s="294"/>
      <c r="E14" s="294"/>
      <c r="F14" s="294"/>
      <c r="G14" s="294"/>
    </row>
    <row r="15" spans="1:7" x14ac:dyDescent="0.2">
      <c r="A15" s="293" t="s">
        <v>1056</v>
      </c>
      <c r="B15" s="293" t="s">
        <v>1057</v>
      </c>
      <c r="C15" s="257" t="s">
        <v>1058</v>
      </c>
      <c r="D15" s="294">
        <v>104129.67692</v>
      </c>
      <c r="E15" s="294">
        <v>104129.67692</v>
      </c>
      <c r="F15" s="294"/>
      <c r="G15" s="294"/>
    </row>
    <row r="16" spans="1:7" x14ac:dyDescent="0.2">
      <c r="A16" s="293" t="s">
        <v>1059</v>
      </c>
      <c r="B16" s="293" t="s">
        <v>1060</v>
      </c>
      <c r="C16" s="257" t="s">
        <v>1061</v>
      </c>
      <c r="D16" s="294">
        <v>295459.28645000001</v>
      </c>
      <c r="E16" s="294">
        <v>54263.053229999998</v>
      </c>
      <c r="F16" s="294">
        <v>241196.23321999999</v>
      </c>
      <c r="G16" s="294">
        <v>48058.898050000003</v>
      </c>
    </row>
    <row r="17" spans="1:7" x14ac:dyDescent="0.2">
      <c r="A17" s="293" t="s">
        <v>1062</v>
      </c>
      <c r="B17" s="293" t="s">
        <v>1063</v>
      </c>
      <c r="C17" s="257" t="s">
        <v>1064</v>
      </c>
      <c r="D17" s="294">
        <v>27655.42785</v>
      </c>
      <c r="E17" s="294">
        <v>1963.83</v>
      </c>
      <c r="F17" s="294">
        <v>25691.597850000002</v>
      </c>
      <c r="G17" s="294">
        <v>137039.21956</v>
      </c>
    </row>
    <row r="18" spans="1:7" x14ac:dyDescent="0.2">
      <c r="A18" s="295" t="s">
        <v>1065</v>
      </c>
      <c r="B18" s="293" t="s">
        <v>1066</v>
      </c>
      <c r="C18" s="257" t="s">
        <v>1067</v>
      </c>
      <c r="D18" s="294">
        <v>281.32499999999999</v>
      </c>
      <c r="E18" s="294"/>
      <c r="F18" s="294">
        <v>281.32499999999999</v>
      </c>
      <c r="G18" s="294"/>
    </row>
    <row r="19" spans="1:7" x14ac:dyDescent="0.2">
      <c r="A19" s="295" t="s">
        <v>1068</v>
      </c>
      <c r="B19" s="293" t="s">
        <v>1069</v>
      </c>
      <c r="C19" s="257" t="s">
        <v>1070</v>
      </c>
      <c r="D19" s="294"/>
      <c r="E19" s="294"/>
      <c r="F19" s="294"/>
      <c r="G19" s="294"/>
    </row>
    <row r="20" spans="1:7" s="201" customFormat="1" x14ac:dyDescent="0.2">
      <c r="A20" s="1128" t="s">
        <v>1071</v>
      </c>
      <c r="B20" s="1125" t="s">
        <v>1072</v>
      </c>
      <c r="C20" s="1126" t="s">
        <v>63</v>
      </c>
      <c r="D20" s="1127">
        <v>68867589.512979999</v>
      </c>
      <c r="E20" s="1127">
        <v>20118393.600790001</v>
      </c>
      <c r="F20" s="1127">
        <v>48749195.912189998</v>
      </c>
      <c r="G20" s="1127">
        <v>45979436.283989996</v>
      </c>
    </row>
    <row r="21" spans="1:7" x14ac:dyDescent="0.2">
      <c r="A21" s="293" t="s">
        <v>1073</v>
      </c>
      <c r="B21" s="293" t="s">
        <v>276</v>
      </c>
      <c r="C21" s="257" t="s">
        <v>1074</v>
      </c>
      <c r="D21" s="294">
        <v>5105554.0205100002</v>
      </c>
      <c r="E21" s="294"/>
      <c r="F21" s="294">
        <v>5105554.0205100002</v>
      </c>
      <c r="G21" s="294">
        <v>4909482.5718700001</v>
      </c>
    </row>
    <row r="22" spans="1:7" x14ac:dyDescent="0.2">
      <c r="A22" s="293" t="s">
        <v>1075</v>
      </c>
      <c r="B22" s="293" t="s">
        <v>1076</v>
      </c>
      <c r="C22" s="257" t="s">
        <v>1077</v>
      </c>
      <c r="D22" s="294">
        <v>65873.579140000002</v>
      </c>
      <c r="E22" s="294"/>
      <c r="F22" s="294">
        <v>65873.579140000002</v>
      </c>
      <c r="G22" s="294">
        <v>49099.086840000004</v>
      </c>
    </row>
    <row r="23" spans="1:7" x14ac:dyDescent="0.2">
      <c r="A23" s="293" t="s">
        <v>1078</v>
      </c>
      <c r="B23" s="293" t="s">
        <v>1079</v>
      </c>
      <c r="C23" s="257" t="s">
        <v>1080</v>
      </c>
      <c r="D23" s="294">
        <v>47444998.515720002</v>
      </c>
      <c r="E23" s="294">
        <v>10216508.675239999</v>
      </c>
      <c r="F23" s="294">
        <v>37228489.84048</v>
      </c>
      <c r="G23" s="294">
        <v>35688722.329049997</v>
      </c>
    </row>
    <row r="24" spans="1:7" ht="21" x14ac:dyDescent="0.2">
      <c r="A24" s="293" t="s">
        <v>1081</v>
      </c>
      <c r="B24" s="293" t="s">
        <v>1082</v>
      </c>
      <c r="C24" s="257" t="s">
        <v>1083</v>
      </c>
      <c r="D24" s="294">
        <v>9274950.9308099989</v>
      </c>
      <c r="E24" s="294">
        <v>5894610.7673899997</v>
      </c>
      <c r="F24" s="294">
        <v>3380340.1634200001</v>
      </c>
      <c r="G24" s="294">
        <v>2989277.5646199998</v>
      </c>
    </row>
    <row r="25" spans="1:7" x14ac:dyDescent="0.2">
      <c r="A25" s="293" t="s">
        <v>1084</v>
      </c>
      <c r="B25" s="293" t="s">
        <v>1085</v>
      </c>
      <c r="C25" s="257" t="s">
        <v>1086</v>
      </c>
      <c r="D25" s="294"/>
      <c r="E25" s="294"/>
      <c r="F25" s="294"/>
      <c r="G25" s="294"/>
    </row>
    <row r="26" spans="1:7" x14ac:dyDescent="0.2">
      <c r="A26" s="293" t="s">
        <v>1087</v>
      </c>
      <c r="B26" s="293" t="s">
        <v>1088</v>
      </c>
      <c r="C26" s="257" t="s">
        <v>1089</v>
      </c>
      <c r="D26" s="294">
        <v>4006499.2751599997</v>
      </c>
      <c r="E26" s="294">
        <v>4006499.2751599997</v>
      </c>
      <c r="F26" s="294"/>
      <c r="G26" s="294"/>
    </row>
    <row r="27" spans="1:7" x14ac:dyDescent="0.2">
      <c r="A27" s="293" t="s">
        <v>1090</v>
      </c>
      <c r="B27" s="293" t="s">
        <v>1091</v>
      </c>
      <c r="C27" s="257" t="s">
        <v>1092</v>
      </c>
      <c r="D27" s="294">
        <v>2155.9565700000003</v>
      </c>
      <c r="E27" s="294">
        <v>774.88300000000004</v>
      </c>
      <c r="F27" s="294">
        <v>1381.07357</v>
      </c>
      <c r="G27" s="294">
        <v>1163.0088800000001</v>
      </c>
    </row>
    <row r="28" spans="1:7" x14ac:dyDescent="0.2">
      <c r="A28" s="293" t="s">
        <v>1093</v>
      </c>
      <c r="B28" s="293" t="s">
        <v>1094</v>
      </c>
      <c r="C28" s="257" t="s">
        <v>1095</v>
      </c>
      <c r="D28" s="294">
        <v>2964171.54635</v>
      </c>
      <c r="E28" s="294"/>
      <c r="F28" s="294">
        <v>2964171.54635</v>
      </c>
      <c r="G28" s="294">
        <v>2125562.7917300002</v>
      </c>
    </row>
    <row r="29" spans="1:7" x14ac:dyDescent="0.2">
      <c r="A29" s="295" t="s">
        <v>1096</v>
      </c>
      <c r="B29" s="293" t="s">
        <v>1097</v>
      </c>
      <c r="C29" s="257" t="s">
        <v>1098</v>
      </c>
      <c r="D29" s="294">
        <v>3338.8887199999999</v>
      </c>
      <c r="E29" s="294"/>
      <c r="F29" s="294">
        <v>3338.8887199999999</v>
      </c>
      <c r="G29" s="294">
        <v>2326.3909999999996</v>
      </c>
    </row>
    <row r="30" spans="1:7" x14ac:dyDescent="0.2">
      <c r="A30" s="295" t="s">
        <v>1099</v>
      </c>
      <c r="B30" s="293" t="s">
        <v>1100</v>
      </c>
      <c r="C30" s="257" t="s">
        <v>1101</v>
      </c>
      <c r="D30" s="294">
        <v>46.8</v>
      </c>
      <c r="E30" s="294"/>
      <c r="F30" s="294">
        <v>46.8</v>
      </c>
      <c r="G30" s="294">
        <v>213802.54</v>
      </c>
    </row>
    <row r="31" spans="1:7" s="201" customFormat="1" x14ac:dyDescent="0.2">
      <c r="A31" s="1125" t="s">
        <v>1102</v>
      </c>
      <c r="B31" s="1125" t="s">
        <v>1103</v>
      </c>
      <c r="C31" s="1126" t="s">
        <v>63</v>
      </c>
      <c r="D31" s="1127">
        <v>1236402.50547</v>
      </c>
      <c r="E31" s="1127">
        <v>53875.021509999999</v>
      </c>
      <c r="F31" s="1127">
        <v>1182527.4839600001</v>
      </c>
      <c r="G31" s="1127">
        <v>963135.51009999996</v>
      </c>
    </row>
    <row r="32" spans="1:7" x14ac:dyDescent="0.2">
      <c r="A32" s="293" t="s">
        <v>1104</v>
      </c>
      <c r="B32" s="293" t="s">
        <v>1105</v>
      </c>
      <c r="C32" s="296" t="s">
        <v>1106</v>
      </c>
      <c r="D32" s="294">
        <v>964286.73971999995</v>
      </c>
      <c r="E32" s="294">
        <v>53875.021509999999</v>
      </c>
      <c r="F32" s="294">
        <v>910411.71820999996</v>
      </c>
      <c r="G32" s="294">
        <v>678738.83536999999</v>
      </c>
    </row>
    <row r="33" spans="1:7" x14ac:dyDescent="0.2">
      <c r="A33" s="293" t="s">
        <v>1107</v>
      </c>
      <c r="B33" s="293" t="s">
        <v>1108</v>
      </c>
      <c r="C33" s="257" t="s">
        <v>1109</v>
      </c>
      <c r="D33" s="294">
        <v>6767.5959999999995</v>
      </c>
      <c r="E33" s="294"/>
      <c r="F33" s="294">
        <v>6767.5959999999995</v>
      </c>
      <c r="G33" s="294">
        <v>6767.5959999999995</v>
      </c>
    </row>
    <row r="34" spans="1:7" x14ac:dyDescent="0.2">
      <c r="A34" s="293" t="s">
        <v>1110</v>
      </c>
      <c r="B34" s="293" t="s">
        <v>1111</v>
      </c>
      <c r="C34" s="257" t="s">
        <v>1112</v>
      </c>
      <c r="D34" s="294"/>
      <c r="E34" s="294"/>
      <c r="F34" s="294"/>
      <c r="G34" s="294"/>
    </row>
    <row r="35" spans="1:7" x14ac:dyDescent="0.2">
      <c r="A35" s="293" t="s">
        <v>1113</v>
      </c>
      <c r="B35" s="293" t="s">
        <v>1114</v>
      </c>
      <c r="C35" s="257" t="s">
        <v>1115</v>
      </c>
      <c r="D35" s="294">
        <v>183957.61429</v>
      </c>
      <c r="E35" s="294"/>
      <c r="F35" s="294">
        <v>183957.61429</v>
      </c>
      <c r="G35" s="294">
        <v>181176.30124999999</v>
      </c>
    </row>
    <row r="36" spans="1:7" x14ac:dyDescent="0.2">
      <c r="A36" s="293" t="s">
        <v>1116</v>
      </c>
      <c r="B36" s="293" t="s">
        <v>1117</v>
      </c>
      <c r="C36" s="257" t="s">
        <v>1118</v>
      </c>
      <c r="D36" s="294"/>
      <c r="E36" s="294"/>
      <c r="F36" s="294"/>
      <c r="G36" s="294"/>
    </row>
    <row r="37" spans="1:7" x14ac:dyDescent="0.2">
      <c r="A37" s="293" t="s">
        <v>1119</v>
      </c>
      <c r="B37" s="293" t="s">
        <v>1120</v>
      </c>
      <c r="C37" s="257" t="s">
        <v>1121</v>
      </c>
      <c r="D37" s="294">
        <v>81390.555460000003</v>
      </c>
      <c r="E37" s="294"/>
      <c r="F37" s="294">
        <v>81390.555460000003</v>
      </c>
      <c r="G37" s="294">
        <v>96452.77747999999</v>
      </c>
    </row>
    <row r="38" spans="1:7" x14ac:dyDescent="0.2">
      <c r="A38" s="293" t="s">
        <v>1122</v>
      </c>
      <c r="B38" s="293" t="s">
        <v>1123</v>
      </c>
      <c r="C38" s="257" t="s">
        <v>1124</v>
      </c>
      <c r="D38" s="294"/>
      <c r="E38" s="294"/>
      <c r="F38" s="294"/>
      <c r="G38" s="294"/>
    </row>
    <row r="39" spans="1:7" x14ac:dyDescent="0.2">
      <c r="A39" s="293" t="s">
        <v>1125</v>
      </c>
      <c r="B39" s="293" t="s">
        <v>1126</v>
      </c>
      <c r="C39" s="257" t="s">
        <v>1127</v>
      </c>
      <c r="D39" s="294"/>
      <c r="E39" s="294"/>
      <c r="F39" s="294"/>
      <c r="G39" s="294"/>
    </row>
    <row r="40" spans="1:7" x14ac:dyDescent="0.2">
      <c r="A40" s="1125" t="s">
        <v>1128</v>
      </c>
      <c r="B40" s="1125" t="s">
        <v>1129</v>
      </c>
      <c r="C40" s="1126" t="s">
        <v>63</v>
      </c>
      <c r="D40" s="1127">
        <v>2619276.1558499997</v>
      </c>
      <c r="E40" s="1127">
        <v>0</v>
      </c>
      <c r="F40" s="1127">
        <v>2619276.1558499997</v>
      </c>
      <c r="G40" s="1127">
        <v>2169892.5130400001</v>
      </c>
    </row>
    <row r="41" spans="1:7" s="201" customFormat="1" x14ac:dyDescent="0.2">
      <c r="A41" s="293" t="s">
        <v>1130</v>
      </c>
      <c r="B41" s="293" t="s">
        <v>1131</v>
      </c>
      <c r="C41" s="257" t="s">
        <v>1132</v>
      </c>
      <c r="D41" s="294">
        <v>48001.672200000001</v>
      </c>
      <c r="E41" s="294"/>
      <c r="F41" s="294">
        <v>48001.672200000001</v>
      </c>
      <c r="G41" s="294">
        <v>67993.815419999999</v>
      </c>
    </row>
    <row r="42" spans="1:7" x14ac:dyDescent="0.2">
      <c r="A42" s="293" t="s">
        <v>1133</v>
      </c>
      <c r="B42" s="293" t="s">
        <v>1134</v>
      </c>
      <c r="C42" s="257" t="s">
        <v>1135</v>
      </c>
      <c r="D42" s="294"/>
      <c r="E42" s="294"/>
      <c r="F42" s="294"/>
      <c r="G42" s="294"/>
    </row>
    <row r="43" spans="1:7" x14ac:dyDescent="0.2">
      <c r="A43" s="293" t="s">
        <v>1136</v>
      </c>
      <c r="B43" s="293" t="s">
        <v>1137</v>
      </c>
      <c r="C43" s="257" t="s">
        <v>1138</v>
      </c>
      <c r="D43" s="294">
        <v>684.11037999999996</v>
      </c>
      <c r="E43" s="294"/>
      <c r="F43" s="294">
        <v>684.11037999999996</v>
      </c>
      <c r="G43" s="294">
        <v>680.64871000000005</v>
      </c>
    </row>
    <row r="44" spans="1:7" x14ac:dyDescent="0.2">
      <c r="A44" s="293" t="s">
        <v>1139</v>
      </c>
      <c r="B44" s="293" t="s">
        <v>1140</v>
      </c>
      <c r="C44" s="257" t="s">
        <v>1141</v>
      </c>
      <c r="D44" s="294"/>
      <c r="E44" s="294"/>
      <c r="F44" s="294"/>
      <c r="G44" s="294"/>
    </row>
    <row r="45" spans="1:7" x14ac:dyDescent="0.2">
      <c r="A45" s="293" t="s">
        <v>1142</v>
      </c>
      <c r="B45" s="293" t="s">
        <v>1143</v>
      </c>
      <c r="C45" s="257" t="s">
        <v>1144</v>
      </c>
      <c r="D45" s="294">
        <v>1241843.6146499999</v>
      </c>
      <c r="E45" s="294"/>
      <c r="F45" s="294">
        <v>1241843.6146499999</v>
      </c>
      <c r="G45" s="294">
        <v>1249505.6720399999</v>
      </c>
    </row>
    <row r="46" spans="1:7" x14ac:dyDescent="0.2">
      <c r="A46" s="297" t="s">
        <v>1145</v>
      </c>
      <c r="B46" s="293" t="s">
        <v>1146</v>
      </c>
      <c r="C46" s="257" t="s">
        <v>1147</v>
      </c>
      <c r="D46" s="294">
        <v>1328746.75862</v>
      </c>
      <c r="E46" s="294"/>
      <c r="F46" s="294">
        <v>1328746.75862</v>
      </c>
      <c r="G46" s="294">
        <v>851712.37687000004</v>
      </c>
    </row>
    <row r="47" spans="1:7" x14ac:dyDescent="0.2">
      <c r="A47" s="1125" t="s">
        <v>1148</v>
      </c>
      <c r="B47" s="1125" t="s">
        <v>1149</v>
      </c>
      <c r="C47" s="1126" t="s">
        <v>63</v>
      </c>
      <c r="D47" s="1127">
        <v>19859673.176769998</v>
      </c>
      <c r="E47" s="1127">
        <v>37548.256260000002</v>
      </c>
      <c r="F47" s="1127">
        <v>19822124.920510001</v>
      </c>
      <c r="G47" s="1127">
        <v>15914175.594699999</v>
      </c>
    </row>
    <row r="48" spans="1:7" x14ac:dyDescent="0.2">
      <c r="A48" s="1125" t="s">
        <v>1150</v>
      </c>
      <c r="B48" s="1125" t="s">
        <v>1151</v>
      </c>
      <c r="C48" s="1126" t="s">
        <v>63</v>
      </c>
      <c r="D48" s="1127">
        <v>479980.27126000001</v>
      </c>
      <c r="E48" s="1127">
        <v>0</v>
      </c>
      <c r="F48" s="1127">
        <v>479980.27126000001</v>
      </c>
      <c r="G48" s="1127">
        <v>450348.78368999995</v>
      </c>
    </row>
    <row r="49" spans="1:7" x14ac:dyDescent="0.2">
      <c r="A49" s="293" t="s">
        <v>1152</v>
      </c>
      <c r="B49" s="293" t="s">
        <v>1153</v>
      </c>
      <c r="C49" s="257" t="s">
        <v>1154</v>
      </c>
      <c r="D49" s="294"/>
      <c r="E49" s="294"/>
      <c r="F49" s="294"/>
      <c r="G49" s="294"/>
    </row>
    <row r="50" spans="1:7" x14ac:dyDescent="0.2">
      <c r="A50" s="293" t="s">
        <v>1155</v>
      </c>
      <c r="B50" s="293" t="s">
        <v>1156</v>
      </c>
      <c r="C50" s="257" t="s">
        <v>1157</v>
      </c>
      <c r="D50" s="294">
        <v>387567.17071999999</v>
      </c>
      <c r="E50" s="294"/>
      <c r="F50" s="294">
        <v>387567.17071999999</v>
      </c>
      <c r="G50" s="294">
        <v>366362.10245999997</v>
      </c>
    </row>
    <row r="51" spans="1:7" x14ac:dyDescent="0.2">
      <c r="A51" s="293" t="s">
        <v>1158</v>
      </c>
      <c r="B51" s="293" t="s">
        <v>1159</v>
      </c>
      <c r="C51" s="257" t="s">
        <v>1160</v>
      </c>
      <c r="D51" s="294">
        <v>4049.4551200000001</v>
      </c>
      <c r="E51" s="294"/>
      <c r="F51" s="294">
        <v>4049.4551200000001</v>
      </c>
      <c r="G51" s="294">
        <v>2572.1866599999998</v>
      </c>
    </row>
    <row r="52" spans="1:7" x14ac:dyDescent="0.2">
      <c r="A52" s="293" t="s">
        <v>1161</v>
      </c>
      <c r="B52" s="293" t="s">
        <v>1162</v>
      </c>
      <c r="C52" s="257" t="s">
        <v>1163</v>
      </c>
      <c r="D52" s="294">
        <v>6950.0290999999997</v>
      </c>
      <c r="E52" s="294"/>
      <c r="F52" s="294">
        <v>6950.0290999999997</v>
      </c>
      <c r="G52" s="294">
        <v>8121.2072699999999</v>
      </c>
    </row>
    <row r="53" spans="1:7" x14ac:dyDescent="0.2">
      <c r="A53" s="293" t="s">
        <v>1164</v>
      </c>
      <c r="B53" s="293" t="s">
        <v>1165</v>
      </c>
      <c r="C53" s="257" t="s">
        <v>1166</v>
      </c>
      <c r="D53" s="294"/>
      <c r="E53" s="294"/>
      <c r="F53" s="294"/>
      <c r="G53" s="294"/>
    </row>
    <row r="54" spans="1:7" x14ac:dyDescent="0.2">
      <c r="A54" s="293" t="s">
        <v>1167</v>
      </c>
      <c r="B54" s="293" t="s">
        <v>1168</v>
      </c>
      <c r="C54" s="257" t="s">
        <v>1169</v>
      </c>
      <c r="D54" s="294">
        <v>17935.461790000001</v>
      </c>
      <c r="E54" s="294"/>
      <c r="F54" s="294">
        <v>17935.461790000001</v>
      </c>
      <c r="G54" s="294">
        <v>20849.941360000001</v>
      </c>
    </row>
    <row r="55" spans="1:7" x14ac:dyDescent="0.2">
      <c r="A55" s="293" t="s">
        <v>1170</v>
      </c>
      <c r="B55" s="293" t="s">
        <v>1171</v>
      </c>
      <c r="C55" s="257" t="s">
        <v>1172</v>
      </c>
      <c r="D55" s="294"/>
      <c r="E55" s="294"/>
      <c r="F55" s="294"/>
      <c r="G55" s="294"/>
    </row>
    <row r="56" spans="1:7" x14ac:dyDescent="0.2">
      <c r="A56" s="293" t="s">
        <v>1173</v>
      </c>
      <c r="B56" s="293" t="s">
        <v>1174</v>
      </c>
      <c r="C56" s="257" t="s">
        <v>1175</v>
      </c>
      <c r="D56" s="294">
        <v>59724.737710000001</v>
      </c>
      <c r="E56" s="294"/>
      <c r="F56" s="294">
        <v>59724.737710000001</v>
      </c>
      <c r="G56" s="294">
        <v>50562.048009999999</v>
      </c>
    </row>
    <row r="57" spans="1:7" x14ac:dyDescent="0.2">
      <c r="A57" s="293" t="s">
        <v>1176</v>
      </c>
      <c r="B57" s="293" t="s">
        <v>1177</v>
      </c>
      <c r="C57" s="257" t="s">
        <v>1178</v>
      </c>
      <c r="D57" s="294">
        <v>281.08</v>
      </c>
      <c r="E57" s="294"/>
      <c r="F57" s="294">
        <v>281.08</v>
      </c>
      <c r="G57" s="294">
        <v>21.242889999999999</v>
      </c>
    </row>
    <row r="58" spans="1:7" x14ac:dyDescent="0.2">
      <c r="A58" s="293" t="s">
        <v>1179</v>
      </c>
      <c r="B58" s="293" t="s">
        <v>1180</v>
      </c>
      <c r="C58" s="257" t="s">
        <v>1181</v>
      </c>
      <c r="D58" s="294">
        <v>3472.33682</v>
      </c>
      <c r="E58" s="294"/>
      <c r="F58" s="294">
        <v>3472.33682</v>
      </c>
      <c r="G58" s="294">
        <v>1860.05504</v>
      </c>
    </row>
    <row r="59" spans="1:7" x14ac:dyDescent="0.2">
      <c r="A59" s="1125" t="s">
        <v>1182</v>
      </c>
      <c r="B59" s="1125" t="s">
        <v>1183</v>
      </c>
      <c r="C59" s="1126" t="s">
        <v>63</v>
      </c>
      <c r="D59" s="1127">
        <v>6729272.63057</v>
      </c>
      <c r="E59" s="1127">
        <v>37548.256260000002</v>
      </c>
      <c r="F59" s="1127">
        <v>6691724.3743099999</v>
      </c>
      <c r="G59" s="1127">
        <v>5756540.89059</v>
      </c>
    </row>
    <row r="60" spans="1:7" x14ac:dyDescent="0.2">
      <c r="A60" s="293" t="s">
        <v>1184</v>
      </c>
      <c r="B60" s="293" t="s">
        <v>1185</v>
      </c>
      <c r="C60" s="257" t="s">
        <v>1186</v>
      </c>
      <c r="D60" s="294">
        <v>959844.36184000003</v>
      </c>
      <c r="E60" s="294">
        <v>24920.89805</v>
      </c>
      <c r="F60" s="294">
        <v>934923.46379000007</v>
      </c>
      <c r="G60" s="294">
        <v>808700.23305000004</v>
      </c>
    </row>
    <row r="61" spans="1:7" x14ac:dyDescent="0.2">
      <c r="A61" s="293" t="s">
        <v>1187</v>
      </c>
      <c r="B61" s="293" t="s">
        <v>1188</v>
      </c>
      <c r="C61" s="257" t="s">
        <v>1189</v>
      </c>
      <c r="D61" s="294"/>
      <c r="E61" s="294"/>
      <c r="F61" s="294"/>
      <c r="G61" s="294"/>
    </row>
    <row r="62" spans="1:7" x14ac:dyDescent="0.2">
      <c r="A62" s="293" t="s">
        <v>1190</v>
      </c>
      <c r="B62" s="293" t="s">
        <v>1191</v>
      </c>
      <c r="C62" s="257" t="s">
        <v>1192</v>
      </c>
      <c r="D62" s="294"/>
      <c r="E62" s="294"/>
      <c r="F62" s="294"/>
      <c r="G62" s="294"/>
    </row>
    <row r="63" spans="1:7" x14ac:dyDescent="0.2">
      <c r="A63" s="293" t="s">
        <v>1193</v>
      </c>
      <c r="B63" s="293" t="s">
        <v>1194</v>
      </c>
      <c r="C63" s="257" t="s">
        <v>1195</v>
      </c>
      <c r="D63" s="294">
        <v>31446.461439999999</v>
      </c>
      <c r="E63" s="294"/>
      <c r="F63" s="294">
        <v>31446.461439999999</v>
      </c>
      <c r="G63" s="294">
        <v>28824.600200000001</v>
      </c>
    </row>
    <row r="64" spans="1:7" x14ac:dyDescent="0.2">
      <c r="A64" s="293" t="s">
        <v>1196</v>
      </c>
      <c r="B64" s="293" t="s">
        <v>1197</v>
      </c>
      <c r="C64" s="257" t="s">
        <v>1198</v>
      </c>
      <c r="D64" s="294">
        <v>55411.197</v>
      </c>
      <c r="E64" s="294">
        <v>9508.6596300000001</v>
      </c>
      <c r="F64" s="294">
        <v>45902.537369999998</v>
      </c>
      <c r="G64" s="294">
        <v>40712.701719999997</v>
      </c>
    </row>
    <row r="65" spans="1:7" x14ac:dyDescent="0.2">
      <c r="A65" s="293" t="s">
        <v>1199</v>
      </c>
      <c r="B65" s="293" t="s">
        <v>1200</v>
      </c>
      <c r="C65" s="257" t="s">
        <v>1201</v>
      </c>
      <c r="D65" s="294">
        <v>8524.0858700000008</v>
      </c>
      <c r="E65" s="294"/>
      <c r="F65" s="294">
        <v>8524.0858700000008</v>
      </c>
      <c r="G65" s="294">
        <v>2600</v>
      </c>
    </row>
    <row r="66" spans="1:7" x14ac:dyDescent="0.2">
      <c r="A66" s="293" t="s">
        <v>1202</v>
      </c>
      <c r="B66" s="293" t="s">
        <v>1203</v>
      </c>
      <c r="C66" s="257" t="s">
        <v>1204</v>
      </c>
      <c r="D66" s="294"/>
      <c r="E66" s="294"/>
      <c r="F66" s="294"/>
      <c r="G66" s="294"/>
    </row>
    <row r="67" spans="1:7" x14ac:dyDescent="0.2">
      <c r="A67" s="293" t="s">
        <v>1205</v>
      </c>
      <c r="B67" s="293" t="s">
        <v>1206</v>
      </c>
      <c r="C67" s="257" t="s">
        <v>1207</v>
      </c>
      <c r="D67" s="294"/>
      <c r="E67" s="294"/>
      <c r="F67" s="294"/>
      <c r="G67" s="294"/>
    </row>
    <row r="68" spans="1:7" x14ac:dyDescent="0.2">
      <c r="A68" s="293" t="s">
        <v>1208</v>
      </c>
      <c r="B68" s="293" t="s">
        <v>1209</v>
      </c>
      <c r="C68" s="257" t="s">
        <v>1210</v>
      </c>
      <c r="D68" s="294">
        <v>3922.3590399999998</v>
      </c>
      <c r="E68" s="294"/>
      <c r="F68" s="294">
        <v>3922.3590399999998</v>
      </c>
      <c r="G68" s="294">
        <v>3669.7302800000002</v>
      </c>
    </row>
    <row r="69" spans="1:7" x14ac:dyDescent="0.2">
      <c r="A69" s="293" t="s">
        <v>1211</v>
      </c>
      <c r="B69" s="293" t="s">
        <v>1212</v>
      </c>
      <c r="C69" s="257" t="s">
        <v>1213</v>
      </c>
      <c r="D69" s="294"/>
      <c r="E69" s="294"/>
      <c r="F69" s="294"/>
      <c r="G69" s="294"/>
    </row>
    <row r="70" spans="1:7" x14ac:dyDescent="0.2">
      <c r="A70" s="293" t="s">
        <v>1214</v>
      </c>
      <c r="B70" s="293" t="s">
        <v>1215</v>
      </c>
      <c r="C70" s="257" t="s">
        <v>1216</v>
      </c>
      <c r="D70" s="294"/>
      <c r="E70" s="294"/>
      <c r="F70" s="294"/>
      <c r="G70" s="294"/>
    </row>
    <row r="71" spans="1:7" x14ac:dyDescent="0.2">
      <c r="A71" s="293" t="s">
        <v>1217</v>
      </c>
      <c r="B71" s="293" t="s">
        <v>1218</v>
      </c>
      <c r="C71" s="257" t="s">
        <v>1219</v>
      </c>
      <c r="D71" s="294"/>
      <c r="E71" s="294"/>
      <c r="F71" s="294"/>
      <c r="G71" s="294"/>
    </row>
    <row r="72" spans="1:7" x14ac:dyDescent="0.2">
      <c r="A72" s="293" t="s">
        <v>1220</v>
      </c>
      <c r="B72" s="293" t="s">
        <v>1221</v>
      </c>
      <c r="C72" s="257" t="s">
        <v>1222</v>
      </c>
      <c r="D72" s="294">
        <v>8335.9310000000005</v>
      </c>
      <c r="E72" s="294"/>
      <c r="F72" s="294">
        <v>8335.9310000000005</v>
      </c>
      <c r="G72" s="294">
        <v>2089.855</v>
      </c>
    </row>
    <row r="73" spans="1:7" x14ac:dyDescent="0.2">
      <c r="A73" s="293" t="s">
        <v>1223</v>
      </c>
      <c r="B73" s="293" t="s">
        <v>1224</v>
      </c>
      <c r="C73" s="257" t="s">
        <v>1225</v>
      </c>
      <c r="D73" s="294">
        <v>251.43899999999999</v>
      </c>
      <c r="E73" s="294"/>
      <c r="F73" s="294">
        <v>251.43899999999999</v>
      </c>
      <c r="G73" s="294">
        <v>303.755</v>
      </c>
    </row>
    <row r="74" spans="1:7" x14ac:dyDescent="0.2">
      <c r="A74" s="293" t="s">
        <v>1226</v>
      </c>
      <c r="B74" s="293" t="s">
        <v>64</v>
      </c>
      <c r="C74" s="257" t="s">
        <v>1227</v>
      </c>
      <c r="D74" s="294">
        <v>977.35257999999999</v>
      </c>
      <c r="E74" s="294"/>
      <c r="F74" s="294">
        <v>977.35257999999999</v>
      </c>
      <c r="G74" s="294">
        <v>3137.5072500000001</v>
      </c>
    </row>
    <row r="75" spans="1:7" x14ac:dyDescent="0.2">
      <c r="A75" s="293" t="s">
        <v>1228</v>
      </c>
      <c r="B75" s="293" t="s">
        <v>1229</v>
      </c>
      <c r="C75" s="257" t="s">
        <v>1230</v>
      </c>
      <c r="D75" s="294">
        <v>150.62109000000001</v>
      </c>
      <c r="E75" s="294"/>
      <c r="F75" s="294">
        <v>150.62109000000001</v>
      </c>
      <c r="G75" s="294">
        <v>64437.693350000001</v>
      </c>
    </row>
    <row r="76" spans="1:7" x14ac:dyDescent="0.2">
      <c r="A76" s="293" t="s">
        <v>1231</v>
      </c>
      <c r="B76" s="293" t="s">
        <v>1232</v>
      </c>
      <c r="C76" s="257" t="s">
        <v>1233</v>
      </c>
      <c r="D76" s="294">
        <v>360.93979999999999</v>
      </c>
      <c r="E76" s="294"/>
      <c r="F76" s="294">
        <v>360.93979999999999</v>
      </c>
      <c r="G76" s="294">
        <v>4742.0043699999997</v>
      </c>
    </row>
    <row r="77" spans="1:7" x14ac:dyDescent="0.2">
      <c r="A77" s="293" t="s">
        <v>1234</v>
      </c>
      <c r="B77" s="293" t="s">
        <v>1235</v>
      </c>
      <c r="C77" s="257" t="s">
        <v>1236</v>
      </c>
      <c r="D77" s="294">
        <v>117814.85535999999</v>
      </c>
      <c r="E77" s="294"/>
      <c r="F77" s="294">
        <v>117814.85535999999</v>
      </c>
      <c r="G77" s="294">
        <v>141240.96403</v>
      </c>
    </row>
    <row r="78" spans="1:7" x14ac:dyDescent="0.2">
      <c r="A78" s="293" t="s">
        <v>1237</v>
      </c>
      <c r="B78" s="293" t="s">
        <v>1238</v>
      </c>
      <c r="C78" s="257" t="s">
        <v>1239</v>
      </c>
      <c r="D78" s="294"/>
      <c r="E78" s="294"/>
      <c r="F78" s="294"/>
      <c r="G78" s="294"/>
    </row>
    <row r="79" spans="1:7" x14ac:dyDescent="0.2">
      <c r="A79" s="293" t="s">
        <v>1240</v>
      </c>
      <c r="B79" s="293" t="s">
        <v>1241</v>
      </c>
      <c r="C79" s="257" t="s">
        <v>1242</v>
      </c>
      <c r="D79" s="294"/>
      <c r="E79" s="294"/>
      <c r="F79" s="294"/>
      <c r="G79" s="294"/>
    </row>
    <row r="80" spans="1:7" x14ac:dyDescent="0.2">
      <c r="A80" s="293" t="s">
        <v>1243</v>
      </c>
      <c r="B80" s="293" t="s">
        <v>1244</v>
      </c>
      <c r="C80" s="257" t="s">
        <v>1245</v>
      </c>
      <c r="D80" s="294"/>
      <c r="E80" s="294"/>
      <c r="F80" s="294"/>
      <c r="G80" s="294"/>
    </row>
    <row r="81" spans="1:7" x14ac:dyDescent="0.2">
      <c r="A81" s="295" t="s">
        <v>1246</v>
      </c>
      <c r="B81" s="293" t="s">
        <v>1247</v>
      </c>
      <c r="C81" s="257" t="s">
        <v>1248</v>
      </c>
      <c r="D81" s="294"/>
      <c r="E81" s="294"/>
      <c r="F81" s="294"/>
      <c r="G81" s="294"/>
    </row>
    <row r="82" spans="1:7" x14ac:dyDescent="0.2">
      <c r="A82" s="295" t="s">
        <v>1249</v>
      </c>
      <c r="B82" s="293" t="s">
        <v>1250</v>
      </c>
      <c r="C82" s="257" t="s">
        <v>1251</v>
      </c>
      <c r="D82" s="294"/>
      <c r="E82" s="294"/>
      <c r="F82" s="294"/>
      <c r="G82" s="294"/>
    </row>
    <row r="83" spans="1:7" x14ac:dyDescent="0.2">
      <c r="A83" s="295" t="s">
        <v>1252</v>
      </c>
      <c r="B83" s="293" t="s">
        <v>1253</v>
      </c>
      <c r="C83" s="257" t="s">
        <v>1254</v>
      </c>
      <c r="D83" s="294">
        <v>1598129.9445100001</v>
      </c>
      <c r="E83" s="294"/>
      <c r="F83" s="294">
        <v>1598129.9445100001</v>
      </c>
      <c r="G83" s="294">
        <v>1351464.91781</v>
      </c>
    </row>
    <row r="84" spans="1:7" x14ac:dyDescent="0.2">
      <c r="A84" s="295" t="s">
        <v>1255</v>
      </c>
      <c r="B84" s="295" t="s">
        <v>1256</v>
      </c>
      <c r="C84" s="298" t="s">
        <v>1257</v>
      </c>
      <c r="D84" s="294"/>
      <c r="E84" s="294"/>
      <c r="F84" s="294"/>
      <c r="G84" s="294"/>
    </row>
    <row r="85" spans="1:7" x14ac:dyDescent="0.2">
      <c r="A85" s="295" t="s">
        <v>1258</v>
      </c>
      <c r="B85" s="293" t="s">
        <v>1259</v>
      </c>
      <c r="C85" s="257" t="s">
        <v>1260</v>
      </c>
      <c r="D85" s="294">
        <v>41657.208270000003</v>
      </c>
      <c r="E85" s="294"/>
      <c r="F85" s="294">
        <v>41657.208270000003</v>
      </c>
      <c r="G85" s="294">
        <v>47647.736660000002</v>
      </c>
    </row>
    <row r="86" spans="1:7" s="201" customFormat="1" x14ac:dyDescent="0.2">
      <c r="A86" s="295" t="s">
        <v>1261</v>
      </c>
      <c r="B86" s="293" t="s">
        <v>1262</v>
      </c>
      <c r="C86" s="257" t="s">
        <v>1263</v>
      </c>
      <c r="D86" s="294">
        <v>6158.8964500000002</v>
      </c>
      <c r="E86" s="294"/>
      <c r="F86" s="294">
        <v>6158.8964500000002</v>
      </c>
      <c r="G86" s="294">
        <v>6173.8760000000002</v>
      </c>
    </row>
    <row r="87" spans="1:7" x14ac:dyDescent="0.2">
      <c r="A87" s="295" t="s">
        <v>1264</v>
      </c>
      <c r="B87" s="293" t="s">
        <v>1265</v>
      </c>
      <c r="C87" s="257" t="s">
        <v>1266</v>
      </c>
      <c r="D87" s="294">
        <v>3854488.7951400001</v>
      </c>
      <c r="E87" s="294"/>
      <c r="F87" s="294">
        <v>3854488.7951400001</v>
      </c>
      <c r="G87" s="294">
        <v>3200675.7301499997</v>
      </c>
    </row>
    <row r="88" spans="1:7" x14ac:dyDescent="0.2">
      <c r="A88" s="1129" t="s">
        <v>1267</v>
      </c>
      <c r="B88" s="1129" t="s">
        <v>1268</v>
      </c>
      <c r="C88" s="1130" t="s">
        <v>1269</v>
      </c>
      <c r="D88" s="1131">
        <v>41798.182179999996</v>
      </c>
      <c r="E88" s="1131">
        <v>3118.6985800000002</v>
      </c>
      <c r="F88" s="1131">
        <v>38679.4836</v>
      </c>
      <c r="G88" s="1131">
        <v>50119.540719999997</v>
      </c>
    </row>
    <row r="89" spans="1:7" x14ac:dyDescent="0.2">
      <c r="A89" s="1125" t="s">
        <v>1270</v>
      </c>
      <c r="B89" s="1125" t="s">
        <v>1271</v>
      </c>
      <c r="C89" s="1126" t="s">
        <v>63</v>
      </c>
      <c r="D89" s="1127">
        <v>12650420.274939999</v>
      </c>
      <c r="E89" s="1127">
        <v>0</v>
      </c>
      <c r="F89" s="1127">
        <v>12650420.274939999</v>
      </c>
      <c r="G89" s="1127">
        <v>9707285.9204200003</v>
      </c>
    </row>
    <row r="90" spans="1:7" x14ac:dyDescent="0.2">
      <c r="A90" s="1132" t="s">
        <v>1272</v>
      </c>
      <c r="B90" s="1132" t="s">
        <v>1273</v>
      </c>
      <c r="C90" s="1133" t="s">
        <v>1274</v>
      </c>
      <c r="D90" s="1134"/>
      <c r="E90" s="294"/>
      <c r="F90" s="294"/>
      <c r="G90" s="294"/>
    </row>
    <row r="91" spans="1:7" x14ac:dyDescent="0.2">
      <c r="A91" s="293" t="s">
        <v>1275</v>
      </c>
      <c r="B91" s="293" t="s">
        <v>1276</v>
      </c>
      <c r="C91" s="257" t="s">
        <v>1277</v>
      </c>
      <c r="D91" s="294"/>
      <c r="E91" s="294"/>
      <c r="F91" s="294"/>
      <c r="G91" s="294"/>
    </row>
    <row r="92" spans="1:7" x14ac:dyDescent="0.2">
      <c r="A92" s="293" t="s">
        <v>1278</v>
      </c>
      <c r="B92" s="293" t="s">
        <v>1279</v>
      </c>
      <c r="C92" s="257" t="s">
        <v>1280</v>
      </c>
      <c r="D92" s="294"/>
      <c r="E92" s="294"/>
      <c r="F92" s="294"/>
      <c r="G92" s="294"/>
    </row>
    <row r="93" spans="1:7" x14ac:dyDescent="0.2">
      <c r="A93" s="293" t="s">
        <v>1281</v>
      </c>
      <c r="B93" s="293" t="s">
        <v>1282</v>
      </c>
      <c r="C93" s="257" t="s">
        <v>1283</v>
      </c>
      <c r="D93" s="294">
        <v>213922.63501999999</v>
      </c>
      <c r="E93" s="294"/>
      <c r="F93" s="294">
        <v>213922.63501999999</v>
      </c>
      <c r="G93" s="294">
        <v>261587.93051999999</v>
      </c>
    </row>
    <row r="94" spans="1:7" x14ac:dyDescent="0.2">
      <c r="A94" s="293" t="s">
        <v>1284</v>
      </c>
      <c r="B94" s="293" t="s">
        <v>1285</v>
      </c>
      <c r="C94" s="257" t="s">
        <v>1286</v>
      </c>
      <c r="D94" s="294">
        <v>68631.840179999999</v>
      </c>
      <c r="E94" s="294"/>
      <c r="F94" s="294">
        <v>68631.840179999999</v>
      </c>
      <c r="G94" s="294">
        <v>73591.863140000001</v>
      </c>
    </row>
    <row r="95" spans="1:7" x14ac:dyDescent="0.2">
      <c r="A95" s="293" t="s">
        <v>1287</v>
      </c>
      <c r="B95" s="293" t="s">
        <v>1288</v>
      </c>
      <c r="C95" s="257" t="s">
        <v>1289</v>
      </c>
      <c r="D95" s="294">
        <v>4105269.7817299999</v>
      </c>
      <c r="E95" s="294"/>
      <c r="F95" s="294">
        <v>4105269.7817299999</v>
      </c>
      <c r="G95" s="294">
        <v>3391943.0811699997</v>
      </c>
    </row>
    <row r="96" spans="1:7" x14ac:dyDescent="0.2">
      <c r="A96" s="293" t="s">
        <v>1290</v>
      </c>
      <c r="B96" s="293" t="s">
        <v>1291</v>
      </c>
      <c r="C96" s="257" t="s">
        <v>1292</v>
      </c>
      <c r="D96" s="294">
        <v>96036.583870000002</v>
      </c>
      <c r="E96" s="294"/>
      <c r="F96" s="294">
        <v>96036.583870000002</v>
      </c>
      <c r="G96" s="294">
        <v>107011.66565</v>
      </c>
    </row>
    <row r="97" spans="1:7" x14ac:dyDescent="0.2">
      <c r="A97" s="293" t="s">
        <v>1293</v>
      </c>
      <c r="B97" s="293" t="s">
        <v>1294</v>
      </c>
      <c r="C97" s="257" t="s">
        <v>1295</v>
      </c>
      <c r="D97" s="294">
        <v>6105916.7404300002</v>
      </c>
      <c r="E97" s="294"/>
      <c r="F97" s="294">
        <v>6105916.7404300002</v>
      </c>
      <c r="G97" s="294">
        <v>4099211.7779199998</v>
      </c>
    </row>
    <row r="98" spans="1:7" x14ac:dyDescent="0.2">
      <c r="A98" s="293" t="s">
        <v>1296</v>
      </c>
      <c r="B98" s="293" t="s">
        <v>1297</v>
      </c>
      <c r="C98" s="257" t="s">
        <v>1298</v>
      </c>
      <c r="D98" s="294">
        <v>2045698.71471</v>
      </c>
      <c r="E98" s="294"/>
      <c r="F98" s="294">
        <v>2045698.71471</v>
      </c>
      <c r="G98" s="294">
        <v>1758808.2822700001</v>
      </c>
    </row>
    <row r="99" spans="1:7" x14ac:dyDescent="0.2">
      <c r="A99" s="293" t="s">
        <v>1299</v>
      </c>
      <c r="B99" s="293" t="s">
        <v>1300</v>
      </c>
      <c r="C99" s="257" t="s">
        <v>1301</v>
      </c>
      <c r="D99" s="294">
        <v>1324.09277</v>
      </c>
      <c r="E99" s="294"/>
      <c r="F99" s="294">
        <v>1324.09277</v>
      </c>
      <c r="G99" s="294">
        <v>1550.3616500000001</v>
      </c>
    </row>
    <row r="100" spans="1:7" x14ac:dyDescent="0.2">
      <c r="A100" s="293" t="s">
        <v>1302</v>
      </c>
      <c r="B100" s="293" t="s">
        <v>1303</v>
      </c>
      <c r="C100" s="257" t="s">
        <v>1304</v>
      </c>
      <c r="D100" s="294">
        <v>45</v>
      </c>
      <c r="E100" s="294"/>
      <c r="F100" s="294">
        <v>45</v>
      </c>
      <c r="G100" s="294">
        <v>40.224040000000002</v>
      </c>
    </row>
    <row r="101" spans="1:7" x14ac:dyDescent="0.2">
      <c r="A101" s="1129" t="s">
        <v>1305</v>
      </c>
      <c r="B101" s="1129" t="s">
        <v>1306</v>
      </c>
      <c r="C101" s="1130" t="s">
        <v>1307</v>
      </c>
      <c r="D101" s="1131">
        <v>13574.88623</v>
      </c>
      <c r="E101" s="294"/>
      <c r="F101" s="294">
        <v>13574.88623</v>
      </c>
      <c r="G101" s="1131">
        <v>13540.734059999999</v>
      </c>
    </row>
    <row r="102" spans="1:7" ht="12.75" customHeight="1" x14ac:dyDescent="0.2">
      <c r="A102" s="202"/>
      <c r="B102" s="202"/>
      <c r="C102" s="202"/>
      <c r="D102" s="200"/>
      <c r="E102" s="1135"/>
      <c r="F102" s="1136"/>
      <c r="G102" s="258"/>
    </row>
    <row r="103" spans="1:7" s="201" customFormat="1" ht="12.75" customHeight="1" x14ac:dyDescent="0.2">
      <c r="A103" s="202"/>
      <c r="B103" s="202"/>
      <c r="C103" s="202"/>
      <c r="D103" s="200"/>
      <c r="E103" s="200"/>
      <c r="F103" s="259"/>
      <c r="G103" s="258"/>
    </row>
    <row r="104" spans="1:7" s="201" customFormat="1" ht="12.75" customHeight="1" x14ac:dyDescent="0.2">
      <c r="A104" s="1137"/>
      <c r="B104" s="260"/>
      <c r="C104" s="448"/>
      <c r="D104" s="1138">
        <v>1</v>
      </c>
      <c r="E104" s="1138">
        <v>2</v>
      </c>
      <c r="F104" s="261"/>
      <c r="G104" s="262"/>
    </row>
    <row r="105" spans="1:7" s="201" customFormat="1" ht="21" customHeight="1" x14ac:dyDescent="0.2">
      <c r="A105" s="1582" t="s">
        <v>1031</v>
      </c>
      <c r="B105" s="1583"/>
      <c r="C105" s="1586" t="s">
        <v>1032</v>
      </c>
      <c r="D105" s="1588" t="s">
        <v>1033</v>
      </c>
      <c r="E105" s="1589"/>
      <c r="F105" s="263"/>
      <c r="G105" s="264"/>
    </row>
    <row r="106" spans="1:7" s="201" customFormat="1" x14ac:dyDescent="0.2">
      <c r="A106" s="1584"/>
      <c r="B106" s="1585"/>
      <c r="C106" s="1587"/>
      <c r="D106" s="1139" t="s">
        <v>1034</v>
      </c>
      <c r="E106" s="1140" t="s">
        <v>1035</v>
      </c>
      <c r="F106" s="263"/>
      <c r="G106" s="264"/>
    </row>
    <row r="107" spans="1:7" s="201" customFormat="1" x14ac:dyDescent="0.2">
      <c r="A107" s="1125"/>
      <c r="B107" s="1125" t="s">
        <v>1308</v>
      </c>
      <c r="C107" s="1126" t="s">
        <v>63</v>
      </c>
      <c r="D107" s="1127">
        <v>72814945.724429995</v>
      </c>
      <c r="E107" s="1127">
        <v>65360660.591299996</v>
      </c>
      <c r="F107" s="263"/>
      <c r="G107" s="264"/>
    </row>
    <row r="108" spans="1:7" x14ac:dyDescent="0.2">
      <c r="A108" s="1125" t="s">
        <v>1309</v>
      </c>
      <c r="B108" s="1125" t="s">
        <v>1310</v>
      </c>
      <c r="C108" s="1126" t="s">
        <v>63</v>
      </c>
      <c r="D108" s="1127">
        <v>58994302.593589999</v>
      </c>
      <c r="E108" s="1127">
        <v>54577767.917160004</v>
      </c>
      <c r="F108" s="265"/>
      <c r="G108" s="258"/>
    </row>
    <row r="109" spans="1:7" x14ac:dyDescent="0.2">
      <c r="A109" s="1125" t="s">
        <v>1311</v>
      </c>
      <c r="B109" s="1125" t="s">
        <v>1312</v>
      </c>
      <c r="C109" s="1126" t="s">
        <v>63</v>
      </c>
      <c r="D109" s="1127">
        <v>38293578.61868</v>
      </c>
      <c r="E109" s="1127">
        <v>37999512.941479996</v>
      </c>
      <c r="F109" s="263"/>
      <c r="G109" s="264"/>
    </row>
    <row r="110" spans="1:7" x14ac:dyDescent="0.2">
      <c r="A110" s="293" t="s">
        <v>1313</v>
      </c>
      <c r="B110" s="293" t="s">
        <v>1314</v>
      </c>
      <c r="C110" s="257" t="s">
        <v>1315</v>
      </c>
      <c r="D110" s="294">
        <v>28137625.190860003</v>
      </c>
      <c r="E110" s="294">
        <v>28593147.697050005</v>
      </c>
      <c r="F110" s="261"/>
      <c r="G110" s="262"/>
    </row>
    <row r="111" spans="1:7" x14ac:dyDescent="0.2">
      <c r="A111" s="293" t="s">
        <v>1316</v>
      </c>
      <c r="B111" s="293" t="s">
        <v>1317</v>
      </c>
      <c r="C111" s="257" t="s">
        <v>1318</v>
      </c>
      <c r="D111" s="294">
        <v>12028117.2359</v>
      </c>
      <c r="E111" s="294">
        <v>11306033.237600001</v>
      </c>
      <c r="F111" s="263"/>
      <c r="G111" s="258"/>
    </row>
    <row r="112" spans="1:7" x14ac:dyDescent="0.2">
      <c r="A112" s="293" t="s">
        <v>1319</v>
      </c>
      <c r="B112" s="293" t="s">
        <v>1320</v>
      </c>
      <c r="C112" s="257" t="s">
        <v>1321</v>
      </c>
      <c r="D112" s="294"/>
      <c r="E112" s="294"/>
      <c r="F112" s="265"/>
      <c r="G112" s="264"/>
    </row>
    <row r="113" spans="1:7" x14ac:dyDescent="0.2">
      <c r="A113" s="293" t="s">
        <v>1322</v>
      </c>
      <c r="B113" s="293" t="s">
        <v>1323</v>
      </c>
      <c r="C113" s="257" t="s">
        <v>1324</v>
      </c>
      <c r="D113" s="294">
        <v>-1834253.0010599999</v>
      </c>
      <c r="E113" s="294">
        <v>-1834348.05693</v>
      </c>
      <c r="F113" s="265"/>
      <c r="G113" s="258"/>
    </row>
    <row r="114" spans="1:7" s="201" customFormat="1" x14ac:dyDescent="0.2">
      <c r="A114" s="293" t="s">
        <v>1325</v>
      </c>
      <c r="B114" s="293" t="s">
        <v>1326</v>
      </c>
      <c r="C114" s="257" t="s">
        <v>1327</v>
      </c>
      <c r="D114" s="294">
        <v>23.33</v>
      </c>
      <c r="E114" s="294">
        <v>-26275.718990000001</v>
      </c>
      <c r="F114" s="261"/>
      <c r="G114" s="262"/>
    </row>
    <row r="115" spans="1:7" x14ac:dyDescent="0.2">
      <c r="A115" s="1129" t="s">
        <v>1328</v>
      </c>
      <c r="B115" s="1129" t="s">
        <v>1329</v>
      </c>
      <c r="C115" s="1130" t="s">
        <v>1330</v>
      </c>
      <c r="D115" s="294">
        <v>-37934.137020000002</v>
      </c>
      <c r="E115" s="294">
        <v>-39044.217250000002</v>
      </c>
      <c r="F115" s="261"/>
      <c r="G115" s="262"/>
    </row>
    <row r="116" spans="1:7" s="201" customFormat="1" x14ac:dyDescent="0.2">
      <c r="A116" s="1125" t="s">
        <v>1331</v>
      </c>
      <c r="B116" s="1125" t="s">
        <v>1332</v>
      </c>
      <c r="C116" s="1126" t="s">
        <v>63</v>
      </c>
      <c r="D116" s="1127">
        <v>3657661.0016099997</v>
      </c>
      <c r="E116" s="1127">
        <v>3207870.7392600002</v>
      </c>
      <c r="F116" s="265"/>
      <c r="G116" s="258"/>
    </row>
    <row r="117" spans="1:7" x14ac:dyDescent="0.2">
      <c r="A117" s="293" t="s">
        <v>1333</v>
      </c>
      <c r="B117" s="293" t="s">
        <v>1334</v>
      </c>
      <c r="C117" s="257" t="s">
        <v>1335</v>
      </c>
      <c r="D117" s="294">
        <v>108588.09092</v>
      </c>
      <c r="E117" s="294">
        <v>96317.444529999993</v>
      </c>
      <c r="F117" s="261"/>
      <c r="G117" s="262"/>
    </row>
    <row r="118" spans="1:7" x14ac:dyDescent="0.2">
      <c r="A118" s="293" t="s">
        <v>1336</v>
      </c>
      <c r="B118" s="293" t="s">
        <v>1337</v>
      </c>
      <c r="C118" s="257" t="s">
        <v>1338</v>
      </c>
      <c r="D118" s="294">
        <v>106488.45087</v>
      </c>
      <c r="E118" s="294">
        <v>117975.33024</v>
      </c>
      <c r="F118" s="265"/>
      <c r="G118" s="258"/>
    </row>
    <row r="119" spans="1:7" x14ac:dyDescent="0.2">
      <c r="A119" s="293" t="s">
        <v>1339</v>
      </c>
      <c r="B119" s="293" t="s">
        <v>1340</v>
      </c>
      <c r="C119" s="257" t="s">
        <v>1341</v>
      </c>
      <c r="D119" s="294">
        <v>254679.01417000001</v>
      </c>
      <c r="E119" s="294">
        <v>245002.89624</v>
      </c>
      <c r="F119" s="265"/>
      <c r="G119" s="258"/>
    </row>
    <row r="120" spans="1:7" s="201" customFormat="1" x14ac:dyDescent="0.2">
      <c r="A120" s="293" t="s">
        <v>1342</v>
      </c>
      <c r="B120" s="293" t="s">
        <v>1343</v>
      </c>
      <c r="C120" s="257" t="s">
        <v>1344</v>
      </c>
      <c r="D120" s="294">
        <v>58115.312239999999</v>
      </c>
      <c r="E120" s="294">
        <v>57916.56207</v>
      </c>
      <c r="F120" s="265"/>
      <c r="G120" s="258"/>
    </row>
    <row r="121" spans="1:7" s="201" customFormat="1" x14ac:dyDescent="0.2">
      <c r="A121" s="293" t="s">
        <v>1345</v>
      </c>
      <c r="B121" s="295" t="s">
        <v>1346</v>
      </c>
      <c r="C121" s="257" t="s">
        <v>1347</v>
      </c>
      <c r="D121" s="294">
        <v>922819.45418</v>
      </c>
      <c r="E121" s="294">
        <v>753017.43342999998</v>
      </c>
      <c r="F121" s="265"/>
      <c r="G121" s="258"/>
    </row>
    <row r="122" spans="1:7" x14ac:dyDescent="0.2">
      <c r="A122" s="1129" t="s">
        <v>1348</v>
      </c>
      <c r="B122" s="1129" t="s">
        <v>1349</v>
      </c>
      <c r="C122" s="449" t="s">
        <v>1350</v>
      </c>
      <c r="D122" s="294">
        <v>2206970.6792299999</v>
      </c>
      <c r="E122" s="294">
        <v>1937641.0727500001</v>
      </c>
      <c r="F122" s="265"/>
      <c r="G122" s="258"/>
    </row>
    <row r="123" spans="1:7" s="201" customFormat="1" x14ac:dyDescent="0.2">
      <c r="A123" s="1125" t="s">
        <v>1351</v>
      </c>
      <c r="B123" s="1125" t="s">
        <v>1352</v>
      </c>
      <c r="C123" s="1126" t="s">
        <v>63</v>
      </c>
      <c r="D123" s="1127">
        <v>17043062.973299999</v>
      </c>
      <c r="E123" s="1127">
        <v>13370384.23642</v>
      </c>
      <c r="F123" s="265"/>
      <c r="G123" s="258"/>
    </row>
    <row r="124" spans="1:7" x14ac:dyDescent="0.2">
      <c r="A124" s="293" t="s">
        <v>1353</v>
      </c>
      <c r="B124" s="293" t="s">
        <v>1354</v>
      </c>
      <c r="C124" s="257" t="s">
        <v>63</v>
      </c>
      <c r="D124" s="294">
        <v>3784300.6944499998</v>
      </c>
      <c r="E124" s="294">
        <v>2817329.1938200002</v>
      </c>
      <c r="F124" s="261"/>
      <c r="G124" s="262"/>
    </row>
    <row r="125" spans="1:7" x14ac:dyDescent="0.2">
      <c r="A125" s="293" t="s">
        <v>1355</v>
      </c>
      <c r="B125" s="293" t="s">
        <v>1356</v>
      </c>
      <c r="C125" s="257" t="s">
        <v>1357</v>
      </c>
      <c r="D125" s="294"/>
      <c r="E125" s="294"/>
      <c r="F125" s="265"/>
      <c r="G125" s="258"/>
    </row>
    <row r="126" spans="1:7" x14ac:dyDescent="0.2">
      <c r="A126" s="1129" t="s">
        <v>1358</v>
      </c>
      <c r="B126" s="1129" t="s">
        <v>1359</v>
      </c>
      <c r="C126" s="1130" t="s">
        <v>1360</v>
      </c>
      <c r="D126" s="294">
        <v>13258762.27885</v>
      </c>
      <c r="E126" s="294">
        <v>10553055.0426</v>
      </c>
      <c r="F126" s="265"/>
      <c r="G126" s="258"/>
    </row>
    <row r="127" spans="1:7" x14ac:dyDescent="0.2">
      <c r="A127" s="1125" t="s">
        <v>1361</v>
      </c>
      <c r="B127" s="1125" t="s">
        <v>1362</v>
      </c>
      <c r="C127" s="1126" t="s">
        <v>63</v>
      </c>
      <c r="D127" s="1127">
        <v>13820643.13084</v>
      </c>
      <c r="E127" s="1127">
        <v>10782892.674140001</v>
      </c>
      <c r="F127" s="263"/>
      <c r="G127" s="264"/>
    </row>
    <row r="128" spans="1:7" x14ac:dyDescent="0.2">
      <c r="A128" s="1125" t="s">
        <v>1363</v>
      </c>
      <c r="B128" s="1125" t="s">
        <v>1364</v>
      </c>
      <c r="C128" s="1126" t="s">
        <v>63</v>
      </c>
      <c r="D128" s="1127">
        <v>11432.8084</v>
      </c>
      <c r="E128" s="1127">
        <v>13299.45318</v>
      </c>
      <c r="F128" s="263"/>
      <c r="G128" s="264"/>
    </row>
    <row r="129" spans="1:7" x14ac:dyDescent="0.2">
      <c r="A129" s="293" t="s">
        <v>1365</v>
      </c>
      <c r="B129" s="293" t="s">
        <v>1364</v>
      </c>
      <c r="C129" s="257" t="s">
        <v>1366</v>
      </c>
      <c r="D129" s="294">
        <v>11432.8084</v>
      </c>
      <c r="E129" s="294">
        <v>13299.45318</v>
      </c>
      <c r="F129" s="265"/>
      <c r="G129" s="258"/>
    </row>
    <row r="130" spans="1:7" x14ac:dyDescent="0.2">
      <c r="A130" s="1125" t="s">
        <v>1367</v>
      </c>
      <c r="B130" s="1125" t="s">
        <v>1368</v>
      </c>
      <c r="C130" s="1126" t="s">
        <v>63</v>
      </c>
      <c r="D130" s="1127">
        <v>6507055.7527099997</v>
      </c>
      <c r="E130" s="1127">
        <v>4945944.61154</v>
      </c>
      <c r="F130" s="263"/>
      <c r="G130" s="264"/>
    </row>
    <row r="131" spans="1:7" x14ac:dyDescent="0.2">
      <c r="A131" s="293" t="s">
        <v>1369</v>
      </c>
      <c r="B131" s="293" t="s">
        <v>1370</v>
      </c>
      <c r="C131" s="257" t="s">
        <v>1371</v>
      </c>
      <c r="D131" s="294">
        <v>2845181.3448299998</v>
      </c>
      <c r="E131" s="294">
        <v>2318260.2121700002</v>
      </c>
      <c r="F131" s="263"/>
      <c r="G131" s="264"/>
    </row>
    <row r="132" spans="1:7" x14ac:dyDescent="0.2">
      <c r="A132" s="293" t="s">
        <v>1372</v>
      </c>
      <c r="B132" s="293" t="s">
        <v>1373</v>
      </c>
      <c r="C132" s="257" t="s">
        <v>1374</v>
      </c>
      <c r="D132" s="294">
        <v>43001.672200000001</v>
      </c>
      <c r="E132" s="294">
        <v>65993.815419999999</v>
      </c>
      <c r="F132" s="263"/>
      <c r="G132" s="264"/>
    </row>
    <row r="133" spans="1:7" s="201" customFormat="1" x14ac:dyDescent="0.2">
      <c r="A133" s="293" t="s">
        <v>1375</v>
      </c>
      <c r="B133" s="293" t="s">
        <v>1376</v>
      </c>
      <c r="C133" s="257" t="s">
        <v>1377</v>
      </c>
      <c r="D133" s="294"/>
      <c r="E133" s="294"/>
      <c r="F133" s="263"/>
      <c r="G133" s="264"/>
    </row>
    <row r="134" spans="1:7" x14ac:dyDescent="0.2">
      <c r="A134" s="293" t="s">
        <v>1378</v>
      </c>
      <c r="B134" s="293" t="s">
        <v>1379</v>
      </c>
      <c r="C134" s="257" t="s">
        <v>1380</v>
      </c>
      <c r="D134" s="294">
        <v>309.82</v>
      </c>
      <c r="E134" s="294">
        <v>295.166</v>
      </c>
      <c r="F134" s="263"/>
      <c r="G134" s="264"/>
    </row>
    <row r="135" spans="1:7" x14ac:dyDescent="0.2">
      <c r="A135" s="293" t="s">
        <v>1381</v>
      </c>
      <c r="B135" s="293" t="s">
        <v>1382</v>
      </c>
      <c r="C135" s="257" t="s">
        <v>1383</v>
      </c>
      <c r="D135" s="294"/>
      <c r="E135" s="294"/>
      <c r="F135" s="265"/>
      <c r="G135" s="258"/>
    </row>
    <row r="136" spans="1:7" x14ac:dyDescent="0.2">
      <c r="A136" s="293" t="s">
        <v>1384</v>
      </c>
      <c r="B136" s="293" t="s">
        <v>1385</v>
      </c>
      <c r="C136" s="257" t="s">
        <v>1386</v>
      </c>
      <c r="D136" s="294"/>
      <c r="E136" s="294"/>
      <c r="F136" s="263"/>
      <c r="G136" s="264"/>
    </row>
    <row r="137" spans="1:7" x14ac:dyDescent="0.2">
      <c r="A137" s="293" t="s">
        <v>1387</v>
      </c>
      <c r="B137" s="293" t="s">
        <v>1388</v>
      </c>
      <c r="C137" s="257" t="s">
        <v>1389</v>
      </c>
      <c r="D137" s="294">
        <v>117227.88914</v>
      </c>
      <c r="E137" s="294">
        <v>131753.28482</v>
      </c>
      <c r="F137" s="265"/>
      <c r="G137" s="258"/>
    </row>
    <row r="138" spans="1:7" x14ac:dyDescent="0.2">
      <c r="A138" s="293" t="s">
        <v>1390</v>
      </c>
      <c r="B138" s="293" t="s">
        <v>1391</v>
      </c>
      <c r="C138" s="257" t="s">
        <v>1392</v>
      </c>
      <c r="D138" s="294">
        <v>3501335.02654</v>
      </c>
      <c r="E138" s="294">
        <v>2429642.13313</v>
      </c>
      <c r="F138" s="263"/>
      <c r="G138" s="264"/>
    </row>
    <row r="139" spans="1:7" x14ac:dyDescent="0.2">
      <c r="A139" s="1125" t="s">
        <v>1393</v>
      </c>
      <c r="B139" s="1125" t="s">
        <v>1394</v>
      </c>
      <c r="C139" s="1126" t="s">
        <v>63</v>
      </c>
      <c r="D139" s="1127">
        <v>7302154.5697299996</v>
      </c>
      <c r="E139" s="1127">
        <v>5823648.6094199996</v>
      </c>
      <c r="F139" s="263"/>
      <c r="G139" s="264"/>
    </row>
    <row r="140" spans="1:7" x14ac:dyDescent="0.2">
      <c r="A140" s="293" t="s">
        <v>1395</v>
      </c>
      <c r="B140" s="293" t="s">
        <v>1396</v>
      </c>
      <c r="C140" s="257" t="s">
        <v>1397</v>
      </c>
      <c r="D140" s="294">
        <v>110438.40466</v>
      </c>
      <c r="E140" s="294">
        <v>49318.520649999999</v>
      </c>
      <c r="F140" s="265"/>
      <c r="G140" s="258"/>
    </row>
    <row r="141" spans="1:7" x14ac:dyDescent="0.2">
      <c r="A141" s="293" t="s">
        <v>1398</v>
      </c>
      <c r="B141" s="293" t="s">
        <v>1399</v>
      </c>
      <c r="C141" s="257" t="s">
        <v>1400</v>
      </c>
      <c r="D141" s="294"/>
      <c r="E141" s="294"/>
      <c r="F141" s="265"/>
      <c r="G141" s="258"/>
    </row>
    <row r="142" spans="1:7" x14ac:dyDescent="0.2">
      <c r="A142" s="293" t="s">
        <v>1401</v>
      </c>
      <c r="B142" s="293" t="s">
        <v>1402</v>
      </c>
      <c r="C142" s="257" t="s">
        <v>1403</v>
      </c>
      <c r="D142" s="294"/>
      <c r="E142" s="294"/>
      <c r="F142" s="263"/>
      <c r="G142" s="264"/>
    </row>
    <row r="143" spans="1:7" x14ac:dyDescent="0.2">
      <c r="A143" s="293" t="s">
        <v>1404</v>
      </c>
      <c r="B143" s="293" t="s">
        <v>1405</v>
      </c>
      <c r="C143" s="257" t="s">
        <v>1406</v>
      </c>
      <c r="D143" s="294"/>
      <c r="E143" s="294"/>
      <c r="F143" s="265"/>
      <c r="G143" s="258"/>
    </row>
    <row r="144" spans="1:7" x14ac:dyDescent="0.2">
      <c r="A144" s="293" t="s">
        <v>1407</v>
      </c>
      <c r="B144" s="293" t="s">
        <v>1408</v>
      </c>
      <c r="C144" s="257" t="s">
        <v>1409</v>
      </c>
      <c r="D144" s="294">
        <v>1047485.9199300001</v>
      </c>
      <c r="E144" s="294">
        <v>1012417.5684</v>
      </c>
      <c r="F144" s="263"/>
      <c r="G144" s="264"/>
    </row>
    <row r="145" spans="1:7" x14ac:dyDescent="0.2">
      <c r="A145" s="293" t="s">
        <v>1410</v>
      </c>
      <c r="B145" s="293" t="s">
        <v>1411</v>
      </c>
      <c r="C145" s="257" t="s">
        <v>1412</v>
      </c>
      <c r="D145" s="294"/>
      <c r="E145" s="294"/>
      <c r="F145" s="265"/>
      <c r="G145" s="258"/>
    </row>
    <row r="146" spans="1:7" x14ac:dyDescent="0.2">
      <c r="A146" s="293" t="s">
        <v>1413</v>
      </c>
      <c r="B146" s="293" t="s">
        <v>1414</v>
      </c>
      <c r="C146" s="257" t="s">
        <v>1415</v>
      </c>
      <c r="D146" s="294">
        <v>84155.556799999991</v>
      </c>
      <c r="E146" s="294">
        <v>81580.737299999993</v>
      </c>
      <c r="F146" s="200"/>
      <c r="G146" s="200"/>
    </row>
    <row r="147" spans="1:7" ht="12.75" customHeight="1" x14ac:dyDescent="0.2">
      <c r="A147" s="293" t="s">
        <v>1416</v>
      </c>
      <c r="B147" s="293" t="s">
        <v>1417</v>
      </c>
      <c r="C147" s="257" t="s">
        <v>1418</v>
      </c>
      <c r="D147" s="294"/>
      <c r="E147" s="294"/>
      <c r="F147" s="200"/>
      <c r="G147" s="200"/>
    </row>
    <row r="148" spans="1:7" x14ac:dyDescent="0.2">
      <c r="A148" s="293" t="s">
        <v>1419</v>
      </c>
      <c r="B148" s="293" t="s">
        <v>1420</v>
      </c>
      <c r="C148" s="257" t="s">
        <v>1421</v>
      </c>
      <c r="D148" s="294">
        <v>5219.73531</v>
      </c>
      <c r="E148" s="294">
        <v>5600</v>
      </c>
      <c r="F148" s="200"/>
      <c r="G148" s="200"/>
    </row>
    <row r="149" spans="1:7" ht="12.75" customHeight="1" x14ac:dyDescent="0.2">
      <c r="A149" s="293" t="s">
        <v>1422</v>
      </c>
      <c r="B149" s="293" t="s">
        <v>1423</v>
      </c>
      <c r="C149" s="257" t="s">
        <v>1424</v>
      </c>
      <c r="D149" s="294">
        <v>810044.31054999994</v>
      </c>
      <c r="E149" s="294">
        <v>763204.45334999997</v>
      </c>
      <c r="F149" s="200"/>
      <c r="G149" s="200"/>
    </row>
    <row r="150" spans="1:7" ht="12.75" customHeight="1" x14ac:dyDescent="0.2">
      <c r="A150" s="293" t="s">
        <v>1425</v>
      </c>
      <c r="B150" s="293" t="s">
        <v>1426</v>
      </c>
      <c r="C150" s="257" t="s">
        <v>1427</v>
      </c>
      <c r="D150" s="294">
        <v>29682.516869999999</v>
      </c>
      <c r="E150" s="294">
        <v>27915.560030000001</v>
      </c>
      <c r="F150" s="200"/>
      <c r="G150" s="200"/>
    </row>
    <row r="151" spans="1:7" ht="12.75" customHeight="1" x14ac:dyDescent="0.2">
      <c r="A151" s="293" t="s">
        <v>1428</v>
      </c>
      <c r="B151" s="293" t="s">
        <v>1212</v>
      </c>
      <c r="C151" s="257" t="s">
        <v>1213</v>
      </c>
      <c r="D151" s="294">
        <v>316338.55203999998</v>
      </c>
      <c r="E151" s="294">
        <v>296765.22464000003</v>
      </c>
      <c r="F151" s="200"/>
      <c r="G151" s="200"/>
    </row>
    <row r="152" spans="1:7" ht="12.75" customHeight="1" x14ac:dyDescent="0.2">
      <c r="A152" s="293" t="s">
        <v>1429</v>
      </c>
      <c r="B152" s="293" t="s">
        <v>1215</v>
      </c>
      <c r="C152" s="257" t="s">
        <v>1216</v>
      </c>
      <c r="D152" s="294">
        <v>140415.96659999999</v>
      </c>
      <c r="E152" s="294">
        <v>131406.37408000001</v>
      </c>
      <c r="F152" s="200"/>
      <c r="G152" s="200"/>
    </row>
    <row r="153" spans="1:7" ht="12.75" customHeight="1" x14ac:dyDescent="0.2">
      <c r="A153" s="293" t="s">
        <v>1430</v>
      </c>
      <c r="B153" s="293" t="s">
        <v>1218</v>
      </c>
      <c r="C153" s="257" t="s">
        <v>1219</v>
      </c>
      <c r="D153" s="294"/>
      <c r="E153" s="294"/>
      <c r="F153" s="200"/>
      <c r="G153" s="200"/>
    </row>
    <row r="154" spans="1:7" ht="12.75" customHeight="1" x14ac:dyDescent="0.2">
      <c r="A154" s="293" t="s">
        <v>1431</v>
      </c>
      <c r="B154" s="293" t="s">
        <v>1221</v>
      </c>
      <c r="C154" s="257" t="s">
        <v>1222</v>
      </c>
      <c r="D154" s="294">
        <v>2869.7747800000002</v>
      </c>
      <c r="E154" s="294">
        <v>4965.4223199999997</v>
      </c>
      <c r="F154" s="200"/>
      <c r="G154" s="200"/>
    </row>
    <row r="155" spans="1:7" ht="12.75" customHeight="1" x14ac:dyDescent="0.2">
      <c r="A155" s="293" t="s">
        <v>1432</v>
      </c>
      <c r="B155" s="293" t="s">
        <v>1224</v>
      </c>
      <c r="C155" s="257" t="s">
        <v>1225</v>
      </c>
      <c r="D155" s="294">
        <v>96205.043000000005</v>
      </c>
      <c r="E155" s="294">
        <v>87385.471000000005</v>
      </c>
      <c r="F155" s="200"/>
      <c r="G155" s="200"/>
    </row>
    <row r="156" spans="1:7" ht="12.75" customHeight="1" x14ac:dyDescent="0.2">
      <c r="A156" s="293" t="s">
        <v>1433</v>
      </c>
      <c r="B156" s="293" t="s">
        <v>64</v>
      </c>
      <c r="C156" s="257" t="s">
        <v>1227</v>
      </c>
      <c r="D156" s="294">
        <v>22899.97796</v>
      </c>
      <c r="E156" s="294">
        <v>29931.201489999999</v>
      </c>
      <c r="F156" s="200"/>
      <c r="G156" s="200"/>
    </row>
    <row r="157" spans="1:7" ht="12.75" customHeight="1" x14ac:dyDescent="0.2">
      <c r="A157" s="293" t="s">
        <v>1434</v>
      </c>
      <c r="B157" s="293" t="s">
        <v>1435</v>
      </c>
      <c r="C157" s="257" t="s">
        <v>1436</v>
      </c>
      <c r="D157" s="294">
        <v>115847.23466999999</v>
      </c>
      <c r="E157" s="294">
        <v>171216.45718</v>
      </c>
      <c r="F157" s="200"/>
      <c r="G157" s="200"/>
    </row>
    <row r="158" spans="1:7" ht="12.75" customHeight="1" x14ac:dyDescent="0.2">
      <c r="A158" s="293" t="s">
        <v>1437</v>
      </c>
      <c r="B158" s="293" t="s">
        <v>1438</v>
      </c>
      <c r="C158" s="257" t="s">
        <v>1439</v>
      </c>
      <c r="D158" s="294">
        <v>16107.474709999999</v>
      </c>
      <c r="E158" s="294">
        <v>9634.8145000000004</v>
      </c>
      <c r="F158" s="200"/>
      <c r="G158" s="200"/>
    </row>
    <row r="159" spans="1:7" ht="12.75" customHeight="1" x14ac:dyDescent="0.2">
      <c r="A159" s="293" t="s">
        <v>1440</v>
      </c>
      <c r="B159" s="293" t="s">
        <v>1441</v>
      </c>
      <c r="C159" s="257" t="s">
        <v>1442</v>
      </c>
      <c r="D159" s="294">
        <v>32093.618920000001</v>
      </c>
      <c r="E159" s="294">
        <v>13610.04034</v>
      </c>
      <c r="F159" s="200"/>
      <c r="G159" s="200"/>
    </row>
    <row r="160" spans="1:7" ht="12.75" customHeight="1" x14ac:dyDescent="0.2">
      <c r="A160" s="293" t="s">
        <v>1443</v>
      </c>
      <c r="B160" s="293" t="s">
        <v>1444</v>
      </c>
      <c r="C160" s="257" t="s">
        <v>1445</v>
      </c>
      <c r="D160" s="294"/>
      <c r="E160" s="294"/>
      <c r="F160" s="200"/>
      <c r="G160" s="200"/>
    </row>
    <row r="161" spans="1:7" ht="12.75" customHeight="1" x14ac:dyDescent="0.2">
      <c r="A161" s="293" t="s">
        <v>1446</v>
      </c>
      <c r="B161" s="293" t="s">
        <v>1241</v>
      </c>
      <c r="C161" s="257" t="s">
        <v>1242</v>
      </c>
      <c r="D161" s="294"/>
      <c r="E161" s="294"/>
      <c r="F161" s="200"/>
      <c r="G161" s="200"/>
    </row>
    <row r="162" spans="1:7" ht="12.75" customHeight="1" x14ac:dyDescent="0.2">
      <c r="A162" s="293" t="s">
        <v>1447</v>
      </c>
      <c r="B162" s="293" t="s">
        <v>1448</v>
      </c>
      <c r="C162" s="257" t="s">
        <v>1449</v>
      </c>
      <c r="D162" s="294"/>
      <c r="E162" s="294"/>
      <c r="F162" s="200"/>
      <c r="G162" s="200"/>
    </row>
    <row r="163" spans="1:7" ht="12.75" customHeight="1" x14ac:dyDescent="0.2">
      <c r="A163" s="293" t="s">
        <v>1450</v>
      </c>
      <c r="B163" s="293" t="s">
        <v>1451</v>
      </c>
      <c r="C163" s="257" t="s">
        <v>1452</v>
      </c>
      <c r="D163" s="294"/>
      <c r="E163" s="294"/>
      <c r="F163" s="200"/>
      <c r="G163" s="200"/>
    </row>
    <row r="164" spans="1:7" ht="12.75" customHeight="1" x14ac:dyDescent="0.2">
      <c r="A164" s="293" t="s">
        <v>1453</v>
      </c>
      <c r="B164" s="293" t="s">
        <v>1454</v>
      </c>
      <c r="C164" s="257" t="s">
        <v>1455</v>
      </c>
      <c r="D164" s="294"/>
      <c r="E164" s="294"/>
      <c r="F164" s="200"/>
      <c r="G164" s="200"/>
    </row>
    <row r="165" spans="1:7" ht="12.75" customHeight="1" x14ac:dyDescent="0.2">
      <c r="A165" s="293" t="s">
        <v>1456</v>
      </c>
      <c r="B165" s="293" t="s">
        <v>1457</v>
      </c>
      <c r="C165" s="257" t="s">
        <v>1458</v>
      </c>
      <c r="D165" s="294">
        <v>762693.0469800001</v>
      </c>
      <c r="E165" s="294">
        <v>189627.42814999999</v>
      </c>
      <c r="F165" s="200"/>
      <c r="G165" s="200"/>
    </row>
    <row r="166" spans="1:7" ht="12.75" customHeight="1" x14ac:dyDescent="0.2">
      <c r="A166" s="293" t="s">
        <v>1459</v>
      </c>
      <c r="B166" s="295" t="s">
        <v>1256</v>
      </c>
      <c r="C166" s="298" t="s">
        <v>1257</v>
      </c>
      <c r="D166" s="294"/>
      <c r="E166" s="294"/>
      <c r="F166" s="200"/>
      <c r="G166" s="200"/>
    </row>
    <row r="167" spans="1:7" ht="12.75" customHeight="1" x14ac:dyDescent="0.2">
      <c r="A167" s="295" t="s">
        <v>1460</v>
      </c>
      <c r="B167" s="293" t="s">
        <v>1461</v>
      </c>
      <c r="C167" s="257" t="s">
        <v>1462</v>
      </c>
      <c r="D167" s="294">
        <v>28252.27881</v>
      </c>
      <c r="E167" s="294">
        <v>25304.588619999999</v>
      </c>
      <c r="F167" s="200"/>
      <c r="G167" s="200"/>
    </row>
    <row r="168" spans="1:7" ht="12.75" customHeight="1" x14ac:dyDescent="0.2">
      <c r="A168" s="295" t="s">
        <v>1463</v>
      </c>
      <c r="B168" s="293" t="s">
        <v>1464</v>
      </c>
      <c r="C168" s="257" t="s">
        <v>1465</v>
      </c>
      <c r="D168" s="294">
        <v>61127.651559999998</v>
      </c>
      <c r="E168" s="294">
        <v>45444.354599999999</v>
      </c>
      <c r="F168" s="200"/>
      <c r="G168" s="200"/>
    </row>
    <row r="169" spans="1:7" ht="12.75" customHeight="1" x14ac:dyDescent="0.2">
      <c r="A169" s="295" t="s">
        <v>1466</v>
      </c>
      <c r="B169" s="293" t="s">
        <v>1467</v>
      </c>
      <c r="C169" s="257" t="s">
        <v>1468</v>
      </c>
      <c r="D169" s="294">
        <v>3510549.1577500002</v>
      </c>
      <c r="E169" s="294">
        <v>2764290.72376</v>
      </c>
      <c r="F169" s="200"/>
      <c r="G169" s="200"/>
    </row>
    <row r="170" spans="1:7" ht="12.75" customHeight="1" x14ac:dyDescent="0.2">
      <c r="A170" s="1141" t="s">
        <v>1469</v>
      </c>
      <c r="B170" s="1129" t="s">
        <v>1470</v>
      </c>
      <c r="C170" s="1130" t="s">
        <v>1471</v>
      </c>
      <c r="D170" s="1131">
        <v>109728.34783</v>
      </c>
      <c r="E170" s="1131">
        <v>114029.66901</v>
      </c>
      <c r="F170" s="200"/>
      <c r="G170" s="200"/>
    </row>
  </sheetData>
  <mergeCells count="10">
    <mergeCell ref="A105:B106"/>
    <mergeCell ref="C105:C106"/>
    <mergeCell ref="D105:E105"/>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64" firstPageNumber="432" fitToHeight="2" orientation="portrait" useFirstPageNumber="1" r:id="rId1"/>
  <headerFooter alignWithMargins="0">
    <oddHeader>&amp;L&amp;"Tahoma,Kurzíva"Závěrečný účet Moravskoslezského kraje za rok 2023&amp;R&amp;"Tahoma,Kurzíva"Tabulka č. 36</oddHeader>
    <oddFooter>&amp;C&amp;"Tahoma,Obyčejné"&amp;P</oddFooter>
  </headerFooter>
  <rowBreaks count="1" manualBreakCount="1">
    <brk id="88" max="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FB735-3A5C-4B59-98FF-118EBE7051E1}">
  <dimension ref="A1:G164"/>
  <sheetViews>
    <sheetView showGridLines="0" zoomScaleNormal="100" zoomScaleSheetLayoutView="100" workbookViewId="0">
      <selection activeCell="F37" sqref="F37"/>
    </sheetView>
  </sheetViews>
  <sheetFormatPr defaultColWidth="9.28515625" defaultRowHeight="12.75" x14ac:dyDescent="0.2"/>
  <cols>
    <col min="1" max="1" width="7" style="200" customWidth="1"/>
    <col min="2" max="2" width="45.42578125" style="200" customWidth="1"/>
    <col min="3" max="3" width="8.5703125" style="200" customWidth="1"/>
    <col min="4" max="7" width="13.85546875" style="200" customWidth="1"/>
    <col min="8" max="16384" width="9.28515625" style="200"/>
  </cols>
  <sheetData>
    <row r="1" spans="1:7" s="272" customFormat="1" ht="18" customHeight="1" x14ac:dyDescent="0.2">
      <c r="A1" s="1590" t="s">
        <v>4567</v>
      </c>
      <c r="B1" s="1590"/>
      <c r="C1" s="1590"/>
      <c r="D1" s="1590"/>
      <c r="E1" s="1590"/>
      <c r="F1" s="1590"/>
      <c r="G1" s="1590"/>
    </row>
    <row r="2" spans="1:7" s="272" customFormat="1" ht="18" customHeight="1" x14ac:dyDescent="0.2">
      <c r="A2" s="1590" t="s">
        <v>1472</v>
      </c>
      <c r="B2" s="1590"/>
      <c r="C2" s="1590"/>
      <c r="D2" s="1590"/>
      <c r="E2" s="1590"/>
      <c r="F2" s="1590"/>
      <c r="G2" s="1590"/>
    </row>
    <row r="3" spans="1:7" x14ac:dyDescent="0.2">
      <c r="C3" s="121"/>
      <c r="D3" s="266"/>
      <c r="E3" s="267"/>
      <c r="F3" s="267"/>
      <c r="G3" s="267"/>
    </row>
    <row r="4" spans="1:7" x14ac:dyDescent="0.2">
      <c r="A4" s="198"/>
      <c r="B4" s="198"/>
      <c r="C4" s="199"/>
      <c r="D4" s="1142">
        <v>1</v>
      </c>
      <c r="E4" s="1142">
        <v>2</v>
      </c>
      <c r="F4" s="1142">
        <v>3</v>
      </c>
      <c r="G4" s="1142">
        <v>4</v>
      </c>
    </row>
    <row r="5" spans="1:7" s="201" customFormat="1" ht="12.75" customHeight="1" x14ac:dyDescent="0.2">
      <c r="A5" s="1591" t="s">
        <v>1031</v>
      </c>
      <c r="B5" s="1592"/>
      <c r="C5" s="1597" t="s">
        <v>1032</v>
      </c>
      <c r="D5" s="1603" t="s">
        <v>1033</v>
      </c>
      <c r="E5" s="1604"/>
      <c r="F5" s="1604"/>
      <c r="G5" s="1605"/>
    </row>
    <row r="6" spans="1:7" s="201" customFormat="1" x14ac:dyDescent="0.2">
      <c r="A6" s="1593"/>
      <c r="B6" s="1594"/>
      <c r="C6" s="1598"/>
      <c r="D6" s="1606" t="s">
        <v>1034</v>
      </c>
      <c r="E6" s="1607"/>
      <c r="F6" s="1608"/>
      <c r="G6" s="1609" t="s">
        <v>1035</v>
      </c>
    </row>
    <row r="7" spans="1:7" s="201" customFormat="1" x14ac:dyDescent="0.2">
      <c r="A7" s="1595"/>
      <c r="B7" s="1596"/>
      <c r="C7" s="1598"/>
      <c r="D7" s="1143" t="s">
        <v>1036</v>
      </c>
      <c r="E7" s="1143" t="s">
        <v>1037</v>
      </c>
      <c r="F7" s="1143" t="s">
        <v>1038</v>
      </c>
      <c r="G7" s="1610"/>
    </row>
    <row r="8" spans="1:7" s="201" customFormat="1" x14ac:dyDescent="0.2">
      <c r="A8" s="1144"/>
      <c r="B8" s="1144" t="s">
        <v>1039</v>
      </c>
      <c r="C8" s="1145" t="s">
        <v>63</v>
      </c>
      <c r="D8" s="1127">
        <v>23126861.147519998</v>
      </c>
      <c r="E8" s="1127">
        <v>1851367.47364</v>
      </c>
      <c r="F8" s="1127">
        <v>21275493.67388</v>
      </c>
      <c r="G8" s="1127">
        <v>17171749.50618</v>
      </c>
    </row>
    <row r="9" spans="1:7" s="201" customFormat="1" x14ac:dyDescent="0.2">
      <c r="A9" s="1144" t="s">
        <v>1040</v>
      </c>
      <c r="B9" s="1144" t="s">
        <v>1041</v>
      </c>
      <c r="C9" s="1145" t="s">
        <v>63</v>
      </c>
      <c r="D9" s="1127">
        <v>10001527.215019999</v>
      </c>
      <c r="E9" s="1127">
        <v>1820466.93047</v>
      </c>
      <c r="F9" s="1127">
        <v>8181060.28455</v>
      </c>
      <c r="G9" s="1127">
        <v>7145231.9409800004</v>
      </c>
    </row>
    <row r="10" spans="1:7" s="201" customFormat="1" x14ac:dyDescent="0.2">
      <c r="A10" s="1144" t="s">
        <v>1042</v>
      </c>
      <c r="B10" s="1144" t="s">
        <v>1043</v>
      </c>
      <c r="C10" s="1145" t="s">
        <v>63</v>
      </c>
      <c r="D10" s="1127">
        <v>560554.67004</v>
      </c>
      <c r="E10" s="1127">
        <v>261188.60876999999</v>
      </c>
      <c r="F10" s="1127">
        <v>299366.06127000001</v>
      </c>
      <c r="G10" s="1127">
        <v>238254.00117</v>
      </c>
    </row>
    <row r="11" spans="1:7" x14ac:dyDescent="0.2">
      <c r="A11" s="293" t="s">
        <v>1044</v>
      </c>
      <c r="B11" s="293" t="s">
        <v>1045</v>
      </c>
      <c r="C11" s="298" t="s">
        <v>1046</v>
      </c>
      <c r="D11" s="299"/>
      <c r="E11" s="300">
        <v>0</v>
      </c>
      <c r="F11" s="299"/>
      <c r="G11" s="299"/>
    </row>
    <row r="12" spans="1:7" x14ac:dyDescent="0.2">
      <c r="A12" s="293" t="s">
        <v>1047</v>
      </c>
      <c r="B12" s="293" t="s">
        <v>1048</v>
      </c>
      <c r="C12" s="298" t="s">
        <v>1049</v>
      </c>
      <c r="D12" s="299">
        <v>270875.83286000002</v>
      </c>
      <c r="E12" s="299">
        <v>205789.82342999999</v>
      </c>
      <c r="F12" s="299">
        <v>65086.009429999998</v>
      </c>
      <c r="G12" s="299">
        <v>64363.343930000003</v>
      </c>
    </row>
    <row r="13" spans="1:7" x14ac:dyDescent="0.2">
      <c r="A13" s="293" t="s">
        <v>1050</v>
      </c>
      <c r="B13" s="293" t="s">
        <v>1051</v>
      </c>
      <c r="C13" s="298" t="s">
        <v>1052</v>
      </c>
      <c r="D13" s="299"/>
      <c r="E13" s="299"/>
      <c r="F13" s="299"/>
      <c r="G13" s="299"/>
    </row>
    <row r="14" spans="1:7" x14ac:dyDescent="0.2">
      <c r="A14" s="293" t="s">
        <v>1053</v>
      </c>
      <c r="B14" s="293" t="s">
        <v>1054</v>
      </c>
      <c r="C14" s="298" t="s">
        <v>1055</v>
      </c>
      <c r="D14" s="299"/>
      <c r="E14" s="299"/>
      <c r="F14" s="299"/>
      <c r="G14" s="299"/>
    </row>
    <row r="15" spans="1:7" x14ac:dyDescent="0.2">
      <c r="A15" s="293" t="s">
        <v>1056</v>
      </c>
      <c r="B15" s="293" t="s">
        <v>1057</v>
      </c>
      <c r="C15" s="298" t="s">
        <v>1058</v>
      </c>
      <c r="D15" s="299">
        <v>15432.57134</v>
      </c>
      <c r="E15" s="299">
        <v>15432.57134</v>
      </c>
      <c r="F15" s="299"/>
      <c r="G15" s="299"/>
    </row>
    <row r="16" spans="1:7" x14ac:dyDescent="0.2">
      <c r="A16" s="293" t="s">
        <v>1059</v>
      </c>
      <c r="B16" s="293" t="s">
        <v>1060</v>
      </c>
      <c r="C16" s="298" t="s">
        <v>1061</v>
      </c>
      <c r="D16" s="299">
        <v>271192.88416000002</v>
      </c>
      <c r="E16" s="299">
        <v>39966.214</v>
      </c>
      <c r="F16" s="299">
        <v>231226.67016000001</v>
      </c>
      <c r="G16" s="299">
        <v>37541.365180000001</v>
      </c>
    </row>
    <row r="17" spans="1:7" x14ac:dyDescent="0.2">
      <c r="A17" s="293" t="s">
        <v>1062</v>
      </c>
      <c r="B17" s="293" t="s">
        <v>1063</v>
      </c>
      <c r="C17" s="298" t="s">
        <v>1064</v>
      </c>
      <c r="D17" s="299">
        <v>2772.0566800000001</v>
      </c>
      <c r="E17" s="299"/>
      <c r="F17" s="299">
        <v>2772.0566800000001</v>
      </c>
      <c r="G17" s="299">
        <v>136349.29206000001</v>
      </c>
    </row>
    <row r="18" spans="1:7" x14ac:dyDescent="0.2">
      <c r="A18" s="295" t="s">
        <v>1065</v>
      </c>
      <c r="B18" s="293" t="s">
        <v>1066</v>
      </c>
      <c r="C18" s="298" t="s">
        <v>1067</v>
      </c>
      <c r="D18" s="299">
        <v>281.32499999999999</v>
      </c>
      <c r="E18" s="299"/>
      <c r="F18" s="299">
        <v>281.32499999999999</v>
      </c>
      <c r="G18" s="299"/>
    </row>
    <row r="19" spans="1:7" x14ac:dyDescent="0.2">
      <c r="A19" s="295" t="s">
        <v>1068</v>
      </c>
      <c r="B19" s="293" t="s">
        <v>1069</v>
      </c>
      <c r="C19" s="298" t="s">
        <v>1070</v>
      </c>
      <c r="D19" s="299"/>
      <c r="E19" s="300">
        <v>0</v>
      </c>
      <c r="F19" s="299"/>
      <c r="G19" s="299"/>
    </row>
    <row r="20" spans="1:7" s="201" customFormat="1" x14ac:dyDescent="0.2">
      <c r="A20" s="1146" t="s">
        <v>1071</v>
      </c>
      <c r="B20" s="1146" t="s">
        <v>1072</v>
      </c>
      <c r="C20" s="1147" t="s">
        <v>63</v>
      </c>
      <c r="D20" s="1127">
        <v>5586738.4703700002</v>
      </c>
      <c r="E20" s="1148">
        <v>1505403.3001900001</v>
      </c>
      <c r="F20" s="1127">
        <v>4081335.1701799999</v>
      </c>
      <c r="G20" s="1127">
        <v>3775671.6375899999</v>
      </c>
    </row>
    <row r="21" spans="1:7" x14ac:dyDescent="0.2">
      <c r="A21" s="293" t="s">
        <v>1073</v>
      </c>
      <c r="B21" s="293" t="s">
        <v>276</v>
      </c>
      <c r="C21" s="298" t="s">
        <v>1074</v>
      </c>
      <c r="D21" s="299">
        <v>371750.28785000002</v>
      </c>
      <c r="E21" s="300">
        <v>0</v>
      </c>
      <c r="F21" s="299">
        <v>371750.28785000002</v>
      </c>
      <c r="G21" s="299">
        <v>237950.38913</v>
      </c>
    </row>
    <row r="22" spans="1:7" x14ac:dyDescent="0.2">
      <c r="A22" s="293" t="s">
        <v>1075</v>
      </c>
      <c r="B22" s="293" t="s">
        <v>1076</v>
      </c>
      <c r="C22" s="298" t="s">
        <v>1077</v>
      </c>
      <c r="D22" s="299">
        <v>129</v>
      </c>
      <c r="E22" s="300">
        <v>0</v>
      </c>
      <c r="F22" s="299">
        <v>129</v>
      </c>
      <c r="G22" s="299">
        <v>129</v>
      </c>
    </row>
    <row r="23" spans="1:7" x14ac:dyDescent="0.2">
      <c r="A23" s="293" t="s">
        <v>1078</v>
      </c>
      <c r="B23" s="293" t="s">
        <v>1079</v>
      </c>
      <c r="C23" s="298" t="s">
        <v>1080</v>
      </c>
      <c r="D23" s="299">
        <v>2842465.5860600001</v>
      </c>
      <c r="E23" s="300">
        <v>798996.70054999995</v>
      </c>
      <c r="F23" s="299">
        <v>2043468.8855099999</v>
      </c>
      <c r="G23" s="299">
        <v>2064871.00877</v>
      </c>
    </row>
    <row r="24" spans="1:7" ht="21" x14ac:dyDescent="0.2">
      <c r="A24" s="293" t="s">
        <v>1081</v>
      </c>
      <c r="B24" s="293" t="s">
        <v>1082</v>
      </c>
      <c r="C24" s="298" t="s">
        <v>1083</v>
      </c>
      <c r="D24" s="299">
        <v>739808.68691000005</v>
      </c>
      <c r="E24" s="300">
        <v>569117.52148</v>
      </c>
      <c r="F24" s="299">
        <v>170691.16542999999</v>
      </c>
      <c r="G24" s="299">
        <v>216585.41602999999</v>
      </c>
    </row>
    <row r="25" spans="1:7" x14ac:dyDescent="0.2">
      <c r="A25" s="293" t="s">
        <v>1084</v>
      </c>
      <c r="B25" s="293" t="s">
        <v>1085</v>
      </c>
      <c r="C25" s="298" t="s">
        <v>1086</v>
      </c>
      <c r="D25" s="299"/>
      <c r="E25" s="300">
        <v>0</v>
      </c>
      <c r="F25" s="299"/>
      <c r="G25" s="299"/>
    </row>
    <row r="26" spans="1:7" x14ac:dyDescent="0.2">
      <c r="A26" s="293" t="s">
        <v>1087</v>
      </c>
      <c r="B26" s="293" t="s">
        <v>1088</v>
      </c>
      <c r="C26" s="298" t="s">
        <v>1089</v>
      </c>
      <c r="D26" s="299">
        <v>136815.45516000001</v>
      </c>
      <c r="E26" s="300">
        <v>136815.45516000001</v>
      </c>
      <c r="F26" s="299"/>
      <c r="G26" s="299"/>
    </row>
    <row r="27" spans="1:7" x14ac:dyDescent="0.2">
      <c r="A27" s="293" t="s">
        <v>1090</v>
      </c>
      <c r="B27" s="293" t="s">
        <v>1091</v>
      </c>
      <c r="C27" s="298" t="s">
        <v>1092</v>
      </c>
      <c r="D27" s="299">
        <v>1130.0916</v>
      </c>
      <c r="E27" s="300">
        <v>473.62299999999999</v>
      </c>
      <c r="F27" s="299">
        <v>656.46860000000004</v>
      </c>
      <c r="G27" s="299">
        <v>735.72860000000003</v>
      </c>
    </row>
    <row r="28" spans="1:7" x14ac:dyDescent="0.2">
      <c r="A28" s="293" t="s">
        <v>1093</v>
      </c>
      <c r="B28" s="293" t="s">
        <v>1094</v>
      </c>
      <c r="C28" s="298" t="s">
        <v>1095</v>
      </c>
      <c r="D28" s="299">
        <v>1494114.1297899999</v>
      </c>
      <c r="E28" s="300">
        <v>0</v>
      </c>
      <c r="F28" s="299">
        <v>1494114.1297899999</v>
      </c>
      <c r="G28" s="299">
        <v>1041045.81306</v>
      </c>
    </row>
    <row r="29" spans="1:7" x14ac:dyDescent="0.2">
      <c r="A29" s="295" t="s">
        <v>1096</v>
      </c>
      <c r="B29" s="293" t="s">
        <v>1097</v>
      </c>
      <c r="C29" s="298" t="s">
        <v>1098</v>
      </c>
      <c r="D29" s="299">
        <v>478.43299999999999</v>
      </c>
      <c r="E29" s="300">
        <v>0</v>
      </c>
      <c r="F29" s="299">
        <v>478.43299999999999</v>
      </c>
      <c r="G29" s="299">
        <v>551.74199999999996</v>
      </c>
    </row>
    <row r="30" spans="1:7" x14ac:dyDescent="0.2">
      <c r="A30" s="295" t="s">
        <v>1099</v>
      </c>
      <c r="B30" s="293" t="s">
        <v>1100</v>
      </c>
      <c r="C30" s="298" t="s">
        <v>1101</v>
      </c>
      <c r="D30" s="299">
        <v>46.8</v>
      </c>
      <c r="E30" s="300">
        <v>0</v>
      </c>
      <c r="F30" s="299">
        <v>46.8</v>
      </c>
      <c r="G30" s="299">
        <v>213802.54</v>
      </c>
    </row>
    <row r="31" spans="1:7" s="201" customFormat="1" x14ac:dyDescent="0.2">
      <c r="A31" s="1144" t="s">
        <v>1102</v>
      </c>
      <c r="B31" s="1144" t="s">
        <v>1103</v>
      </c>
      <c r="C31" s="1145" t="s">
        <v>63</v>
      </c>
      <c r="D31" s="1127">
        <v>1236251.7061699999</v>
      </c>
      <c r="E31" s="1148">
        <v>53875.021509999999</v>
      </c>
      <c r="F31" s="1127">
        <v>1182376.68466</v>
      </c>
      <c r="G31" s="1127">
        <v>962986.20539999998</v>
      </c>
    </row>
    <row r="32" spans="1:7" x14ac:dyDescent="0.2">
      <c r="A32" s="293" t="s">
        <v>1104</v>
      </c>
      <c r="B32" s="293" t="s">
        <v>1105</v>
      </c>
      <c r="C32" s="298" t="s">
        <v>1106</v>
      </c>
      <c r="D32" s="299">
        <v>964286.73971999995</v>
      </c>
      <c r="E32" s="300">
        <v>53875.021509999999</v>
      </c>
      <c r="F32" s="299">
        <v>910411.71820999996</v>
      </c>
      <c r="G32" s="299">
        <v>678738.83536999999</v>
      </c>
    </row>
    <row r="33" spans="1:7" x14ac:dyDescent="0.2">
      <c r="A33" s="293" t="s">
        <v>1107</v>
      </c>
      <c r="B33" s="293" t="s">
        <v>1108</v>
      </c>
      <c r="C33" s="298" t="s">
        <v>1109</v>
      </c>
      <c r="D33" s="299">
        <v>6767.5959999999995</v>
      </c>
      <c r="E33" s="300">
        <v>0</v>
      </c>
      <c r="F33" s="299">
        <v>6767.5959999999995</v>
      </c>
      <c r="G33" s="299">
        <v>6767.5959999999995</v>
      </c>
    </row>
    <row r="34" spans="1:7" x14ac:dyDescent="0.2">
      <c r="A34" s="293" t="s">
        <v>1110</v>
      </c>
      <c r="B34" s="293" t="s">
        <v>1111</v>
      </c>
      <c r="C34" s="298" t="s">
        <v>1112</v>
      </c>
      <c r="D34" s="299"/>
      <c r="E34" s="300">
        <v>0</v>
      </c>
      <c r="F34" s="299"/>
      <c r="G34" s="299"/>
    </row>
    <row r="35" spans="1:7" x14ac:dyDescent="0.2">
      <c r="A35" s="293" t="s">
        <v>1113</v>
      </c>
      <c r="B35" s="293" t="s">
        <v>1114</v>
      </c>
      <c r="C35" s="298" t="s">
        <v>1115</v>
      </c>
      <c r="D35" s="299">
        <v>183957.61429</v>
      </c>
      <c r="E35" s="300">
        <v>0</v>
      </c>
      <c r="F35" s="299">
        <v>183957.61429</v>
      </c>
      <c r="G35" s="299">
        <v>181176.30124999999</v>
      </c>
    </row>
    <row r="36" spans="1:7" x14ac:dyDescent="0.2">
      <c r="A36" s="293" t="s">
        <v>1116</v>
      </c>
      <c r="B36" s="293" t="s">
        <v>1117</v>
      </c>
      <c r="C36" s="298" t="s">
        <v>1118</v>
      </c>
      <c r="D36" s="299"/>
      <c r="E36" s="300">
        <v>0</v>
      </c>
      <c r="F36" s="299"/>
      <c r="G36" s="299"/>
    </row>
    <row r="37" spans="1:7" x14ac:dyDescent="0.2">
      <c r="A37" s="293" t="s">
        <v>1119</v>
      </c>
      <c r="B37" s="293" t="s">
        <v>1120</v>
      </c>
      <c r="C37" s="298" t="s">
        <v>1121</v>
      </c>
      <c r="D37" s="299">
        <v>81239.756160000004</v>
      </c>
      <c r="E37" s="300">
        <v>0</v>
      </c>
      <c r="F37" s="299">
        <v>81239.756160000004</v>
      </c>
      <c r="G37" s="299">
        <v>96303.472779999996</v>
      </c>
    </row>
    <row r="38" spans="1:7" x14ac:dyDescent="0.2">
      <c r="A38" s="293" t="s">
        <v>1122</v>
      </c>
      <c r="B38" s="293" t="s">
        <v>1123</v>
      </c>
      <c r="C38" s="298" t="s">
        <v>1124</v>
      </c>
      <c r="D38" s="299"/>
      <c r="E38" s="300">
        <v>0</v>
      </c>
      <c r="F38" s="299"/>
      <c r="G38" s="299"/>
    </row>
    <row r="39" spans="1:7" x14ac:dyDescent="0.2">
      <c r="A39" s="293" t="s">
        <v>1125</v>
      </c>
      <c r="B39" s="293" t="s">
        <v>1126</v>
      </c>
      <c r="C39" s="298" t="s">
        <v>1127</v>
      </c>
      <c r="D39" s="299"/>
      <c r="E39" s="300">
        <v>0</v>
      </c>
      <c r="F39" s="299"/>
      <c r="G39" s="299"/>
    </row>
    <row r="40" spans="1:7" x14ac:dyDescent="0.2">
      <c r="A40" s="1125" t="s">
        <v>1128</v>
      </c>
      <c r="B40" s="1125" t="s">
        <v>1129</v>
      </c>
      <c r="C40" s="1149" t="s">
        <v>63</v>
      </c>
      <c r="D40" s="1127">
        <v>2617982.3684399999</v>
      </c>
      <c r="E40" s="1127">
        <v>0</v>
      </c>
      <c r="F40" s="1127">
        <v>2617982.3684399999</v>
      </c>
      <c r="G40" s="1127">
        <v>2168320.0968200001</v>
      </c>
    </row>
    <row r="41" spans="1:7" s="201" customFormat="1" x14ac:dyDescent="0.2">
      <c r="A41" s="297" t="s">
        <v>1130</v>
      </c>
      <c r="B41" s="297" t="s">
        <v>1131</v>
      </c>
      <c r="C41" s="301" t="s">
        <v>1132</v>
      </c>
      <c r="D41" s="299">
        <v>48001.672200000001</v>
      </c>
      <c r="E41" s="300">
        <v>0</v>
      </c>
      <c r="F41" s="299">
        <v>48001.672200000001</v>
      </c>
      <c r="G41" s="299">
        <v>67993.815419999999</v>
      </c>
    </row>
    <row r="42" spans="1:7" x14ac:dyDescent="0.2">
      <c r="A42" s="293" t="s">
        <v>1133</v>
      </c>
      <c r="B42" s="293" t="s">
        <v>1134</v>
      </c>
      <c r="C42" s="298" t="s">
        <v>1135</v>
      </c>
      <c r="D42" s="299"/>
      <c r="E42" s="300"/>
      <c r="F42" s="299"/>
      <c r="G42" s="299"/>
    </row>
    <row r="43" spans="1:7" x14ac:dyDescent="0.2">
      <c r="A43" s="293" t="s">
        <v>1136</v>
      </c>
      <c r="B43" s="293" t="s">
        <v>1137</v>
      </c>
      <c r="C43" s="298" t="s">
        <v>1138</v>
      </c>
      <c r="D43" s="299"/>
      <c r="E43" s="300"/>
      <c r="F43" s="299"/>
      <c r="G43" s="299"/>
    </row>
    <row r="44" spans="1:7" x14ac:dyDescent="0.2">
      <c r="A44" s="293" t="s">
        <v>1139</v>
      </c>
      <c r="B44" s="293" t="s">
        <v>1140</v>
      </c>
      <c r="C44" s="298" t="s">
        <v>1141</v>
      </c>
      <c r="D44" s="299"/>
      <c r="E44" s="300"/>
      <c r="F44" s="299"/>
      <c r="G44" s="299"/>
    </row>
    <row r="45" spans="1:7" x14ac:dyDescent="0.2">
      <c r="A45" s="293" t="s">
        <v>1142</v>
      </c>
      <c r="B45" s="293" t="s">
        <v>1143</v>
      </c>
      <c r="C45" s="298" t="s">
        <v>1144</v>
      </c>
      <c r="D45" s="299">
        <v>1241233.93762</v>
      </c>
      <c r="E45" s="300">
        <v>0</v>
      </c>
      <c r="F45" s="299">
        <v>1241233.93762</v>
      </c>
      <c r="G45" s="299">
        <v>1248613.9045299999</v>
      </c>
    </row>
    <row r="46" spans="1:7" x14ac:dyDescent="0.2">
      <c r="A46" s="293" t="s">
        <v>1145</v>
      </c>
      <c r="B46" s="293" t="s">
        <v>1146</v>
      </c>
      <c r="C46" s="298" t="s">
        <v>1147</v>
      </c>
      <c r="D46" s="299">
        <v>1328746.75862</v>
      </c>
      <c r="E46" s="300">
        <v>0</v>
      </c>
      <c r="F46" s="299">
        <v>1328746.75862</v>
      </c>
      <c r="G46" s="299">
        <v>851712.37687000004</v>
      </c>
    </row>
    <row r="47" spans="1:7" x14ac:dyDescent="0.2">
      <c r="A47" s="1125" t="s">
        <v>1148</v>
      </c>
      <c r="B47" s="1125" t="s">
        <v>1149</v>
      </c>
      <c r="C47" s="1149" t="s">
        <v>63</v>
      </c>
      <c r="D47" s="1127">
        <v>13125333.932499999</v>
      </c>
      <c r="E47" s="1148">
        <v>30900.543170000001</v>
      </c>
      <c r="F47" s="1127">
        <v>13094433.38933</v>
      </c>
      <c r="G47" s="1127">
        <v>10026517.565199999</v>
      </c>
    </row>
    <row r="48" spans="1:7" x14ac:dyDescent="0.2">
      <c r="A48" s="1125" t="s">
        <v>1150</v>
      </c>
      <c r="B48" s="1125" t="s">
        <v>1151</v>
      </c>
      <c r="C48" s="1149" t="s">
        <v>63</v>
      </c>
      <c r="D48" s="1127">
        <v>2063.8498399999999</v>
      </c>
      <c r="E48" s="1127">
        <v>0</v>
      </c>
      <c r="F48" s="1127">
        <v>2063.8498399999999</v>
      </c>
      <c r="G48" s="1127">
        <v>2303.9733099999999</v>
      </c>
    </row>
    <row r="49" spans="1:7" x14ac:dyDescent="0.2">
      <c r="A49" s="293" t="s">
        <v>1152</v>
      </c>
      <c r="B49" s="293" t="s">
        <v>1153</v>
      </c>
      <c r="C49" s="298" t="s">
        <v>1154</v>
      </c>
      <c r="D49" s="299"/>
      <c r="E49" s="300"/>
      <c r="F49" s="299"/>
      <c r="G49" s="299"/>
    </row>
    <row r="50" spans="1:7" x14ac:dyDescent="0.2">
      <c r="A50" s="293" t="s">
        <v>1155</v>
      </c>
      <c r="B50" s="293" t="s">
        <v>1156</v>
      </c>
      <c r="C50" s="298" t="s">
        <v>1157</v>
      </c>
      <c r="D50" s="299">
        <v>2063.8498399999999</v>
      </c>
      <c r="E50" s="300">
        <v>0</v>
      </c>
      <c r="F50" s="299">
        <v>2063.8498399999999</v>
      </c>
      <c r="G50" s="299">
        <v>2303.9733099999999</v>
      </c>
    </row>
    <row r="51" spans="1:7" x14ac:dyDescent="0.2">
      <c r="A51" s="293" t="s">
        <v>1158</v>
      </c>
      <c r="B51" s="293" t="s">
        <v>1159</v>
      </c>
      <c r="C51" s="298" t="s">
        <v>1160</v>
      </c>
      <c r="D51" s="300">
        <v>0</v>
      </c>
      <c r="E51" s="300">
        <v>0</v>
      </c>
      <c r="F51" s="300">
        <v>0</v>
      </c>
      <c r="G51" s="300">
        <v>0</v>
      </c>
    </row>
    <row r="52" spans="1:7" x14ac:dyDescent="0.2">
      <c r="A52" s="293" t="s">
        <v>1161</v>
      </c>
      <c r="B52" s="293" t="s">
        <v>1162</v>
      </c>
      <c r="C52" s="298" t="s">
        <v>1163</v>
      </c>
      <c r="D52" s="299"/>
      <c r="E52" s="300"/>
      <c r="F52" s="299"/>
      <c r="G52" s="299"/>
    </row>
    <row r="53" spans="1:7" x14ac:dyDescent="0.2">
      <c r="A53" s="293" t="s">
        <v>1164</v>
      </c>
      <c r="B53" s="293" t="s">
        <v>1165</v>
      </c>
      <c r="C53" s="298" t="s">
        <v>1166</v>
      </c>
      <c r="D53" s="299"/>
      <c r="E53" s="300"/>
      <c r="F53" s="299"/>
      <c r="G53" s="299"/>
    </row>
    <row r="54" spans="1:7" x14ac:dyDescent="0.2">
      <c r="A54" s="293" t="s">
        <v>1167</v>
      </c>
      <c r="B54" s="293" t="s">
        <v>1168</v>
      </c>
      <c r="C54" s="298" t="s">
        <v>1169</v>
      </c>
      <c r="D54" s="299"/>
      <c r="E54" s="300"/>
      <c r="F54" s="299"/>
      <c r="G54" s="299"/>
    </row>
    <row r="55" spans="1:7" x14ac:dyDescent="0.2">
      <c r="A55" s="293" t="s">
        <v>1170</v>
      </c>
      <c r="B55" s="293" t="s">
        <v>1171</v>
      </c>
      <c r="C55" s="298" t="s">
        <v>1172</v>
      </c>
      <c r="D55" s="299"/>
      <c r="E55" s="300"/>
      <c r="F55" s="299"/>
      <c r="G55" s="299"/>
    </row>
    <row r="56" spans="1:7" x14ac:dyDescent="0.2">
      <c r="A56" s="293" t="s">
        <v>1173</v>
      </c>
      <c r="B56" s="293" t="s">
        <v>1174</v>
      </c>
      <c r="C56" s="298" t="s">
        <v>1175</v>
      </c>
      <c r="D56" s="299"/>
      <c r="E56" s="300"/>
      <c r="F56" s="299"/>
      <c r="G56" s="299"/>
    </row>
    <row r="57" spans="1:7" x14ac:dyDescent="0.2">
      <c r="A57" s="293" t="s">
        <v>1176</v>
      </c>
      <c r="B57" s="293" t="s">
        <v>1177</v>
      </c>
      <c r="C57" s="298" t="s">
        <v>1178</v>
      </c>
      <c r="D57" s="299"/>
      <c r="E57" s="300"/>
      <c r="F57" s="299"/>
      <c r="G57" s="299"/>
    </row>
    <row r="58" spans="1:7" x14ac:dyDescent="0.2">
      <c r="A58" s="293" t="s">
        <v>1179</v>
      </c>
      <c r="B58" s="293" t="s">
        <v>1180</v>
      </c>
      <c r="C58" s="298" t="s">
        <v>1181</v>
      </c>
      <c r="D58" s="299"/>
      <c r="E58" s="300"/>
      <c r="F58" s="299"/>
      <c r="G58" s="299"/>
    </row>
    <row r="59" spans="1:7" x14ac:dyDescent="0.2">
      <c r="A59" s="1125" t="s">
        <v>1182</v>
      </c>
      <c r="B59" s="1125" t="s">
        <v>1183</v>
      </c>
      <c r="C59" s="1149" t="s">
        <v>63</v>
      </c>
      <c r="D59" s="1127">
        <v>4758582.9230000004</v>
      </c>
      <c r="E59" s="1148">
        <v>30900.543170000001</v>
      </c>
      <c r="F59" s="1127">
        <v>4727682.37983</v>
      </c>
      <c r="G59" s="1127">
        <v>3896291.36039</v>
      </c>
    </row>
    <row r="60" spans="1:7" x14ac:dyDescent="0.2">
      <c r="A60" s="293" t="s">
        <v>1184</v>
      </c>
      <c r="B60" s="293" t="s">
        <v>1185</v>
      </c>
      <c r="C60" s="298" t="s">
        <v>1186</v>
      </c>
      <c r="D60" s="299">
        <v>43087.909619999999</v>
      </c>
      <c r="E60" s="300">
        <v>21017.228289999999</v>
      </c>
      <c r="F60" s="299">
        <v>22070.681329999999</v>
      </c>
      <c r="G60" s="299">
        <v>33792.110800000002</v>
      </c>
    </row>
    <row r="61" spans="1:7" x14ac:dyDescent="0.2">
      <c r="A61" s="293" t="s">
        <v>1187</v>
      </c>
      <c r="B61" s="293" t="s">
        <v>1188</v>
      </c>
      <c r="C61" s="298" t="s">
        <v>1189</v>
      </c>
      <c r="D61" s="299"/>
      <c r="E61" s="300"/>
      <c r="F61" s="299"/>
      <c r="G61" s="299"/>
    </row>
    <row r="62" spans="1:7" x14ac:dyDescent="0.2">
      <c r="A62" s="293" t="s">
        <v>1190</v>
      </c>
      <c r="B62" s="293" t="s">
        <v>1191</v>
      </c>
      <c r="C62" s="298" t="s">
        <v>1192</v>
      </c>
      <c r="D62" s="299"/>
      <c r="E62" s="300"/>
      <c r="F62" s="299"/>
      <c r="G62" s="299"/>
    </row>
    <row r="63" spans="1:7" x14ac:dyDescent="0.2">
      <c r="A63" s="293" t="s">
        <v>1193</v>
      </c>
      <c r="B63" s="293" t="s">
        <v>1194</v>
      </c>
      <c r="C63" s="298" t="s">
        <v>1195</v>
      </c>
      <c r="D63" s="299">
        <v>1961.9535599999999</v>
      </c>
      <c r="E63" s="300">
        <v>0</v>
      </c>
      <c r="F63" s="299">
        <v>1961.9535599999999</v>
      </c>
      <c r="G63" s="299">
        <v>4533.5222599999997</v>
      </c>
    </row>
    <row r="64" spans="1:7" x14ac:dyDescent="0.2">
      <c r="A64" s="293" t="s">
        <v>1196</v>
      </c>
      <c r="B64" s="293" t="s">
        <v>1197</v>
      </c>
      <c r="C64" s="298" t="s">
        <v>1198</v>
      </c>
      <c r="D64" s="299">
        <v>23211.741529999999</v>
      </c>
      <c r="E64" s="300">
        <v>9404.1696300000003</v>
      </c>
      <c r="F64" s="299">
        <v>13807.571900000001</v>
      </c>
      <c r="G64" s="299">
        <v>15120.82612</v>
      </c>
    </row>
    <row r="65" spans="1:7" x14ac:dyDescent="0.2">
      <c r="A65" s="293" t="s">
        <v>1199</v>
      </c>
      <c r="B65" s="293" t="s">
        <v>1200</v>
      </c>
      <c r="C65" s="298" t="s">
        <v>1201</v>
      </c>
      <c r="D65" s="299">
        <v>8524.0858700000008</v>
      </c>
      <c r="E65" s="300">
        <v>0</v>
      </c>
      <c r="F65" s="299">
        <v>8524.0858700000008</v>
      </c>
      <c r="G65" s="299">
        <v>2600</v>
      </c>
    </row>
    <row r="66" spans="1:7" x14ac:dyDescent="0.2">
      <c r="A66" s="293" t="s">
        <v>1202</v>
      </c>
      <c r="B66" s="293" t="s">
        <v>1203</v>
      </c>
      <c r="C66" s="298" t="s">
        <v>1204</v>
      </c>
      <c r="D66" s="299"/>
      <c r="E66" s="300"/>
      <c r="F66" s="299"/>
      <c r="G66" s="299"/>
    </row>
    <row r="67" spans="1:7" x14ac:dyDescent="0.2">
      <c r="A67" s="293" t="s">
        <v>1205</v>
      </c>
      <c r="B67" s="293" t="s">
        <v>1206</v>
      </c>
      <c r="C67" s="298" t="s">
        <v>1207</v>
      </c>
      <c r="D67" s="299"/>
      <c r="E67" s="300"/>
      <c r="F67" s="299"/>
      <c r="G67" s="299"/>
    </row>
    <row r="68" spans="1:7" x14ac:dyDescent="0.2">
      <c r="A68" s="293" t="s">
        <v>1208</v>
      </c>
      <c r="B68" s="293" t="s">
        <v>1209</v>
      </c>
      <c r="C68" s="298" t="s">
        <v>1210</v>
      </c>
      <c r="D68" s="299">
        <v>0.19800000000000001</v>
      </c>
      <c r="E68" s="300">
        <v>0</v>
      </c>
      <c r="F68" s="299">
        <v>0.19800000000000001</v>
      </c>
      <c r="G68" s="299">
        <v>3.5739999999999998</v>
      </c>
    </row>
    <row r="69" spans="1:7" x14ac:dyDescent="0.2">
      <c r="A69" s="293" t="s">
        <v>1211</v>
      </c>
      <c r="B69" s="293" t="s">
        <v>1212</v>
      </c>
      <c r="C69" s="298" t="s">
        <v>1213</v>
      </c>
      <c r="D69" s="299"/>
      <c r="E69" s="300"/>
      <c r="F69" s="299"/>
      <c r="G69" s="299"/>
    </row>
    <row r="70" spans="1:7" x14ac:dyDescent="0.2">
      <c r="A70" s="293" t="s">
        <v>1214</v>
      </c>
      <c r="B70" s="293" t="s">
        <v>1215</v>
      </c>
      <c r="C70" s="298" t="s">
        <v>1216</v>
      </c>
      <c r="D70" s="300"/>
      <c r="E70" s="300"/>
      <c r="F70" s="300"/>
      <c r="G70" s="300"/>
    </row>
    <row r="71" spans="1:7" x14ac:dyDescent="0.2">
      <c r="A71" s="293" t="s">
        <v>1217</v>
      </c>
      <c r="B71" s="293" t="s">
        <v>1218</v>
      </c>
      <c r="C71" s="298" t="s">
        <v>1219</v>
      </c>
      <c r="D71" s="299"/>
      <c r="E71" s="300"/>
      <c r="F71" s="299"/>
      <c r="G71" s="299"/>
    </row>
    <row r="72" spans="1:7" x14ac:dyDescent="0.2">
      <c r="A72" s="293" t="s">
        <v>1220</v>
      </c>
      <c r="B72" s="293" t="s">
        <v>1221</v>
      </c>
      <c r="C72" s="298" t="s">
        <v>1222</v>
      </c>
      <c r="D72" s="300"/>
      <c r="E72" s="300"/>
      <c r="F72" s="300"/>
      <c r="G72" s="300"/>
    </row>
    <row r="73" spans="1:7" x14ac:dyDescent="0.2">
      <c r="A73" s="293" t="s">
        <v>1223</v>
      </c>
      <c r="B73" s="293" t="s">
        <v>1224</v>
      </c>
      <c r="C73" s="298" t="s">
        <v>1225</v>
      </c>
      <c r="D73" s="299"/>
      <c r="E73" s="300"/>
      <c r="F73" s="299"/>
      <c r="G73" s="299"/>
    </row>
    <row r="74" spans="1:7" x14ac:dyDescent="0.2">
      <c r="A74" s="293" t="s">
        <v>1226</v>
      </c>
      <c r="B74" s="293" t="s">
        <v>64</v>
      </c>
      <c r="C74" s="298" t="s">
        <v>1227</v>
      </c>
      <c r="D74" s="300">
        <v>0</v>
      </c>
      <c r="E74" s="300">
        <v>0</v>
      </c>
      <c r="F74" s="300">
        <v>0</v>
      </c>
      <c r="G74" s="300">
        <v>0</v>
      </c>
    </row>
    <row r="75" spans="1:7" x14ac:dyDescent="0.2">
      <c r="A75" s="293" t="s">
        <v>1228</v>
      </c>
      <c r="B75" s="293" t="s">
        <v>1229</v>
      </c>
      <c r="C75" s="298" t="s">
        <v>1230</v>
      </c>
      <c r="D75" s="299">
        <v>150.12109000000001</v>
      </c>
      <c r="E75" s="300">
        <v>0</v>
      </c>
      <c r="F75" s="299">
        <v>150.12109000000001</v>
      </c>
      <c r="G75" s="299">
        <v>64308.207000000002</v>
      </c>
    </row>
    <row r="76" spans="1:7" x14ac:dyDescent="0.2">
      <c r="A76" s="293" t="s">
        <v>1231</v>
      </c>
      <c r="B76" s="293" t="s">
        <v>1232</v>
      </c>
      <c r="C76" s="298" t="s">
        <v>1233</v>
      </c>
      <c r="D76" s="300">
        <v>0</v>
      </c>
      <c r="E76" s="300">
        <v>0</v>
      </c>
      <c r="F76" s="300">
        <v>0</v>
      </c>
      <c r="G76" s="300">
        <v>0</v>
      </c>
    </row>
    <row r="77" spans="1:7" x14ac:dyDescent="0.2">
      <c r="A77" s="293" t="s">
        <v>1234</v>
      </c>
      <c r="B77" s="293" t="s">
        <v>1235</v>
      </c>
      <c r="C77" s="298" t="s">
        <v>1236</v>
      </c>
      <c r="D77" s="299">
        <v>6688.59807</v>
      </c>
      <c r="E77" s="300">
        <v>0</v>
      </c>
      <c r="F77" s="299">
        <v>6688.59807</v>
      </c>
      <c r="G77" s="299">
        <v>4213.15506</v>
      </c>
    </row>
    <row r="78" spans="1:7" x14ac:dyDescent="0.2">
      <c r="A78" s="295" t="s">
        <v>1237</v>
      </c>
      <c r="B78" s="295" t="s">
        <v>1238</v>
      </c>
      <c r="C78" s="302" t="s">
        <v>1239</v>
      </c>
      <c r="D78" s="300">
        <v>0</v>
      </c>
      <c r="E78" s="300">
        <v>0</v>
      </c>
      <c r="F78" s="300">
        <v>0</v>
      </c>
      <c r="G78" s="300">
        <v>0</v>
      </c>
    </row>
    <row r="79" spans="1:7" x14ac:dyDescent="0.2">
      <c r="A79" s="295" t="s">
        <v>1240</v>
      </c>
      <c r="B79" s="295" t="s">
        <v>1241</v>
      </c>
      <c r="C79" s="302" t="s">
        <v>1242</v>
      </c>
      <c r="D79" s="299"/>
      <c r="E79" s="300"/>
      <c r="F79" s="299"/>
      <c r="G79" s="299"/>
    </row>
    <row r="80" spans="1:7" x14ac:dyDescent="0.2">
      <c r="A80" s="295" t="s">
        <v>1243</v>
      </c>
      <c r="B80" s="295" t="s">
        <v>1244</v>
      </c>
      <c r="C80" s="302" t="s">
        <v>1245</v>
      </c>
      <c r="D80" s="299"/>
      <c r="E80" s="300"/>
      <c r="F80" s="299"/>
      <c r="G80" s="299"/>
    </row>
    <row r="81" spans="1:7" x14ac:dyDescent="0.2">
      <c r="A81" s="295" t="s">
        <v>1246</v>
      </c>
      <c r="B81" s="295" t="s">
        <v>1247</v>
      </c>
      <c r="C81" s="302" t="s">
        <v>1248</v>
      </c>
      <c r="D81" s="300"/>
      <c r="E81" s="300"/>
      <c r="F81" s="300"/>
      <c r="G81" s="300"/>
    </row>
    <row r="82" spans="1:7" x14ac:dyDescent="0.2">
      <c r="A82" s="295" t="s">
        <v>1249</v>
      </c>
      <c r="B82" s="295" t="s">
        <v>1250</v>
      </c>
      <c r="C82" s="302" t="s">
        <v>1251</v>
      </c>
      <c r="D82" s="299"/>
      <c r="E82" s="300"/>
      <c r="F82" s="299"/>
      <c r="G82" s="299"/>
    </row>
    <row r="83" spans="1:7" x14ac:dyDescent="0.2">
      <c r="A83" s="295" t="s">
        <v>1252</v>
      </c>
      <c r="B83" s="293" t="s">
        <v>1253</v>
      </c>
      <c r="C83" s="298" t="s">
        <v>1254</v>
      </c>
      <c r="D83" s="300">
        <v>1598129.9445100001</v>
      </c>
      <c r="E83" s="300">
        <v>0</v>
      </c>
      <c r="F83" s="300">
        <v>1598129.9445100001</v>
      </c>
      <c r="G83" s="300">
        <v>1351464.91781</v>
      </c>
    </row>
    <row r="84" spans="1:7" x14ac:dyDescent="0.2">
      <c r="A84" s="295" t="s">
        <v>1255</v>
      </c>
      <c r="B84" s="295" t="s">
        <v>1256</v>
      </c>
      <c r="C84" s="298" t="s">
        <v>1257</v>
      </c>
      <c r="D84" s="299"/>
      <c r="E84" s="300"/>
      <c r="F84" s="299"/>
      <c r="G84" s="299"/>
    </row>
    <row r="85" spans="1:7" x14ac:dyDescent="0.2">
      <c r="A85" s="295" t="s">
        <v>1258</v>
      </c>
      <c r="B85" s="293" t="s">
        <v>1259</v>
      </c>
      <c r="C85" s="298" t="s">
        <v>1260</v>
      </c>
      <c r="D85" s="300">
        <v>9132.2016800000001</v>
      </c>
      <c r="E85" s="300">
        <v>0</v>
      </c>
      <c r="F85" s="300">
        <v>9132.2016800000001</v>
      </c>
      <c r="G85" s="300">
        <v>19888.224330000001</v>
      </c>
    </row>
    <row r="86" spans="1:7" s="201" customFormat="1" x14ac:dyDescent="0.2">
      <c r="A86" s="295" t="s">
        <v>1261</v>
      </c>
      <c r="B86" s="293" t="s">
        <v>1262</v>
      </c>
      <c r="C86" s="298" t="s">
        <v>1263</v>
      </c>
      <c r="D86" s="299">
        <v>1391.5342900000001</v>
      </c>
      <c r="E86" s="300">
        <v>0</v>
      </c>
      <c r="F86" s="299">
        <v>1391.5342900000001</v>
      </c>
      <c r="G86" s="299">
        <v>1769.95732</v>
      </c>
    </row>
    <row r="87" spans="1:7" x14ac:dyDescent="0.2">
      <c r="A87" s="303" t="s">
        <v>1264</v>
      </c>
      <c r="B87" s="297" t="s">
        <v>1265</v>
      </c>
      <c r="C87" s="301" t="s">
        <v>1266</v>
      </c>
      <c r="D87" s="300">
        <v>3065478.5349300001</v>
      </c>
      <c r="E87" s="300">
        <v>0</v>
      </c>
      <c r="F87" s="300">
        <v>3065478.5349300001</v>
      </c>
      <c r="G87" s="300">
        <v>2398383.4118599999</v>
      </c>
    </row>
    <row r="88" spans="1:7" x14ac:dyDescent="0.2">
      <c r="A88" s="1141" t="s">
        <v>1267</v>
      </c>
      <c r="B88" s="1129" t="s">
        <v>1268</v>
      </c>
      <c r="C88" s="1130" t="s">
        <v>1269</v>
      </c>
      <c r="D88" s="1150">
        <v>826.09984999999995</v>
      </c>
      <c r="E88" s="1151">
        <v>479.14524999999998</v>
      </c>
      <c r="F88" s="1150">
        <v>346.95460000000003</v>
      </c>
      <c r="G88" s="1150">
        <v>213.45383000000001</v>
      </c>
    </row>
    <row r="89" spans="1:7" x14ac:dyDescent="0.2">
      <c r="A89" s="1125" t="s">
        <v>1270</v>
      </c>
      <c r="B89" s="1125" t="s">
        <v>1271</v>
      </c>
      <c r="C89" s="1149" t="s">
        <v>63</v>
      </c>
      <c r="D89" s="1127">
        <v>8364687.1596600004</v>
      </c>
      <c r="E89" s="1127">
        <v>0</v>
      </c>
      <c r="F89" s="1127">
        <v>8364687.1596600004</v>
      </c>
      <c r="G89" s="1127">
        <v>6127922.2314999998</v>
      </c>
    </row>
    <row r="90" spans="1:7" x14ac:dyDescent="0.2">
      <c r="A90" s="1132" t="s">
        <v>1272</v>
      </c>
      <c r="B90" s="1132" t="s">
        <v>1273</v>
      </c>
      <c r="C90" s="1152" t="s">
        <v>1274</v>
      </c>
      <c r="D90" s="1153">
        <v>0</v>
      </c>
      <c r="E90" s="1153">
        <v>0</v>
      </c>
      <c r="F90" s="1153">
        <v>0</v>
      </c>
      <c r="G90" s="1153">
        <v>0</v>
      </c>
    </row>
    <row r="91" spans="1:7" x14ac:dyDescent="0.2">
      <c r="A91" s="293" t="s">
        <v>1275</v>
      </c>
      <c r="B91" s="293" t="s">
        <v>1276</v>
      </c>
      <c r="C91" s="298" t="s">
        <v>1277</v>
      </c>
      <c r="D91" s="299"/>
      <c r="E91" s="300"/>
      <c r="F91" s="299"/>
      <c r="G91" s="299"/>
    </row>
    <row r="92" spans="1:7" x14ac:dyDescent="0.2">
      <c r="A92" s="293" t="s">
        <v>1278</v>
      </c>
      <c r="B92" s="293" t="s">
        <v>1279</v>
      </c>
      <c r="C92" s="298" t="s">
        <v>1280</v>
      </c>
      <c r="D92" s="300">
        <v>0</v>
      </c>
      <c r="E92" s="300">
        <v>0</v>
      </c>
      <c r="F92" s="300">
        <v>0</v>
      </c>
      <c r="G92" s="300">
        <v>0</v>
      </c>
    </row>
    <row r="93" spans="1:7" x14ac:dyDescent="0.2">
      <c r="A93" s="293" t="s">
        <v>1281</v>
      </c>
      <c r="B93" s="293" t="s">
        <v>1282</v>
      </c>
      <c r="C93" s="298" t="s">
        <v>1283</v>
      </c>
      <c r="D93" s="300">
        <v>200000</v>
      </c>
      <c r="E93" s="300">
        <v>0</v>
      </c>
      <c r="F93" s="300">
        <v>200000</v>
      </c>
      <c r="G93" s="300">
        <v>250258.41944</v>
      </c>
    </row>
    <row r="94" spans="1:7" x14ac:dyDescent="0.2">
      <c r="A94" s="293" t="s">
        <v>1284</v>
      </c>
      <c r="B94" s="293" t="s">
        <v>1285</v>
      </c>
      <c r="C94" s="298" t="s">
        <v>1286</v>
      </c>
      <c r="D94" s="300">
        <v>10451.489670000001</v>
      </c>
      <c r="E94" s="300">
        <v>0</v>
      </c>
      <c r="F94" s="300">
        <v>10451.489670000001</v>
      </c>
      <c r="G94" s="300">
        <v>15353.286630000001</v>
      </c>
    </row>
    <row r="95" spans="1:7" x14ac:dyDescent="0.2">
      <c r="A95" s="293" t="s">
        <v>1287</v>
      </c>
      <c r="B95" s="293" t="s">
        <v>1288</v>
      </c>
      <c r="C95" s="298" t="s">
        <v>1289</v>
      </c>
      <c r="D95" s="300">
        <v>2345.1037799999999</v>
      </c>
      <c r="E95" s="300">
        <v>0</v>
      </c>
      <c r="F95" s="300">
        <v>2345.1037799999999</v>
      </c>
      <c r="G95" s="300">
        <v>3873.87797</v>
      </c>
    </row>
    <row r="96" spans="1:7" x14ac:dyDescent="0.2">
      <c r="A96" s="293" t="s">
        <v>1293</v>
      </c>
      <c r="B96" s="293" t="s">
        <v>1294</v>
      </c>
      <c r="C96" s="298" t="s">
        <v>1295</v>
      </c>
      <c r="D96" s="300">
        <v>6105916.7404300002</v>
      </c>
      <c r="E96" s="300">
        <v>0</v>
      </c>
      <c r="F96" s="300">
        <v>6105916.7404300002</v>
      </c>
      <c r="G96" s="300">
        <v>4099211.7779199998</v>
      </c>
    </row>
    <row r="97" spans="1:7" x14ac:dyDescent="0.2">
      <c r="A97" s="293" t="s">
        <v>1296</v>
      </c>
      <c r="B97" s="293" t="s">
        <v>1297</v>
      </c>
      <c r="C97" s="298" t="s">
        <v>1298</v>
      </c>
      <c r="D97" s="300">
        <v>2045698.71471</v>
      </c>
      <c r="E97" s="300">
        <v>0</v>
      </c>
      <c r="F97" s="300">
        <v>2045698.71471</v>
      </c>
      <c r="G97" s="300">
        <v>1758808.2822700001</v>
      </c>
    </row>
    <row r="98" spans="1:7" x14ac:dyDescent="0.2">
      <c r="A98" s="293" t="s">
        <v>1299</v>
      </c>
      <c r="B98" s="293" t="s">
        <v>1300</v>
      </c>
      <c r="C98" s="298" t="s">
        <v>1301</v>
      </c>
      <c r="D98" s="300">
        <v>41.2</v>
      </c>
      <c r="E98" s="300">
        <v>0</v>
      </c>
      <c r="F98" s="300">
        <v>41.2</v>
      </c>
      <c r="G98" s="300">
        <v>35.200000000000003</v>
      </c>
    </row>
    <row r="99" spans="1:7" x14ac:dyDescent="0.2">
      <c r="A99" s="293" t="s">
        <v>1302</v>
      </c>
      <c r="B99" s="293" t="s">
        <v>1303</v>
      </c>
      <c r="C99" s="298" t="s">
        <v>1304</v>
      </c>
      <c r="D99" s="300">
        <v>0</v>
      </c>
      <c r="E99" s="300">
        <v>0</v>
      </c>
      <c r="F99" s="300">
        <v>0</v>
      </c>
      <c r="G99" s="300">
        <v>0</v>
      </c>
    </row>
    <row r="100" spans="1:7" x14ac:dyDescent="0.2">
      <c r="A100" s="1129" t="s">
        <v>1305</v>
      </c>
      <c r="B100" s="1129" t="s">
        <v>1306</v>
      </c>
      <c r="C100" s="1130" t="s">
        <v>1307</v>
      </c>
      <c r="D100" s="1150">
        <v>233.91107</v>
      </c>
      <c r="E100" s="1151">
        <v>0</v>
      </c>
      <c r="F100" s="1150">
        <v>233.91107</v>
      </c>
      <c r="G100" s="1150">
        <v>381.38727</v>
      </c>
    </row>
    <row r="102" spans="1:7" ht="12.75" customHeight="1" x14ac:dyDescent="0.2"/>
    <row r="103" spans="1:7" s="201" customFormat="1" ht="12.75" customHeight="1" x14ac:dyDescent="0.2">
      <c r="A103" s="1154"/>
      <c r="B103" s="268"/>
      <c r="C103" s="450"/>
      <c r="D103" s="1155">
        <v>1</v>
      </c>
      <c r="E103" s="1155">
        <v>2</v>
      </c>
      <c r="F103" s="200"/>
      <c r="G103" s="200"/>
    </row>
    <row r="104" spans="1:7" s="201" customFormat="1" x14ac:dyDescent="0.2">
      <c r="A104" s="1591" t="s">
        <v>1031</v>
      </c>
      <c r="B104" s="1592"/>
      <c r="C104" s="1597" t="s">
        <v>1032</v>
      </c>
      <c r="D104" s="1588" t="s">
        <v>1033</v>
      </c>
      <c r="E104" s="1589"/>
    </row>
    <row r="105" spans="1:7" s="201" customFormat="1" x14ac:dyDescent="0.2">
      <c r="A105" s="1595"/>
      <c r="B105" s="1596"/>
      <c r="C105" s="1602"/>
      <c r="D105" s="1156" t="s">
        <v>1034</v>
      </c>
      <c r="E105" s="1140" t="s">
        <v>1035</v>
      </c>
    </row>
    <row r="106" spans="1:7" s="201" customFormat="1" x14ac:dyDescent="0.2">
      <c r="A106" s="1144"/>
      <c r="B106" s="1144" t="s">
        <v>1308</v>
      </c>
      <c r="C106" s="1145" t="s">
        <v>63</v>
      </c>
      <c r="D106" s="1127">
        <v>21275493.67388</v>
      </c>
      <c r="E106" s="1127">
        <v>17171749.50618</v>
      </c>
    </row>
    <row r="107" spans="1:7" s="201" customFormat="1" x14ac:dyDescent="0.2">
      <c r="A107" s="1144" t="s">
        <v>1309</v>
      </c>
      <c r="B107" s="1144" t="s">
        <v>1310</v>
      </c>
      <c r="C107" s="1145" t="s">
        <v>63</v>
      </c>
      <c r="D107" s="1127">
        <v>12089032.15818</v>
      </c>
      <c r="E107" s="1127">
        <v>10227353.718049999</v>
      </c>
    </row>
    <row r="108" spans="1:7" x14ac:dyDescent="0.2">
      <c r="A108" s="1144" t="s">
        <v>1311</v>
      </c>
      <c r="B108" s="1144" t="s">
        <v>1312</v>
      </c>
      <c r="C108" s="1145" t="s">
        <v>63</v>
      </c>
      <c r="D108" s="1127">
        <v>-7286129.2228800002</v>
      </c>
      <c r="E108" s="1127">
        <v>-5213878.6666799998</v>
      </c>
      <c r="F108" s="201"/>
      <c r="G108" s="201"/>
    </row>
    <row r="109" spans="1:7" x14ac:dyDescent="0.2">
      <c r="A109" s="293" t="s">
        <v>1313</v>
      </c>
      <c r="B109" s="293" t="s">
        <v>1314</v>
      </c>
      <c r="C109" s="298" t="s">
        <v>1315</v>
      </c>
      <c r="D109" s="299">
        <v>-7917039.5482999999</v>
      </c>
      <c r="E109" s="299">
        <v>-5995706.8338900004</v>
      </c>
    </row>
    <row r="110" spans="1:7" x14ac:dyDescent="0.2">
      <c r="A110" s="293" t="s">
        <v>1316</v>
      </c>
      <c r="B110" s="293" t="s">
        <v>1317</v>
      </c>
      <c r="C110" s="298" t="s">
        <v>1318</v>
      </c>
      <c r="D110" s="299">
        <v>1885491.7308700001</v>
      </c>
      <c r="E110" s="299">
        <v>2062409.1665000001</v>
      </c>
    </row>
    <row r="111" spans="1:7" x14ac:dyDescent="0.2">
      <c r="A111" s="293" t="s">
        <v>1319</v>
      </c>
      <c r="B111" s="293" t="s">
        <v>1320</v>
      </c>
      <c r="C111" s="298" t="s">
        <v>1321</v>
      </c>
      <c r="D111" s="299"/>
      <c r="E111" s="299"/>
    </row>
    <row r="112" spans="1:7" x14ac:dyDescent="0.2">
      <c r="A112" s="293" t="s">
        <v>1322</v>
      </c>
      <c r="B112" s="293" t="s">
        <v>1323</v>
      </c>
      <c r="C112" s="298" t="s">
        <v>1324</v>
      </c>
      <c r="D112" s="299">
        <v>-1201274.2319199999</v>
      </c>
      <c r="E112" s="299">
        <v>-1201274.2319199999</v>
      </c>
    </row>
    <row r="113" spans="1:7" x14ac:dyDescent="0.2">
      <c r="A113" s="293" t="s">
        <v>1325</v>
      </c>
      <c r="B113" s="293" t="s">
        <v>1326</v>
      </c>
      <c r="C113" s="298" t="s">
        <v>1327</v>
      </c>
      <c r="D113" s="299">
        <v>23.33</v>
      </c>
      <c r="E113" s="299">
        <v>-26275.718990000001</v>
      </c>
    </row>
    <row r="114" spans="1:7" s="201" customFormat="1" x14ac:dyDescent="0.2">
      <c r="A114" s="293" t="s">
        <v>1328</v>
      </c>
      <c r="B114" s="293" t="s">
        <v>1329</v>
      </c>
      <c r="C114" s="298" t="s">
        <v>1330</v>
      </c>
      <c r="D114" s="299">
        <v>-53330.503530000002</v>
      </c>
      <c r="E114" s="299">
        <v>-53031.04838</v>
      </c>
      <c r="F114" s="200"/>
      <c r="G114" s="200"/>
    </row>
    <row r="115" spans="1:7" x14ac:dyDescent="0.2">
      <c r="A115" s="1144" t="s">
        <v>1331</v>
      </c>
      <c r="B115" s="1144" t="s">
        <v>1332</v>
      </c>
      <c r="C115" s="1145" t="s">
        <v>63</v>
      </c>
      <c r="D115" s="1127">
        <v>2206970.6792299999</v>
      </c>
      <c r="E115" s="1127">
        <v>1937641.0727500001</v>
      </c>
      <c r="F115" s="201"/>
      <c r="G115" s="201"/>
    </row>
    <row r="116" spans="1:7" s="201" customFormat="1" x14ac:dyDescent="0.2">
      <c r="A116" s="293" t="s">
        <v>1348</v>
      </c>
      <c r="B116" s="293" t="s">
        <v>1349</v>
      </c>
      <c r="C116" s="298" t="s">
        <v>1350</v>
      </c>
      <c r="D116" s="299">
        <v>2206970.6792299999</v>
      </c>
      <c r="E116" s="299">
        <v>1937641.0727500001</v>
      </c>
      <c r="F116" s="200"/>
      <c r="G116" s="200"/>
    </row>
    <row r="117" spans="1:7" x14ac:dyDescent="0.2">
      <c r="A117" s="1144" t="s">
        <v>1351</v>
      </c>
      <c r="B117" s="1144" t="s">
        <v>1352</v>
      </c>
      <c r="C117" s="1145" t="s">
        <v>63</v>
      </c>
      <c r="D117" s="1127">
        <v>17168190.70183</v>
      </c>
      <c r="E117" s="1127">
        <v>13503591.31198</v>
      </c>
      <c r="F117" s="201"/>
      <c r="G117" s="201"/>
    </row>
    <row r="118" spans="1:7" x14ac:dyDescent="0.2">
      <c r="A118" s="293" t="s">
        <v>1353</v>
      </c>
      <c r="B118" s="293" t="s">
        <v>1354</v>
      </c>
      <c r="C118" s="298" t="s">
        <v>63</v>
      </c>
      <c r="D118" s="299">
        <v>3664599.3898499999</v>
      </c>
      <c r="E118" s="299">
        <v>2688154.7305800002</v>
      </c>
    </row>
    <row r="119" spans="1:7" x14ac:dyDescent="0.2">
      <c r="A119" s="293" t="s">
        <v>1355</v>
      </c>
      <c r="B119" s="293" t="s">
        <v>1356</v>
      </c>
      <c r="C119" s="298" t="s">
        <v>1357</v>
      </c>
      <c r="D119" s="299"/>
      <c r="E119" s="299"/>
    </row>
    <row r="120" spans="1:7" s="201" customFormat="1" x14ac:dyDescent="0.2">
      <c r="A120" s="293" t="s">
        <v>1358</v>
      </c>
      <c r="B120" s="293" t="s">
        <v>1359</v>
      </c>
      <c r="C120" s="298" t="s">
        <v>1360</v>
      </c>
      <c r="D120" s="299">
        <v>13503591.31198</v>
      </c>
      <c r="E120" s="299">
        <v>10815436.5814</v>
      </c>
      <c r="F120" s="200"/>
      <c r="G120" s="200"/>
    </row>
    <row r="121" spans="1:7" s="201" customFormat="1" x14ac:dyDescent="0.2">
      <c r="A121" s="1144" t="s">
        <v>1361</v>
      </c>
      <c r="B121" s="1144" t="s">
        <v>1362</v>
      </c>
      <c r="C121" s="1145" t="s">
        <v>63</v>
      </c>
      <c r="D121" s="1127">
        <v>9186461.5156999994</v>
      </c>
      <c r="E121" s="1127">
        <v>6944395.7881300002</v>
      </c>
    </row>
    <row r="122" spans="1:7" x14ac:dyDescent="0.2">
      <c r="A122" s="1144" t="s">
        <v>1363</v>
      </c>
      <c r="B122" s="1144" t="s">
        <v>1364</v>
      </c>
      <c r="C122" s="1145" t="s">
        <v>63</v>
      </c>
      <c r="D122" s="1127">
        <v>0</v>
      </c>
      <c r="E122" s="1127">
        <v>0</v>
      </c>
      <c r="F122" s="201"/>
      <c r="G122" s="201"/>
    </row>
    <row r="123" spans="1:7" s="201" customFormat="1" x14ac:dyDescent="0.2">
      <c r="A123" s="293" t="s">
        <v>1365</v>
      </c>
      <c r="B123" s="293" t="s">
        <v>1364</v>
      </c>
      <c r="C123" s="298" t="s">
        <v>1366</v>
      </c>
      <c r="D123" s="299"/>
      <c r="E123" s="299"/>
      <c r="F123" s="200"/>
      <c r="G123" s="200"/>
    </row>
    <row r="124" spans="1:7" x14ac:dyDescent="0.2">
      <c r="A124" s="1144" t="s">
        <v>1367</v>
      </c>
      <c r="B124" s="1144" t="s">
        <v>1368</v>
      </c>
      <c r="C124" s="1145" t="s">
        <v>63</v>
      </c>
      <c r="D124" s="1127">
        <v>5765525.3746400001</v>
      </c>
      <c r="E124" s="1127">
        <v>4263060.6654899996</v>
      </c>
      <c r="F124" s="201"/>
      <c r="G124" s="201"/>
    </row>
    <row r="125" spans="1:7" x14ac:dyDescent="0.2">
      <c r="A125" s="293" t="s">
        <v>1369</v>
      </c>
      <c r="B125" s="293" t="s">
        <v>1370</v>
      </c>
      <c r="C125" s="298" t="s">
        <v>1371</v>
      </c>
      <c r="D125" s="299">
        <v>2754029.1157499999</v>
      </c>
      <c r="E125" s="299">
        <v>2201789.6051500002</v>
      </c>
    </row>
    <row r="126" spans="1:7" x14ac:dyDescent="0.2">
      <c r="A126" s="293" t="s">
        <v>1372</v>
      </c>
      <c r="B126" s="293" t="s">
        <v>1373</v>
      </c>
      <c r="C126" s="298" t="s">
        <v>1374</v>
      </c>
      <c r="D126" s="299"/>
      <c r="E126" s="299"/>
    </row>
    <row r="127" spans="1:7" x14ac:dyDescent="0.2">
      <c r="A127" s="293" t="s">
        <v>1375</v>
      </c>
      <c r="B127" s="293" t="s">
        <v>1376</v>
      </c>
      <c r="C127" s="298" t="s">
        <v>1377</v>
      </c>
      <c r="D127" s="299"/>
      <c r="E127" s="299"/>
    </row>
    <row r="128" spans="1:7" x14ac:dyDescent="0.2">
      <c r="A128" s="293" t="s">
        <v>1378</v>
      </c>
      <c r="B128" s="293" t="s">
        <v>1379</v>
      </c>
      <c r="C128" s="298" t="s">
        <v>1380</v>
      </c>
      <c r="D128" s="299"/>
      <c r="E128" s="299"/>
    </row>
    <row r="129" spans="1:7" x14ac:dyDescent="0.2">
      <c r="A129" s="293" t="s">
        <v>1381</v>
      </c>
      <c r="B129" s="293" t="s">
        <v>1382</v>
      </c>
      <c r="C129" s="298" t="s">
        <v>1383</v>
      </c>
      <c r="D129" s="299"/>
      <c r="E129" s="299"/>
    </row>
    <row r="130" spans="1:7" x14ac:dyDescent="0.2">
      <c r="A130" s="293" t="s">
        <v>1384</v>
      </c>
      <c r="B130" s="293" t="s">
        <v>1385</v>
      </c>
      <c r="C130" s="298" t="s">
        <v>1386</v>
      </c>
      <c r="D130" s="299"/>
      <c r="E130" s="299"/>
    </row>
    <row r="131" spans="1:7" x14ac:dyDescent="0.2">
      <c r="A131" s="293" t="s">
        <v>1387</v>
      </c>
      <c r="B131" s="293" t="s">
        <v>1388</v>
      </c>
      <c r="C131" s="298" t="s">
        <v>1389</v>
      </c>
      <c r="D131" s="299">
        <v>115027.48299999999</v>
      </c>
      <c r="E131" s="299">
        <v>129251</v>
      </c>
    </row>
    <row r="132" spans="1:7" x14ac:dyDescent="0.2">
      <c r="A132" s="293" t="s">
        <v>1390</v>
      </c>
      <c r="B132" s="293" t="s">
        <v>1391</v>
      </c>
      <c r="C132" s="298" t="s">
        <v>1392</v>
      </c>
      <c r="D132" s="299">
        <v>2896468.7758900002</v>
      </c>
      <c r="E132" s="299">
        <v>1932020.0603400001</v>
      </c>
    </row>
    <row r="133" spans="1:7" x14ac:dyDescent="0.2">
      <c r="A133" s="1144" t="s">
        <v>1393</v>
      </c>
      <c r="B133" s="1144" t="s">
        <v>1394</v>
      </c>
      <c r="C133" s="1145" t="s">
        <v>63</v>
      </c>
      <c r="D133" s="1127">
        <v>3420936.1410599998</v>
      </c>
      <c r="E133" s="1127">
        <v>2681335.1226400002</v>
      </c>
      <c r="F133" s="201"/>
      <c r="G133" s="201"/>
    </row>
    <row r="134" spans="1:7" x14ac:dyDescent="0.2">
      <c r="A134" s="293" t="s">
        <v>1395</v>
      </c>
      <c r="B134" s="293" t="s">
        <v>1396</v>
      </c>
      <c r="C134" s="298" t="s">
        <v>1397</v>
      </c>
      <c r="D134" s="299"/>
      <c r="E134" s="299"/>
    </row>
    <row r="135" spans="1:7" x14ac:dyDescent="0.2">
      <c r="A135" s="293" t="s">
        <v>1398</v>
      </c>
      <c r="B135" s="293" t="s">
        <v>1399</v>
      </c>
      <c r="C135" s="298" t="s">
        <v>1400</v>
      </c>
      <c r="D135" s="299"/>
      <c r="E135" s="299"/>
    </row>
    <row r="136" spans="1:7" x14ac:dyDescent="0.2">
      <c r="A136" s="293" t="s">
        <v>1401</v>
      </c>
      <c r="B136" s="293" t="s">
        <v>1402</v>
      </c>
      <c r="C136" s="298" t="s">
        <v>1403</v>
      </c>
      <c r="D136" s="299"/>
      <c r="E136" s="299"/>
    </row>
    <row r="137" spans="1:7" x14ac:dyDescent="0.2">
      <c r="A137" s="293" t="s">
        <v>1404</v>
      </c>
      <c r="B137" s="293" t="s">
        <v>1405</v>
      </c>
      <c r="C137" s="298" t="s">
        <v>1406</v>
      </c>
      <c r="D137" s="299"/>
      <c r="E137" s="299"/>
    </row>
    <row r="138" spans="1:7" x14ac:dyDescent="0.2">
      <c r="A138" s="293" t="s">
        <v>1407</v>
      </c>
      <c r="B138" s="293" t="s">
        <v>1408</v>
      </c>
      <c r="C138" s="298" t="s">
        <v>1409</v>
      </c>
      <c r="D138" s="299">
        <v>150798.32842000001</v>
      </c>
      <c r="E138" s="299">
        <v>210002.72599000001</v>
      </c>
    </row>
    <row r="139" spans="1:7" x14ac:dyDescent="0.2">
      <c r="A139" s="293" t="s">
        <v>1410</v>
      </c>
      <c r="B139" s="293" t="s">
        <v>1411</v>
      </c>
      <c r="C139" s="298" t="s">
        <v>1412</v>
      </c>
      <c r="D139" s="299"/>
      <c r="E139" s="299"/>
    </row>
    <row r="140" spans="1:7" x14ac:dyDescent="0.2">
      <c r="A140" s="293" t="s">
        <v>1413</v>
      </c>
      <c r="B140" s="293" t="s">
        <v>1414</v>
      </c>
      <c r="C140" s="298" t="s">
        <v>1415</v>
      </c>
      <c r="D140" s="299">
        <v>11.72218</v>
      </c>
      <c r="E140" s="299">
        <v>11.72218</v>
      </c>
    </row>
    <row r="141" spans="1:7" x14ac:dyDescent="0.2">
      <c r="A141" s="293" t="s">
        <v>1416</v>
      </c>
      <c r="B141" s="293" t="s">
        <v>1417</v>
      </c>
      <c r="C141" s="298" t="s">
        <v>1418</v>
      </c>
      <c r="D141" s="299"/>
      <c r="E141" s="299"/>
    </row>
    <row r="142" spans="1:7" x14ac:dyDescent="0.2">
      <c r="A142" s="293" t="s">
        <v>1419</v>
      </c>
      <c r="B142" s="293" t="s">
        <v>1420</v>
      </c>
      <c r="C142" s="298" t="s">
        <v>1421</v>
      </c>
      <c r="D142" s="299"/>
      <c r="E142" s="299"/>
    </row>
    <row r="143" spans="1:7" ht="12.75" customHeight="1" x14ac:dyDescent="0.2">
      <c r="A143" s="293" t="s">
        <v>1422</v>
      </c>
      <c r="B143" s="293" t="s">
        <v>1423</v>
      </c>
      <c r="C143" s="298" t="s">
        <v>1424</v>
      </c>
      <c r="D143" s="299">
        <v>27537.303</v>
      </c>
      <c r="E143" s="299">
        <v>25803.688999999998</v>
      </c>
    </row>
    <row r="144" spans="1:7" ht="12.75" customHeight="1" x14ac:dyDescent="0.2">
      <c r="A144" s="293" t="s">
        <v>1425</v>
      </c>
      <c r="B144" s="293" t="s">
        <v>1426</v>
      </c>
      <c r="C144" s="298" t="s">
        <v>1427</v>
      </c>
      <c r="D144" s="299"/>
      <c r="E144" s="299"/>
    </row>
    <row r="145" spans="1:5" ht="12.75" customHeight="1" x14ac:dyDescent="0.2">
      <c r="A145" s="293" t="s">
        <v>1428</v>
      </c>
      <c r="B145" s="293" t="s">
        <v>1212</v>
      </c>
      <c r="C145" s="298" t="s">
        <v>1213</v>
      </c>
      <c r="D145" s="299">
        <v>10016.472</v>
      </c>
      <c r="E145" s="299">
        <v>9513.9060000000009</v>
      </c>
    </row>
    <row r="146" spans="1:5" ht="12.75" customHeight="1" x14ac:dyDescent="0.2">
      <c r="A146" s="293" t="s">
        <v>1429</v>
      </c>
      <c r="B146" s="293" t="s">
        <v>1215</v>
      </c>
      <c r="C146" s="298" t="s">
        <v>1216</v>
      </c>
      <c r="D146" s="299">
        <v>4515.5609999999997</v>
      </c>
      <c r="E146" s="299">
        <v>4275.7209999999995</v>
      </c>
    </row>
    <row r="147" spans="1:5" ht="12.75" customHeight="1" x14ac:dyDescent="0.2">
      <c r="A147" s="293" t="s">
        <v>1430</v>
      </c>
      <c r="B147" s="293" t="s">
        <v>1218</v>
      </c>
      <c r="C147" s="298" t="s">
        <v>1219</v>
      </c>
      <c r="D147" s="299"/>
      <c r="E147" s="299"/>
    </row>
    <row r="148" spans="1:5" ht="12.75" customHeight="1" x14ac:dyDescent="0.2">
      <c r="A148" s="293" t="s">
        <v>1431</v>
      </c>
      <c r="B148" s="293" t="s">
        <v>1221</v>
      </c>
      <c r="C148" s="298" t="s">
        <v>1222</v>
      </c>
      <c r="D148" s="299"/>
      <c r="E148" s="299"/>
    </row>
    <row r="149" spans="1:5" ht="12.75" customHeight="1" x14ac:dyDescent="0.2">
      <c r="A149" s="293" t="s">
        <v>1432</v>
      </c>
      <c r="B149" s="293" t="s">
        <v>1224</v>
      </c>
      <c r="C149" s="298" t="s">
        <v>1225</v>
      </c>
      <c r="D149" s="299">
        <v>2759.9279999999999</v>
      </c>
      <c r="E149" s="299">
        <v>2521.9290000000001</v>
      </c>
    </row>
    <row r="150" spans="1:5" ht="12.75" customHeight="1" x14ac:dyDescent="0.2">
      <c r="A150" s="293" t="s">
        <v>1433</v>
      </c>
      <c r="B150" s="293" t="s">
        <v>64</v>
      </c>
      <c r="C150" s="298" t="s">
        <v>1227</v>
      </c>
      <c r="D150" s="299">
        <v>7606.4112299999997</v>
      </c>
      <c r="E150" s="299">
        <v>8731.8240000000005</v>
      </c>
    </row>
    <row r="151" spans="1:5" ht="12.75" customHeight="1" x14ac:dyDescent="0.2">
      <c r="A151" s="293" t="s">
        <v>1434</v>
      </c>
      <c r="B151" s="293" t="s">
        <v>1435</v>
      </c>
      <c r="C151" s="298" t="s">
        <v>1436</v>
      </c>
      <c r="D151" s="299">
        <v>115808.92313</v>
      </c>
      <c r="E151" s="299">
        <v>170904.43617999999</v>
      </c>
    </row>
    <row r="152" spans="1:5" ht="12.75" customHeight="1" x14ac:dyDescent="0.2">
      <c r="A152" s="293" t="s">
        <v>1437</v>
      </c>
      <c r="B152" s="293" t="s">
        <v>1438</v>
      </c>
      <c r="C152" s="298" t="s">
        <v>1439</v>
      </c>
      <c r="D152" s="299">
        <v>9405.23</v>
      </c>
      <c r="E152" s="299">
        <v>9405.23</v>
      </c>
    </row>
    <row r="153" spans="1:5" ht="12.75" customHeight="1" x14ac:dyDescent="0.2">
      <c r="A153" s="293" t="s">
        <v>1440</v>
      </c>
      <c r="B153" s="293" t="s">
        <v>1441</v>
      </c>
      <c r="C153" s="298" t="s">
        <v>1442</v>
      </c>
      <c r="D153" s="299">
        <v>13367.390020000001</v>
      </c>
      <c r="E153" s="299">
        <v>6864.1383500000002</v>
      </c>
    </row>
    <row r="154" spans="1:5" ht="12.75" customHeight="1" x14ac:dyDescent="0.2">
      <c r="A154" s="293" t="s">
        <v>1443</v>
      </c>
      <c r="B154" s="293" t="s">
        <v>1444</v>
      </c>
      <c r="C154" s="298" t="s">
        <v>1445</v>
      </c>
      <c r="D154" s="299"/>
      <c r="E154" s="299"/>
    </row>
    <row r="155" spans="1:5" ht="12.75" customHeight="1" x14ac:dyDescent="0.2">
      <c r="A155" s="293" t="s">
        <v>1446</v>
      </c>
      <c r="B155" s="293" t="s">
        <v>1241</v>
      </c>
      <c r="C155" s="298" t="s">
        <v>1242</v>
      </c>
      <c r="D155" s="299"/>
      <c r="E155" s="299"/>
    </row>
    <row r="156" spans="1:5" ht="12.75" customHeight="1" x14ac:dyDescent="0.2">
      <c r="A156" s="293" t="s">
        <v>1447</v>
      </c>
      <c r="B156" s="293" t="s">
        <v>1448</v>
      </c>
      <c r="C156" s="298" t="s">
        <v>1449</v>
      </c>
      <c r="D156" s="299"/>
      <c r="E156" s="299"/>
    </row>
    <row r="157" spans="1:5" ht="12.75" customHeight="1" x14ac:dyDescent="0.2">
      <c r="A157" s="293" t="s">
        <v>1450</v>
      </c>
      <c r="B157" s="293" t="s">
        <v>1451</v>
      </c>
      <c r="C157" s="298" t="s">
        <v>1452</v>
      </c>
      <c r="D157" s="299"/>
      <c r="E157" s="299"/>
    </row>
    <row r="158" spans="1:5" ht="12.75" customHeight="1" x14ac:dyDescent="0.2">
      <c r="A158" s="293" t="s">
        <v>1453</v>
      </c>
      <c r="B158" s="293" t="s">
        <v>1454</v>
      </c>
      <c r="C158" s="298" t="s">
        <v>1455</v>
      </c>
      <c r="D158" s="299"/>
      <c r="E158" s="299"/>
    </row>
    <row r="159" spans="1:5" ht="12.75" customHeight="1" x14ac:dyDescent="0.2">
      <c r="A159" s="293" t="s">
        <v>1456</v>
      </c>
      <c r="B159" s="293" t="s">
        <v>1457</v>
      </c>
      <c r="C159" s="298" t="s">
        <v>1458</v>
      </c>
      <c r="D159" s="299">
        <v>394644.70750000002</v>
      </c>
      <c r="E159" s="299">
        <v>69205.85673</v>
      </c>
    </row>
    <row r="160" spans="1:5" ht="12.75" customHeight="1" x14ac:dyDescent="0.2">
      <c r="A160" s="293" t="s">
        <v>1459</v>
      </c>
      <c r="B160" s="295" t="s">
        <v>1256</v>
      </c>
      <c r="C160" s="298" t="s">
        <v>1257</v>
      </c>
      <c r="D160" s="299"/>
      <c r="E160" s="299"/>
    </row>
    <row r="161" spans="1:5" ht="12.75" customHeight="1" x14ac:dyDescent="0.2">
      <c r="A161" s="295" t="s">
        <v>1460</v>
      </c>
      <c r="B161" s="293" t="s">
        <v>1461</v>
      </c>
      <c r="C161" s="298" t="s">
        <v>1462</v>
      </c>
      <c r="D161" s="299">
        <v>1973.3111799999999</v>
      </c>
      <c r="E161" s="299">
        <v>3947.3509600000002</v>
      </c>
    </row>
    <row r="162" spans="1:5" ht="12.75" customHeight="1" x14ac:dyDescent="0.2">
      <c r="A162" s="295" t="s">
        <v>1463</v>
      </c>
      <c r="B162" s="293" t="s">
        <v>1464</v>
      </c>
      <c r="C162" s="298" t="s">
        <v>1465</v>
      </c>
      <c r="D162" s="299"/>
      <c r="E162" s="299"/>
    </row>
    <row r="163" spans="1:5" ht="12.75" customHeight="1" x14ac:dyDescent="0.2">
      <c r="A163" s="295" t="s">
        <v>1466</v>
      </c>
      <c r="B163" s="293" t="s">
        <v>1467</v>
      </c>
      <c r="C163" s="298" t="s">
        <v>1468</v>
      </c>
      <c r="D163" s="299">
        <v>2671826.22903</v>
      </c>
      <c r="E163" s="299">
        <v>2141716.71392</v>
      </c>
    </row>
    <row r="164" spans="1:5" ht="12.75" customHeight="1" x14ac:dyDescent="0.2">
      <c r="A164" s="1141" t="s">
        <v>1469</v>
      </c>
      <c r="B164" s="1129" t="s">
        <v>1470</v>
      </c>
      <c r="C164" s="1130" t="s">
        <v>1471</v>
      </c>
      <c r="D164" s="1150">
        <v>10664.62437</v>
      </c>
      <c r="E164" s="1150">
        <v>18429.87933</v>
      </c>
    </row>
  </sheetData>
  <mergeCells count="10">
    <mergeCell ref="A104:B105"/>
    <mergeCell ref="C104:C105"/>
    <mergeCell ref="D104:E104"/>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65" firstPageNumber="434" fitToHeight="2" orientation="portrait" useFirstPageNumber="1" r:id="rId1"/>
  <headerFooter alignWithMargins="0">
    <oddHeader>&amp;L&amp;"Tahoma,Kurzíva"Závěrečný účet Moravskoslezského kraje za rok 2023&amp;R&amp;"Tahoma,Kurzíva"Tabulka č. 37</oddHeader>
    <oddFooter>&amp;C&amp;"Tahoma,Obyčejné"&amp;P</oddFooter>
  </headerFooter>
  <rowBreaks count="1" manualBreakCount="1">
    <brk id="88" max="6"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7D16A-695D-482C-8362-731D704C190D}">
  <dimension ref="A1:G140"/>
  <sheetViews>
    <sheetView showGridLines="0" zoomScaleNormal="100" zoomScaleSheetLayoutView="100" workbookViewId="0">
      <selection activeCell="F37" sqref="F37"/>
    </sheetView>
  </sheetViews>
  <sheetFormatPr defaultColWidth="9.28515625" defaultRowHeight="12.75" x14ac:dyDescent="0.2"/>
  <cols>
    <col min="1" max="1" width="7" style="200" customWidth="1"/>
    <col min="2" max="2" width="45.42578125" style="200" customWidth="1"/>
    <col min="3" max="3" width="8.7109375" style="121" customWidth="1"/>
    <col min="4" max="7" width="13.85546875" style="256" customWidth="1"/>
    <col min="8" max="8" width="9.28515625" style="200" customWidth="1"/>
    <col min="9" max="16384" width="9.28515625" style="200"/>
  </cols>
  <sheetData>
    <row r="1" spans="1:7" ht="18" customHeight="1" x14ac:dyDescent="0.2">
      <c r="A1" s="1612" t="s">
        <v>4566</v>
      </c>
      <c r="B1" s="1612"/>
      <c r="C1" s="1612"/>
      <c r="D1" s="1612"/>
      <c r="E1" s="1612"/>
      <c r="F1" s="1612"/>
      <c r="G1" s="1612"/>
    </row>
    <row r="2" spans="1:7" ht="18" customHeight="1" x14ac:dyDescent="0.2">
      <c r="A2" s="1612" t="s">
        <v>1473</v>
      </c>
      <c r="B2" s="1612"/>
      <c r="C2" s="1612"/>
      <c r="D2" s="1612"/>
      <c r="E2" s="1612"/>
      <c r="F2" s="1612"/>
      <c r="G2" s="1612"/>
    </row>
    <row r="4" spans="1:7" x14ac:dyDescent="0.2">
      <c r="A4" s="198"/>
      <c r="B4" s="198"/>
      <c r="C4" s="199"/>
      <c r="D4" s="1123">
        <v>1</v>
      </c>
      <c r="E4" s="1123">
        <v>2</v>
      </c>
      <c r="F4" s="1123">
        <v>3</v>
      </c>
      <c r="G4" s="1123">
        <v>4</v>
      </c>
    </row>
    <row r="5" spans="1:7" s="203" customFormat="1" ht="12.75" customHeight="1" x14ac:dyDescent="0.2">
      <c r="A5" s="1591" t="s">
        <v>1031</v>
      </c>
      <c r="B5" s="1592"/>
      <c r="C5" s="1597" t="s">
        <v>1032</v>
      </c>
      <c r="D5" s="1603" t="s">
        <v>1033</v>
      </c>
      <c r="E5" s="1604"/>
      <c r="F5" s="1604"/>
      <c r="G5" s="1605"/>
    </row>
    <row r="6" spans="1:7" s="201" customFormat="1" x14ac:dyDescent="0.2">
      <c r="A6" s="1593"/>
      <c r="B6" s="1594"/>
      <c r="C6" s="1598"/>
      <c r="D6" s="1606" t="s">
        <v>1034</v>
      </c>
      <c r="E6" s="1607"/>
      <c r="F6" s="1608"/>
      <c r="G6" s="1609" t="s">
        <v>1035</v>
      </c>
    </row>
    <row r="7" spans="1:7" s="201" customFormat="1" x14ac:dyDescent="0.2">
      <c r="A7" s="1595"/>
      <c r="B7" s="1596"/>
      <c r="C7" s="1602"/>
      <c r="D7" s="1143" t="s">
        <v>1036</v>
      </c>
      <c r="E7" s="1143" t="s">
        <v>1037</v>
      </c>
      <c r="F7" s="1143" t="s">
        <v>1038</v>
      </c>
      <c r="G7" s="1610"/>
    </row>
    <row r="8" spans="1:7" s="201" customFormat="1" x14ac:dyDescent="0.2">
      <c r="A8" s="1144"/>
      <c r="B8" s="1144" t="s">
        <v>1039</v>
      </c>
      <c r="C8" s="1145" t="s">
        <v>63</v>
      </c>
      <c r="D8" s="1127">
        <v>70522664.079080001</v>
      </c>
      <c r="E8" s="1127">
        <v>18983212.028530002</v>
      </c>
      <c r="F8" s="1127">
        <v>51539452.050549999</v>
      </c>
      <c r="G8" s="1127">
        <v>48188911.08512</v>
      </c>
    </row>
    <row r="9" spans="1:7" s="204" customFormat="1" x14ac:dyDescent="0.2">
      <c r="A9" s="1144" t="s">
        <v>1040</v>
      </c>
      <c r="B9" s="1144" t="s">
        <v>1041</v>
      </c>
      <c r="C9" s="1145" t="s">
        <v>63</v>
      </c>
      <c r="D9" s="1127">
        <v>63788324.834810004</v>
      </c>
      <c r="E9" s="1127">
        <v>18976564.315439999</v>
      </c>
      <c r="F9" s="1127">
        <v>44811760.519369997</v>
      </c>
      <c r="G9" s="1127">
        <v>42301253.05562</v>
      </c>
    </row>
    <row r="10" spans="1:7" s="204" customFormat="1" x14ac:dyDescent="0.2">
      <c r="A10" s="1144" t="s">
        <v>1042</v>
      </c>
      <c r="B10" s="1144" t="s">
        <v>1043</v>
      </c>
      <c r="C10" s="1145" t="s">
        <v>63</v>
      </c>
      <c r="D10" s="1127">
        <v>506029.20549000002</v>
      </c>
      <c r="E10" s="1127">
        <v>363574.01484000002</v>
      </c>
      <c r="F10" s="1127">
        <v>142455.19065</v>
      </c>
      <c r="G10" s="1127">
        <v>95766.688299999994</v>
      </c>
    </row>
    <row r="11" spans="1:7" x14ac:dyDescent="0.2">
      <c r="A11" s="293" t="s">
        <v>1044</v>
      </c>
      <c r="B11" s="293" t="s">
        <v>1045</v>
      </c>
      <c r="C11" s="298" t="s">
        <v>1046</v>
      </c>
      <c r="D11" s="304">
        <v>275.25</v>
      </c>
      <c r="E11" s="304">
        <v>273.19749999999999</v>
      </c>
      <c r="F11" s="304">
        <v>2.0525000000000002</v>
      </c>
      <c r="G11" s="304">
        <v>2.0525000000000002</v>
      </c>
    </row>
    <row r="12" spans="1:7" x14ac:dyDescent="0.2">
      <c r="A12" s="293" t="s">
        <v>1047</v>
      </c>
      <c r="B12" s="293" t="s">
        <v>1048</v>
      </c>
      <c r="C12" s="298" t="s">
        <v>1049</v>
      </c>
      <c r="D12" s="294">
        <v>366805.04440999997</v>
      </c>
      <c r="E12" s="304">
        <v>257805.21453</v>
      </c>
      <c r="F12" s="294">
        <v>108999.82988</v>
      </c>
      <c r="G12" s="304">
        <v>84017.817389999997</v>
      </c>
    </row>
    <row r="13" spans="1:7" x14ac:dyDescent="0.2">
      <c r="A13" s="293" t="s">
        <v>1050</v>
      </c>
      <c r="B13" s="293" t="s">
        <v>1051</v>
      </c>
      <c r="C13" s="298" t="s">
        <v>1052</v>
      </c>
      <c r="D13" s="294">
        <v>1102.0320400000001</v>
      </c>
      <c r="E13" s="304">
        <v>537.82799999999997</v>
      </c>
      <c r="F13" s="294">
        <v>564.20403999999996</v>
      </c>
      <c r="G13" s="304">
        <v>539.35803999999996</v>
      </c>
    </row>
    <row r="14" spans="1:7" x14ac:dyDescent="0.2">
      <c r="A14" s="293" t="s">
        <v>1053</v>
      </c>
      <c r="B14" s="293" t="s">
        <v>1054</v>
      </c>
      <c r="C14" s="298" t="s">
        <v>1055</v>
      </c>
      <c r="D14" s="294"/>
      <c r="E14" s="304">
        <v>0</v>
      </c>
      <c r="F14" s="294"/>
      <c r="G14" s="304">
        <v>0</v>
      </c>
    </row>
    <row r="15" spans="1:7" x14ac:dyDescent="0.2">
      <c r="A15" s="293" t="s">
        <v>1056</v>
      </c>
      <c r="B15" s="293" t="s">
        <v>1057</v>
      </c>
      <c r="C15" s="298" t="s">
        <v>1058</v>
      </c>
      <c r="D15" s="294">
        <v>88697.105580000003</v>
      </c>
      <c r="E15" s="304">
        <v>88697.105580000003</v>
      </c>
      <c r="F15" s="294"/>
      <c r="G15" s="304">
        <v>0</v>
      </c>
    </row>
    <row r="16" spans="1:7" x14ac:dyDescent="0.2">
      <c r="A16" s="293" t="s">
        <v>1059</v>
      </c>
      <c r="B16" s="293" t="s">
        <v>1060</v>
      </c>
      <c r="C16" s="298" t="s">
        <v>1061</v>
      </c>
      <c r="D16" s="294">
        <v>24266.402290000002</v>
      </c>
      <c r="E16" s="304">
        <v>14296.83923</v>
      </c>
      <c r="F16" s="294">
        <v>9969.5630600000004</v>
      </c>
      <c r="G16" s="304">
        <v>10517.532869999999</v>
      </c>
    </row>
    <row r="17" spans="1:7" x14ac:dyDescent="0.2">
      <c r="A17" s="293" t="s">
        <v>1062</v>
      </c>
      <c r="B17" s="293" t="s">
        <v>1063</v>
      </c>
      <c r="C17" s="298" t="s">
        <v>1064</v>
      </c>
      <c r="D17" s="294">
        <v>24883.371169999999</v>
      </c>
      <c r="E17" s="304">
        <v>1963.83</v>
      </c>
      <c r="F17" s="294">
        <v>22919.54117</v>
      </c>
      <c r="G17" s="304">
        <v>689.92750000000001</v>
      </c>
    </row>
    <row r="18" spans="1:7" x14ac:dyDescent="0.2">
      <c r="A18" s="293" t="s">
        <v>1065</v>
      </c>
      <c r="B18" s="293" t="s">
        <v>1066</v>
      </c>
      <c r="C18" s="298" t="s">
        <v>1067</v>
      </c>
      <c r="D18" s="294"/>
      <c r="E18" s="304">
        <v>0</v>
      </c>
      <c r="F18" s="294"/>
      <c r="G18" s="304">
        <v>0</v>
      </c>
    </row>
    <row r="19" spans="1:7" x14ac:dyDescent="0.2">
      <c r="A19" s="295" t="s">
        <v>1068</v>
      </c>
      <c r="B19" s="293" t="s">
        <v>1069</v>
      </c>
      <c r="C19" s="298" t="s">
        <v>1070</v>
      </c>
      <c r="D19" s="294"/>
      <c r="E19" s="304">
        <v>0</v>
      </c>
      <c r="F19" s="294"/>
      <c r="G19" s="304">
        <v>0</v>
      </c>
    </row>
    <row r="20" spans="1:7" s="204" customFormat="1" x14ac:dyDescent="0.2">
      <c r="A20" s="1144" t="s">
        <v>1071</v>
      </c>
      <c r="B20" s="1144" t="s">
        <v>1072</v>
      </c>
      <c r="C20" s="1145" t="s">
        <v>63</v>
      </c>
      <c r="D20" s="1127">
        <v>63280851.042609997</v>
      </c>
      <c r="E20" s="1127">
        <v>18612990.3006</v>
      </c>
      <c r="F20" s="1127">
        <v>44667860.742009997</v>
      </c>
      <c r="G20" s="1127">
        <v>42203764.646399997</v>
      </c>
    </row>
    <row r="21" spans="1:7" x14ac:dyDescent="0.2">
      <c r="A21" s="293" t="s">
        <v>1073</v>
      </c>
      <c r="B21" s="293" t="s">
        <v>276</v>
      </c>
      <c r="C21" s="298" t="s">
        <v>1074</v>
      </c>
      <c r="D21" s="304">
        <v>4733803.7326600002</v>
      </c>
      <c r="E21" s="304">
        <v>0</v>
      </c>
      <c r="F21" s="304">
        <v>4733803.7326600002</v>
      </c>
      <c r="G21" s="304">
        <v>4671532.1827400001</v>
      </c>
    </row>
    <row r="22" spans="1:7" x14ac:dyDescent="0.2">
      <c r="A22" s="293" t="s">
        <v>1075</v>
      </c>
      <c r="B22" s="293" t="s">
        <v>1076</v>
      </c>
      <c r="C22" s="298" t="s">
        <v>1077</v>
      </c>
      <c r="D22" s="294">
        <v>65744.579140000002</v>
      </c>
      <c r="E22" s="304">
        <v>0</v>
      </c>
      <c r="F22" s="294">
        <v>65744.579140000002</v>
      </c>
      <c r="G22" s="304">
        <v>48970.086840000004</v>
      </c>
    </row>
    <row r="23" spans="1:7" x14ac:dyDescent="0.2">
      <c r="A23" s="293" t="s">
        <v>1078</v>
      </c>
      <c r="B23" s="293" t="s">
        <v>1079</v>
      </c>
      <c r="C23" s="298" t="s">
        <v>1080</v>
      </c>
      <c r="D23" s="294">
        <v>44602532.92966</v>
      </c>
      <c r="E23" s="304">
        <v>9417511.9746899996</v>
      </c>
      <c r="F23" s="294">
        <v>35185020.954970002</v>
      </c>
      <c r="G23" s="304">
        <v>33623851.320280001</v>
      </c>
    </row>
    <row r="24" spans="1:7" ht="21" x14ac:dyDescent="0.2">
      <c r="A24" s="293" t="s">
        <v>1081</v>
      </c>
      <c r="B24" s="293" t="s">
        <v>1082</v>
      </c>
      <c r="C24" s="298" t="s">
        <v>1083</v>
      </c>
      <c r="D24" s="294">
        <v>8535142.2438999992</v>
      </c>
      <c r="E24" s="304">
        <v>5325493.2459100001</v>
      </c>
      <c r="F24" s="294">
        <v>3209648.9979900001</v>
      </c>
      <c r="G24" s="304">
        <v>2772692.1485899999</v>
      </c>
    </row>
    <row r="25" spans="1:7" x14ac:dyDescent="0.2">
      <c r="A25" s="293" t="s">
        <v>1084</v>
      </c>
      <c r="B25" s="293" t="s">
        <v>1085</v>
      </c>
      <c r="C25" s="298" t="s">
        <v>1086</v>
      </c>
      <c r="D25" s="294"/>
      <c r="E25" s="304">
        <v>0</v>
      </c>
      <c r="F25" s="294"/>
      <c r="G25" s="304">
        <v>0</v>
      </c>
    </row>
    <row r="26" spans="1:7" x14ac:dyDescent="0.2">
      <c r="A26" s="293" t="s">
        <v>1087</v>
      </c>
      <c r="B26" s="293" t="s">
        <v>1088</v>
      </c>
      <c r="C26" s="298" t="s">
        <v>1089</v>
      </c>
      <c r="D26" s="294">
        <v>3869683.82</v>
      </c>
      <c r="E26" s="304">
        <v>3869683.82</v>
      </c>
      <c r="F26" s="294"/>
      <c r="G26" s="304">
        <v>0</v>
      </c>
    </row>
    <row r="27" spans="1:7" x14ac:dyDescent="0.2">
      <c r="A27" s="293" t="s">
        <v>1090</v>
      </c>
      <c r="B27" s="293" t="s">
        <v>1091</v>
      </c>
      <c r="C27" s="298" t="s">
        <v>1092</v>
      </c>
      <c r="D27" s="294">
        <v>1025.8649700000001</v>
      </c>
      <c r="E27" s="304">
        <v>301.26</v>
      </c>
      <c r="F27" s="294">
        <v>724.60496999999998</v>
      </c>
      <c r="G27" s="304">
        <v>427.28028</v>
      </c>
    </row>
    <row r="28" spans="1:7" x14ac:dyDescent="0.2">
      <c r="A28" s="293" t="s">
        <v>1093</v>
      </c>
      <c r="B28" s="293" t="s">
        <v>1094</v>
      </c>
      <c r="C28" s="298" t="s">
        <v>1095</v>
      </c>
      <c r="D28" s="294">
        <v>1470057.41656</v>
      </c>
      <c r="E28" s="304">
        <v>0</v>
      </c>
      <c r="F28" s="294">
        <v>1470057.41656</v>
      </c>
      <c r="G28" s="304">
        <v>1084516.9786700001</v>
      </c>
    </row>
    <row r="29" spans="1:7" x14ac:dyDescent="0.2">
      <c r="A29" s="293" t="s">
        <v>1096</v>
      </c>
      <c r="B29" s="293" t="s">
        <v>1097</v>
      </c>
      <c r="C29" s="298" t="s">
        <v>1098</v>
      </c>
      <c r="D29" s="294">
        <v>2860.4557199999999</v>
      </c>
      <c r="E29" s="304">
        <v>0</v>
      </c>
      <c r="F29" s="294">
        <v>2860.4557199999999</v>
      </c>
      <c r="G29" s="304">
        <v>1774.6489999999999</v>
      </c>
    </row>
    <row r="30" spans="1:7" x14ac:dyDescent="0.2">
      <c r="A30" s="295" t="s">
        <v>1099</v>
      </c>
      <c r="B30" s="293" t="s">
        <v>1100</v>
      </c>
      <c r="C30" s="298" t="s">
        <v>1101</v>
      </c>
      <c r="D30" s="294"/>
      <c r="E30" s="294"/>
      <c r="F30" s="294"/>
      <c r="G30" s="294"/>
    </row>
    <row r="31" spans="1:7" s="204" customFormat="1" x14ac:dyDescent="0.2">
      <c r="A31" s="1144" t="s">
        <v>1102</v>
      </c>
      <c r="B31" s="1144" t="s">
        <v>1103</v>
      </c>
      <c r="C31" s="1145" t="s">
        <v>63</v>
      </c>
      <c r="D31" s="1127">
        <v>150.79929999999999</v>
      </c>
      <c r="E31" s="1127">
        <v>0</v>
      </c>
      <c r="F31" s="1127">
        <v>150.79929999999999</v>
      </c>
      <c r="G31" s="1127">
        <v>149.3047</v>
      </c>
    </row>
    <row r="32" spans="1:7" x14ac:dyDescent="0.2">
      <c r="A32" s="293" t="s">
        <v>1104</v>
      </c>
      <c r="B32" s="293" t="s">
        <v>1105</v>
      </c>
      <c r="C32" s="298" t="s">
        <v>1106</v>
      </c>
      <c r="D32" s="304">
        <v>0</v>
      </c>
      <c r="E32" s="304">
        <v>0</v>
      </c>
      <c r="F32" s="304">
        <v>0</v>
      </c>
      <c r="G32" s="304">
        <v>0</v>
      </c>
    </row>
    <row r="33" spans="1:7" x14ac:dyDescent="0.2">
      <c r="A33" s="293" t="s">
        <v>1107</v>
      </c>
      <c r="B33" s="293" t="s">
        <v>1108</v>
      </c>
      <c r="C33" s="298" t="s">
        <v>1109</v>
      </c>
      <c r="D33" s="304">
        <v>0</v>
      </c>
      <c r="E33" s="304">
        <v>0</v>
      </c>
      <c r="F33" s="304">
        <v>0</v>
      </c>
      <c r="G33" s="304">
        <v>0</v>
      </c>
    </row>
    <row r="34" spans="1:7" x14ac:dyDescent="0.2">
      <c r="A34" s="293" t="s">
        <v>1110</v>
      </c>
      <c r="B34" s="293" t="s">
        <v>1111</v>
      </c>
      <c r="C34" s="298" t="s">
        <v>1112</v>
      </c>
      <c r="D34" s="304">
        <v>0</v>
      </c>
      <c r="E34" s="304">
        <v>0</v>
      </c>
      <c r="F34" s="304">
        <v>0</v>
      </c>
      <c r="G34" s="304">
        <v>0</v>
      </c>
    </row>
    <row r="35" spans="1:7" x14ac:dyDescent="0.2">
      <c r="A35" s="293" t="s">
        <v>1116</v>
      </c>
      <c r="B35" s="293" t="s">
        <v>1117</v>
      </c>
      <c r="C35" s="298" t="s">
        <v>1118</v>
      </c>
      <c r="D35" s="294"/>
      <c r="E35" s="304">
        <v>0</v>
      </c>
      <c r="F35" s="294"/>
      <c r="G35" s="304">
        <v>0</v>
      </c>
    </row>
    <row r="36" spans="1:7" x14ac:dyDescent="0.2">
      <c r="A36" s="293" t="s">
        <v>1119</v>
      </c>
      <c r="B36" s="293" t="s">
        <v>1120</v>
      </c>
      <c r="C36" s="298" t="s">
        <v>1121</v>
      </c>
      <c r="D36" s="294">
        <v>150.79929999999999</v>
      </c>
      <c r="E36" s="304">
        <v>0</v>
      </c>
      <c r="F36" s="294">
        <v>150.79929999999999</v>
      </c>
      <c r="G36" s="304">
        <v>149.3047</v>
      </c>
    </row>
    <row r="37" spans="1:7" s="204" customFormat="1" x14ac:dyDescent="0.2">
      <c r="A37" s="1144" t="s">
        <v>1128</v>
      </c>
      <c r="B37" s="1144" t="s">
        <v>1129</v>
      </c>
      <c r="C37" s="1145" t="s">
        <v>63</v>
      </c>
      <c r="D37" s="1127">
        <v>1293.7874099999999</v>
      </c>
      <c r="E37" s="1127">
        <v>0</v>
      </c>
      <c r="F37" s="1127">
        <v>1293.7874099999999</v>
      </c>
      <c r="G37" s="1127">
        <v>1572.4162200000001</v>
      </c>
    </row>
    <row r="38" spans="1:7" x14ac:dyDescent="0.2">
      <c r="A38" s="293" t="s">
        <v>1130</v>
      </c>
      <c r="B38" s="293" t="s">
        <v>1131</v>
      </c>
      <c r="C38" s="298" t="s">
        <v>1132</v>
      </c>
      <c r="D38" s="294"/>
      <c r="E38" s="304"/>
      <c r="F38" s="294"/>
      <c r="G38" s="304">
        <v>0</v>
      </c>
    </row>
    <row r="39" spans="1:7" x14ac:dyDescent="0.2">
      <c r="A39" s="293" t="s">
        <v>1133</v>
      </c>
      <c r="B39" s="293" t="s">
        <v>1134</v>
      </c>
      <c r="C39" s="298" t="s">
        <v>1135</v>
      </c>
      <c r="D39" s="294"/>
      <c r="E39" s="304"/>
      <c r="F39" s="294"/>
      <c r="G39" s="304">
        <v>0</v>
      </c>
    </row>
    <row r="40" spans="1:7" x14ac:dyDescent="0.2">
      <c r="A40" s="293" t="s">
        <v>1136</v>
      </c>
      <c r="B40" s="293" t="s">
        <v>1137</v>
      </c>
      <c r="C40" s="298" t="s">
        <v>1138</v>
      </c>
      <c r="D40" s="294">
        <v>684.11037999999996</v>
      </c>
      <c r="E40" s="304">
        <v>0</v>
      </c>
      <c r="F40" s="294">
        <v>684.11037999999996</v>
      </c>
      <c r="G40" s="304">
        <v>680.64871000000005</v>
      </c>
    </row>
    <row r="41" spans="1:7" x14ac:dyDescent="0.2">
      <c r="A41" s="293" t="s">
        <v>1142</v>
      </c>
      <c r="B41" s="293" t="s">
        <v>1143</v>
      </c>
      <c r="C41" s="298" t="s">
        <v>1144</v>
      </c>
      <c r="D41" s="294">
        <v>609.67702999999995</v>
      </c>
      <c r="E41" s="304">
        <v>0</v>
      </c>
      <c r="F41" s="294">
        <v>609.67702999999995</v>
      </c>
      <c r="G41" s="304">
        <v>891.76751000000002</v>
      </c>
    </row>
    <row r="42" spans="1:7" x14ac:dyDescent="0.2">
      <c r="A42" s="293" t="s">
        <v>1145</v>
      </c>
      <c r="B42" s="297" t="s">
        <v>1146</v>
      </c>
      <c r="C42" s="301" t="s">
        <v>1147</v>
      </c>
      <c r="D42" s="294"/>
      <c r="E42" s="304"/>
      <c r="F42" s="294"/>
      <c r="G42" s="304">
        <v>0</v>
      </c>
    </row>
    <row r="43" spans="1:7" s="204" customFormat="1" x14ac:dyDescent="0.2">
      <c r="A43" s="1144" t="s">
        <v>1148</v>
      </c>
      <c r="B43" s="1144" t="s">
        <v>1149</v>
      </c>
      <c r="C43" s="1145" t="s">
        <v>63</v>
      </c>
      <c r="D43" s="1127">
        <v>6734339.2442699997</v>
      </c>
      <c r="E43" s="1127">
        <v>6647.7130900000002</v>
      </c>
      <c r="F43" s="1127">
        <v>6727691.5311799999</v>
      </c>
      <c r="G43" s="1127">
        <v>5887658.0295000002</v>
      </c>
    </row>
    <row r="44" spans="1:7" x14ac:dyDescent="0.2">
      <c r="A44" s="1125" t="s">
        <v>1150</v>
      </c>
      <c r="B44" s="1125" t="s">
        <v>1151</v>
      </c>
      <c r="C44" s="1149" t="s">
        <v>63</v>
      </c>
      <c r="D44" s="1127">
        <v>477916.42142000003</v>
      </c>
      <c r="E44" s="1127">
        <v>0</v>
      </c>
      <c r="F44" s="1127">
        <v>477916.42142000003</v>
      </c>
      <c r="G44" s="1127">
        <v>448044.81037999998</v>
      </c>
    </row>
    <row r="45" spans="1:7" x14ac:dyDescent="0.2">
      <c r="A45" s="293" t="s">
        <v>1152</v>
      </c>
      <c r="B45" s="293" t="s">
        <v>1153</v>
      </c>
      <c r="C45" s="298" t="s">
        <v>1154</v>
      </c>
      <c r="D45" s="294"/>
      <c r="E45" s="304"/>
      <c r="F45" s="294"/>
      <c r="G45" s="304">
        <v>0</v>
      </c>
    </row>
    <row r="46" spans="1:7" x14ac:dyDescent="0.2">
      <c r="A46" s="293" t="s">
        <v>1155</v>
      </c>
      <c r="B46" s="293" t="s">
        <v>1156</v>
      </c>
      <c r="C46" s="298" t="s">
        <v>1157</v>
      </c>
      <c r="D46" s="294">
        <v>385503.32088000001</v>
      </c>
      <c r="E46" s="304">
        <v>0</v>
      </c>
      <c r="F46" s="294">
        <v>385503.32088000001</v>
      </c>
      <c r="G46" s="304">
        <v>364058.12914999999</v>
      </c>
    </row>
    <row r="47" spans="1:7" x14ac:dyDescent="0.2">
      <c r="A47" s="293" t="s">
        <v>1158</v>
      </c>
      <c r="B47" s="293" t="s">
        <v>1159</v>
      </c>
      <c r="C47" s="298" t="s">
        <v>1160</v>
      </c>
      <c r="D47" s="294">
        <v>4049.4551200000001</v>
      </c>
      <c r="E47" s="304">
        <v>0</v>
      </c>
      <c r="F47" s="294">
        <v>4049.4551200000001</v>
      </c>
      <c r="G47" s="304">
        <v>2572.1866599999998</v>
      </c>
    </row>
    <row r="48" spans="1:7" x14ac:dyDescent="0.2">
      <c r="A48" s="293" t="s">
        <v>1161</v>
      </c>
      <c r="B48" s="293" t="s">
        <v>1162</v>
      </c>
      <c r="C48" s="298" t="s">
        <v>1163</v>
      </c>
      <c r="D48" s="294">
        <v>6950.0290999999997</v>
      </c>
      <c r="E48" s="304">
        <v>0</v>
      </c>
      <c r="F48" s="294">
        <v>6950.0290999999997</v>
      </c>
      <c r="G48" s="304">
        <v>8121.2072699999999</v>
      </c>
    </row>
    <row r="49" spans="1:7" x14ac:dyDescent="0.2">
      <c r="A49" s="293" t="s">
        <v>1164</v>
      </c>
      <c r="B49" s="293" t="s">
        <v>1165</v>
      </c>
      <c r="C49" s="298" t="s">
        <v>1166</v>
      </c>
      <c r="D49" s="294"/>
      <c r="E49" s="304"/>
      <c r="F49" s="294"/>
      <c r="G49" s="304">
        <v>0</v>
      </c>
    </row>
    <row r="50" spans="1:7" x14ac:dyDescent="0.2">
      <c r="A50" s="293" t="s">
        <v>1167</v>
      </c>
      <c r="B50" s="293" t="s">
        <v>1168</v>
      </c>
      <c r="C50" s="298" t="s">
        <v>1169</v>
      </c>
      <c r="D50" s="294">
        <v>17935.461790000001</v>
      </c>
      <c r="E50" s="304">
        <v>0</v>
      </c>
      <c r="F50" s="294">
        <v>17935.461790000001</v>
      </c>
      <c r="G50" s="304">
        <v>20849.941360000001</v>
      </c>
    </row>
    <row r="51" spans="1:7" x14ac:dyDescent="0.2">
      <c r="A51" s="293" t="s">
        <v>1170</v>
      </c>
      <c r="B51" s="293" t="s">
        <v>1171</v>
      </c>
      <c r="C51" s="298" t="s">
        <v>1172</v>
      </c>
      <c r="D51" s="294"/>
      <c r="E51" s="304"/>
      <c r="F51" s="294"/>
      <c r="G51" s="304">
        <v>0</v>
      </c>
    </row>
    <row r="52" spans="1:7" x14ac:dyDescent="0.2">
      <c r="A52" s="293" t="s">
        <v>1173</v>
      </c>
      <c r="B52" s="293" t="s">
        <v>1174</v>
      </c>
      <c r="C52" s="298" t="s">
        <v>1175</v>
      </c>
      <c r="D52" s="294">
        <v>59724.737710000001</v>
      </c>
      <c r="E52" s="304">
        <v>0</v>
      </c>
      <c r="F52" s="294">
        <v>59724.737710000001</v>
      </c>
      <c r="G52" s="304">
        <v>50562.048009999999</v>
      </c>
    </row>
    <row r="53" spans="1:7" x14ac:dyDescent="0.2">
      <c r="A53" s="293" t="s">
        <v>1176</v>
      </c>
      <c r="B53" s="293" t="s">
        <v>1177</v>
      </c>
      <c r="C53" s="298" t="s">
        <v>1178</v>
      </c>
      <c r="D53" s="294">
        <v>281.08</v>
      </c>
      <c r="E53" s="304">
        <v>0</v>
      </c>
      <c r="F53" s="294">
        <v>281.08</v>
      </c>
      <c r="G53" s="304">
        <v>21.242889999999999</v>
      </c>
    </row>
    <row r="54" spans="1:7" s="204" customFormat="1" x14ac:dyDescent="0.2">
      <c r="A54" s="297" t="s">
        <v>1179</v>
      </c>
      <c r="B54" s="297" t="s">
        <v>1180</v>
      </c>
      <c r="C54" s="301" t="s">
        <v>1181</v>
      </c>
      <c r="D54" s="294">
        <v>3472.33682</v>
      </c>
      <c r="E54" s="304">
        <v>0</v>
      </c>
      <c r="F54" s="294">
        <v>3472.33682</v>
      </c>
      <c r="G54" s="304">
        <v>1860.05504</v>
      </c>
    </row>
    <row r="55" spans="1:7" x14ac:dyDescent="0.2">
      <c r="A55" s="1125" t="s">
        <v>1182</v>
      </c>
      <c r="B55" s="1125" t="s">
        <v>1183</v>
      </c>
      <c r="C55" s="1149" t="s">
        <v>63</v>
      </c>
      <c r="D55" s="1127">
        <v>1970689.7075700001</v>
      </c>
      <c r="E55" s="1127">
        <v>6647.7130900000002</v>
      </c>
      <c r="F55" s="1127">
        <v>1964041.9944800001</v>
      </c>
      <c r="G55" s="1127">
        <v>1860249.5301999999</v>
      </c>
    </row>
    <row r="56" spans="1:7" x14ac:dyDescent="0.2">
      <c r="A56" s="1132" t="s">
        <v>1184</v>
      </c>
      <c r="B56" s="1132" t="s">
        <v>1185</v>
      </c>
      <c r="C56" s="1152" t="s">
        <v>1186</v>
      </c>
      <c r="D56" s="294">
        <v>916756.45221999998</v>
      </c>
      <c r="E56" s="304">
        <v>3903.6697600000002</v>
      </c>
      <c r="F56" s="294">
        <v>912852.78246000002</v>
      </c>
      <c r="G56" s="304">
        <v>774908.12225000001</v>
      </c>
    </row>
    <row r="57" spans="1:7" x14ac:dyDescent="0.2">
      <c r="A57" s="293" t="s">
        <v>1193</v>
      </c>
      <c r="B57" s="293" t="s">
        <v>1194</v>
      </c>
      <c r="C57" s="298" t="s">
        <v>1195</v>
      </c>
      <c r="D57" s="294">
        <v>29484.507880000001</v>
      </c>
      <c r="E57" s="304">
        <v>0</v>
      </c>
      <c r="F57" s="294">
        <v>29484.507880000001</v>
      </c>
      <c r="G57" s="304">
        <v>24291.077939999999</v>
      </c>
    </row>
    <row r="58" spans="1:7" x14ac:dyDescent="0.2">
      <c r="A58" s="293" t="s">
        <v>1196</v>
      </c>
      <c r="B58" s="293" t="s">
        <v>1197</v>
      </c>
      <c r="C58" s="298" t="s">
        <v>1198</v>
      </c>
      <c r="D58" s="294">
        <v>32199.455470000001</v>
      </c>
      <c r="E58" s="304">
        <v>104.49</v>
      </c>
      <c r="F58" s="294">
        <v>32094.965469999999</v>
      </c>
      <c r="G58" s="304">
        <v>25591.875599999999</v>
      </c>
    </row>
    <row r="59" spans="1:7" x14ac:dyDescent="0.2">
      <c r="A59" s="293" t="s">
        <v>1199</v>
      </c>
      <c r="B59" s="293" t="s">
        <v>1200</v>
      </c>
      <c r="C59" s="298" t="s">
        <v>1201</v>
      </c>
      <c r="D59" s="294"/>
      <c r="E59" s="304">
        <v>0</v>
      </c>
      <c r="F59" s="294"/>
      <c r="G59" s="304">
        <v>0</v>
      </c>
    </row>
    <row r="60" spans="1:7" x14ac:dyDescent="0.2">
      <c r="A60" s="293" t="s">
        <v>1208</v>
      </c>
      <c r="B60" s="293" t="s">
        <v>1209</v>
      </c>
      <c r="C60" s="298" t="s">
        <v>1210</v>
      </c>
      <c r="D60" s="294">
        <v>3922.16104</v>
      </c>
      <c r="E60" s="304">
        <v>0</v>
      </c>
      <c r="F60" s="294">
        <v>3922.16104</v>
      </c>
      <c r="G60" s="304">
        <v>3666.1562800000002</v>
      </c>
    </row>
    <row r="61" spans="1:7" x14ac:dyDescent="0.2">
      <c r="A61" s="293" t="s">
        <v>1211</v>
      </c>
      <c r="B61" s="293" t="s">
        <v>1212</v>
      </c>
      <c r="C61" s="298" t="s">
        <v>1213</v>
      </c>
      <c r="D61" s="304">
        <v>0</v>
      </c>
      <c r="E61" s="304">
        <v>0</v>
      </c>
      <c r="F61" s="304">
        <v>0</v>
      </c>
      <c r="G61" s="304">
        <v>0</v>
      </c>
    </row>
    <row r="62" spans="1:7" x14ac:dyDescent="0.2">
      <c r="A62" s="293" t="s">
        <v>1214</v>
      </c>
      <c r="B62" s="293" t="s">
        <v>1215</v>
      </c>
      <c r="C62" s="298" t="s">
        <v>1216</v>
      </c>
      <c r="D62" s="304">
        <v>0</v>
      </c>
      <c r="E62" s="304">
        <v>0</v>
      </c>
      <c r="F62" s="304">
        <v>0</v>
      </c>
      <c r="G62" s="304">
        <v>0</v>
      </c>
    </row>
    <row r="63" spans="1:7" x14ac:dyDescent="0.2">
      <c r="A63" s="293" t="s">
        <v>1217</v>
      </c>
      <c r="B63" s="293" t="s">
        <v>1218</v>
      </c>
      <c r="C63" s="298" t="s">
        <v>1219</v>
      </c>
      <c r="D63" s="304">
        <v>0</v>
      </c>
      <c r="E63" s="304">
        <v>0</v>
      </c>
      <c r="F63" s="304">
        <v>0</v>
      </c>
      <c r="G63" s="304">
        <v>0</v>
      </c>
    </row>
    <row r="64" spans="1:7" x14ac:dyDescent="0.2">
      <c r="A64" s="293" t="s">
        <v>1220</v>
      </c>
      <c r="B64" s="293" t="s">
        <v>1221</v>
      </c>
      <c r="C64" s="298" t="s">
        <v>1222</v>
      </c>
      <c r="D64" s="304">
        <v>8335.9310000000005</v>
      </c>
      <c r="E64" s="304">
        <v>0</v>
      </c>
      <c r="F64" s="304">
        <v>8335.9310000000005</v>
      </c>
      <c r="G64" s="304">
        <v>2089.855</v>
      </c>
    </row>
    <row r="65" spans="1:7" x14ac:dyDescent="0.2">
      <c r="A65" s="293" t="s">
        <v>1223</v>
      </c>
      <c r="B65" s="293" t="s">
        <v>1224</v>
      </c>
      <c r="C65" s="298" t="s">
        <v>1225</v>
      </c>
      <c r="D65" s="304">
        <v>251.43899999999999</v>
      </c>
      <c r="E65" s="304">
        <v>0</v>
      </c>
      <c r="F65" s="304">
        <v>251.43899999999999</v>
      </c>
      <c r="G65" s="304">
        <v>303.755</v>
      </c>
    </row>
    <row r="66" spans="1:7" x14ac:dyDescent="0.2">
      <c r="A66" s="293" t="s">
        <v>1226</v>
      </c>
      <c r="B66" s="293" t="s">
        <v>64</v>
      </c>
      <c r="C66" s="298" t="s">
        <v>1227</v>
      </c>
      <c r="D66" s="304">
        <v>977.35257999999999</v>
      </c>
      <c r="E66" s="304">
        <v>0</v>
      </c>
      <c r="F66" s="304">
        <v>977.35257999999999</v>
      </c>
      <c r="G66" s="304">
        <v>3137.5072500000001</v>
      </c>
    </row>
    <row r="67" spans="1:7" x14ac:dyDescent="0.2">
      <c r="A67" s="293" t="s">
        <v>1228</v>
      </c>
      <c r="B67" s="293" t="s">
        <v>1229</v>
      </c>
      <c r="C67" s="298" t="s">
        <v>1230</v>
      </c>
      <c r="D67" s="304">
        <v>0.5</v>
      </c>
      <c r="E67" s="304">
        <v>0</v>
      </c>
      <c r="F67" s="304">
        <v>0.5</v>
      </c>
      <c r="G67" s="304">
        <v>129.48634999999999</v>
      </c>
    </row>
    <row r="68" spans="1:7" x14ac:dyDescent="0.2">
      <c r="A68" s="293" t="s">
        <v>1231</v>
      </c>
      <c r="B68" s="293" t="s">
        <v>1232</v>
      </c>
      <c r="C68" s="298" t="s">
        <v>1233</v>
      </c>
      <c r="D68" s="304">
        <v>360.93979999999999</v>
      </c>
      <c r="E68" s="304">
        <v>0</v>
      </c>
      <c r="F68" s="304">
        <v>360.93979999999999</v>
      </c>
      <c r="G68" s="304">
        <v>4742.0043699999997</v>
      </c>
    </row>
    <row r="69" spans="1:7" x14ac:dyDescent="0.2">
      <c r="A69" s="293" t="s">
        <v>1234</v>
      </c>
      <c r="B69" s="293" t="s">
        <v>1235</v>
      </c>
      <c r="C69" s="298" t="s">
        <v>1236</v>
      </c>
      <c r="D69" s="304">
        <v>111126.25728999999</v>
      </c>
      <c r="E69" s="304">
        <v>0</v>
      </c>
      <c r="F69" s="304">
        <v>111126.25728999999</v>
      </c>
      <c r="G69" s="304">
        <v>137027.80897000001</v>
      </c>
    </row>
    <row r="70" spans="1:7" x14ac:dyDescent="0.2">
      <c r="A70" s="293" t="s">
        <v>1252</v>
      </c>
      <c r="B70" s="293" t="s">
        <v>1253</v>
      </c>
      <c r="C70" s="298" t="s">
        <v>1254</v>
      </c>
      <c r="D70" s="304">
        <v>0</v>
      </c>
      <c r="E70" s="304">
        <v>0</v>
      </c>
      <c r="F70" s="304">
        <v>0</v>
      </c>
      <c r="G70" s="304">
        <v>0</v>
      </c>
    </row>
    <row r="71" spans="1:7" x14ac:dyDescent="0.2">
      <c r="A71" s="293" t="s">
        <v>1258</v>
      </c>
      <c r="B71" s="293" t="s">
        <v>1259</v>
      </c>
      <c r="C71" s="298" t="s">
        <v>1260</v>
      </c>
      <c r="D71" s="304">
        <v>32525.006590000001</v>
      </c>
      <c r="E71" s="304">
        <v>0</v>
      </c>
      <c r="F71" s="304">
        <v>32525.006590000001</v>
      </c>
      <c r="G71" s="304">
        <v>27759.512330000001</v>
      </c>
    </row>
    <row r="72" spans="1:7" x14ac:dyDescent="0.2">
      <c r="A72" s="293" t="s">
        <v>1261</v>
      </c>
      <c r="B72" s="293" t="s">
        <v>1262</v>
      </c>
      <c r="C72" s="298" t="s">
        <v>1263</v>
      </c>
      <c r="D72" s="304">
        <v>4767.3621599999997</v>
      </c>
      <c r="E72" s="304">
        <v>0</v>
      </c>
      <c r="F72" s="304">
        <v>4767.3621599999997</v>
      </c>
      <c r="G72" s="304">
        <v>4403.9186799999998</v>
      </c>
    </row>
    <row r="73" spans="1:7" x14ac:dyDescent="0.2">
      <c r="A73" s="293" t="s">
        <v>1264</v>
      </c>
      <c r="B73" s="293" t="s">
        <v>1265</v>
      </c>
      <c r="C73" s="298" t="s">
        <v>1266</v>
      </c>
      <c r="D73" s="304">
        <v>789010.26020999998</v>
      </c>
      <c r="E73" s="304">
        <v>0</v>
      </c>
      <c r="F73" s="304">
        <v>789010.26020999998</v>
      </c>
      <c r="G73" s="304">
        <v>802292.31828999997</v>
      </c>
    </row>
    <row r="74" spans="1:7" s="204" customFormat="1" x14ac:dyDescent="0.2">
      <c r="A74" s="1166" t="s">
        <v>1267</v>
      </c>
      <c r="B74" s="1166" t="s">
        <v>1268</v>
      </c>
      <c r="C74" s="1167" t="s">
        <v>1269</v>
      </c>
      <c r="D74" s="1168">
        <v>40972.082329999997</v>
      </c>
      <c r="E74" s="1168">
        <v>2639.5533300000002</v>
      </c>
      <c r="F74" s="1168">
        <v>38332.529000000002</v>
      </c>
      <c r="G74" s="1168">
        <v>49906.086889999999</v>
      </c>
    </row>
    <row r="75" spans="1:7" s="204" customFormat="1" x14ac:dyDescent="0.2">
      <c r="A75" s="1144" t="s">
        <v>1270</v>
      </c>
      <c r="B75" s="1144" t="s">
        <v>1271</v>
      </c>
      <c r="C75" s="1145" t="s">
        <v>63</v>
      </c>
      <c r="D75" s="1127">
        <v>4285733.1152799996</v>
      </c>
      <c r="E75" s="1127">
        <v>0</v>
      </c>
      <c r="F75" s="1127">
        <v>4285733.1152799996</v>
      </c>
      <c r="G75" s="1127">
        <v>3579363.6889200001</v>
      </c>
    </row>
    <row r="76" spans="1:7" s="204" customFormat="1" x14ac:dyDescent="0.2">
      <c r="A76" s="297" t="s">
        <v>1272</v>
      </c>
      <c r="B76" s="297" t="s">
        <v>1273</v>
      </c>
      <c r="C76" s="301" t="s">
        <v>1274</v>
      </c>
      <c r="D76" s="294"/>
      <c r="E76" s="294"/>
      <c r="F76" s="294"/>
      <c r="G76" s="294"/>
    </row>
    <row r="77" spans="1:7" x14ac:dyDescent="0.2">
      <c r="A77" s="293" t="s">
        <v>1275</v>
      </c>
      <c r="B77" s="293" t="s">
        <v>1276</v>
      </c>
      <c r="C77" s="298" t="s">
        <v>1277</v>
      </c>
      <c r="D77" s="294"/>
      <c r="E77" s="294"/>
      <c r="F77" s="294"/>
      <c r="G77" s="294"/>
    </row>
    <row r="78" spans="1:7" x14ac:dyDescent="0.2">
      <c r="A78" s="293" t="s">
        <v>1278</v>
      </c>
      <c r="B78" s="293" t="s">
        <v>1279</v>
      </c>
      <c r="C78" s="298" t="s">
        <v>1280</v>
      </c>
      <c r="D78" s="294"/>
      <c r="E78" s="294"/>
      <c r="F78" s="294"/>
      <c r="G78" s="294"/>
    </row>
    <row r="79" spans="1:7" x14ac:dyDescent="0.2">
      <c r="A79" s="293" t="s">
        <v>1281</v>
      </c>
      <c r="B79" s="293" t="s">
        <v>1282</v>
      </c>
      <c r="C79" s="298" t="s">
        <v>1283</v>
      </c>
      <c r="D79" s="294">
        <v>13922.63502</v>
      </c>
      <c r="E79" s="294"/>
      <c r="F79" s="294">
        <v>13922.63502</v>
      </c>
      <c r="G79" s="294">
        <v>11329.51108</v>
      </c>
    </row>
    <row r="80" spans="1:7" x14ac:dyDescent="0.2">
      <c r="A80" s="293" t="s">
        <v>1284</v>
      </c>
      <c r="B80" s="293" t="s">
        <v>1285</v>
      </c>
      <c r="C80" s="298" t="s">
        <v>1286</v>
      </c>
      <c r="D80" s="294">
        <v>58180.350509999997</v>
      </c>
      <c r="E80" s="294"/>
      <c r="F80" s="294">
        <v>58180.350509999997</v>
      </c>
      <c r="G80" s="294">
        <v>58238.576509999999</v>
      </c>
    </row>
    <row r="81" spans="1:7" x14ac:dyDescent="0.2">
      <c r="A81" s="293" t="s">
        <v>1287</v>
      </c>
      <c r="B81" s="293" t="s">
        <v>1288</v>
      </c>
      <c r="C81" s="298" t="s">
        <v>1289</v>
      </c>
      <c r="D81" s="294">
        <v>4102924.6779499999</v>
      </c>
      <c r="E81" s="294"/>
      <c r="F81" s="294">
        <v>4102924.6779499999</v>
      </c>
      <c r="G81" s="294">
        <v>3388069.2031999999</v>
      </c>
    </row>
    <row r="82" spans="1:7" x14ac:dyDescent="0.2">
      <c r="A82" s="293" t="s">
        <v>1290</v>
      </c>
      <c r="B82" s="293" t="s">
        <v>1291</v>
      </c>
      <c r="C82" s="298" t="s">
        <v>1292</v>
      </c>
      <c r="D82" s="294">
        <v>96036.583870000002</v>
      </c>
      <c r="E82" s="294"/>
      <c r="F82" s="294">
        <v>96036.583870000002</v>
      </c>
      <c r="G82" s="294">
        <v>107011.66565</v>
      </c>
    </row>
    <row r="83" spans="1:7" x14ac:dyDescent="0.2">
      <c r="A83" s="293" t="s">
        <v>1299</v>
      </c>
      <c r="B83" s="293" t="s">
        <v>1300</v>
      </c>
      <c r="C83" s="298" t="s">
        <v>1301</v>
      </c>
      <c r="D83" s="294">
        <v>1282.8927699999999</v>
      </c>
      <c r="E83" s="294"/>
      <c r="F83" s="294">
        <v>1282.8927699999999</v>
      </c>
      <c r="G83" s="294">
        <v>1515.16165</v>
      </c>
    </row>
    <row r="84" spans="1:7" x14ac:dyDescent="0.2">
      <c r="A84" s="293" t="s">
        <v>1302</v>
      </c>
      <c r="B84" s="293" t="s">
        <v>1303</v>
      </c>
      <c r="C84" s="298" t="s">
        <v>1304</v>
      </c>
      <c r="D84" s="294">
        <v>45</v>
      </c>
      <c r="E84" s="294"/>
      <c r="F84" s="294">
        <v>45</v>
      </c>
      <c r="G84" s="294">
        <v>40.224040000000002</v>
      </c>
    </row>
    <row r="85" spans="1:7" x14ac:dyDescent="0.2">
      <c r="A85" s="1129" t="s">
        <v>1305</v>
      </c>
      <c r="B85" s="1129" t="s">
        <v>1306</v>
      </c>
      <c r="C85" s="1130" t="s">
        <v>1307</v>
      </c>
      <c r="D85" s="1131">
        <v>13340.97516</v>
      </c>
      <c r="E85" s="1131"/>
      <c r="F85" s="1131">
        <v>13340.97516</v>
      </c>
      <c r="G85" s="1131">
        <v>13159.34679</v>
      </c>
    </row>
    <row r="86" spans="1:7" x14ac:dyDescent="0.2">
      <c r="A86" s="269"/>
      <c r="B86" s="269"/>
      <c r="C86" s="269"/>
      <c r="D86" s="270"/>
      <c r="E86" s="271"/>
      <c r="F86" s="270"/>
      <c r="G86" s="270"/>
    </row>
    <row r="87" spans="1:7" x14ac:dyDescent="0.2">
      <c r="A87" s="269"/>
      <c r="B87" s="269"/>
      <c r="C87" s="269"/>
      <c r="D87" s="270"/>
      <c r="E87" s="271"/>
      <c r="F87" s="270"/>
      <c r="G87" s="270"/>
    </row>
    <row r="88" spans="1:7" ht="12.75" customHeight="1" x14ac:dyDescent="0.2">
      <c r="A88" s="1154"/>
      <c r="B88" s="268"/>
      <c r="C88" s="450"/>
      <c r="D88" s="1138">
        <v>1</v>
      </c>
      <c r="E88" s="1138">
        <v>2</v>
      </c>
      <c r="F88" s="263"/>
      <c r="G88" s="264"/>
    </row>
    <row r="89" spans="1:7" s="201" customFormat="1" ht="14.25" customHeight="1" x14ac:dyDescent="0.2">
      <c r="A89" s="1591" t="s">
        <v>1031</v>
      </c>
      <c r="B89" s="1592"/>
      <c r="C89" s="1597" t="s">
        <v>1032</v>
      </c>
      <c r="D89" s="1611" t="s">
        <v>1033</v>
      </c>
      <c r="E89" s="1611"/>
      <c r="F89" s="263"/>
      <c r="G89" s="264"/>
    </row>
    <row r="90" spans="1:7" s="201" customFormat="1" x14ac:dyDescent="0.2">
      <c r="A90" s="1595"/>
      <c r="B90" s="1596"/>
      <c r="C90" s="1602"/>
      <c r="D90" s="1139" t="s">
        <v>1034</v>
      </c>
      <c r="E90" s="1140" t="s">
        <v>1035</v>
      </c>
      <c r="F90" s="263"/>
      <c r="G90" s="264"/>
    </row>
    <row r="91" spans="1:7" s="204" customFormat="1" x14ac:dyDescent="0.2">
      <c r="A91" s="1144"/>
      <c r="B91" s="1144" t="s">
        <v>1308</v>
      </c>
      <c r="C91" s="1145" t="s">
        <v>63</v>
      </c>
      <c r="D91" s="1127">
        <v>51539452.050549999</v>
      </c>
      <c r="E91" s="1127">
        <v>48188911.08512</v>
      </c>
      <c r="F91" s="261"/>
      <c r="G91" s="262"/>
    </row>
    <row r="92" spans="1:7" s="204" customFormat="1" x14ac:dyDescent="0.2">
      <c r="A92" s="1144" t="s">
        <v>1309</v>
      </c>
      <c r="B92" s="1144" t="s">
        <v>1310</v>
      </c>
      <c r="C92" s="1145" t="s">
        <v>63</v>
      </c>
      <c r="D92" s="1127">
        <v>46905270.43541</v>
      </c>
      <c r="E92" s="1127">
        <v>44350414.199110001</v>
      </c>
      <c r="F92" s="261"/>
      <c r="G92" s="262"/>
    </row>
    <row r="93" spans="1:7" s="204" customFormat="1" x14ac:dyDescent="0.2">
      <c r="A93" s="1144" t="s">
        <v>1311</v>
      </c>
      <c r="B93" s="1144" t="s">
        <v>1312</v>
      </c>
      <c r="C93" s="1145" t="s">
        <v>63</v>
      </c>
      <c r="D93" s="1127">
        <v>45579707.841559999</v>
      </c>
      <c r="E93" s="1127">
        <v>43213391.608159997</v>
      </c>
      <c r="F93" s="261"/>
      <c r="G93" s="262"/>
    </row>
    <row r="94" spans="1:7" x14ac:dyDescent="0.2">
      <c r="A94" s="293" t="s">
        <v>1313</v>
      </c>
      <c r="B94" s="293" t="s">
        <v>1314</v>
      </c>
      <c r="C94" s="298" t="s">
        <v>1315</v>
      </c>
      <c r="D94" s="294">
        <v>36054664.739160001</v>
      </c>
      <c r="E94" s="294">
        <v>34588854.530940004</v>
      </c>
      <c r="F94" s="263"/>
      <c r="G94" s="264"/>
    </row>
    <row r="95" spans="1:7" x14ac:dyDescent="0.2">
      <c r="A95" s="293" t="s">
        <v>1316</v>
      </c>
      <c r="B95" s="293" t="s">
        <v>1317</v>
      </c>
      <c r="C95" s="298" t="s">
        <v>1318</v>
      </c>
      <c r="D95" s="304">
        <v>10142625.505030001</v>
      </c>
      <c r="E95" s="304">
        <v>9243624.0711000003</v>
      </c>
      <c r="F95" s="263"/>
      <c r="G95" s="258"/>
    </row>
    <row r="96" spans="1:7" x14ac:dyDescent="0.2">
      <c r="A96" s="293" t="s">
        <v>1319</v>
      </c>
      <c r="B96" s="293" t="s">
        <v>1320</v>
      </c>
      <c r="C96" s="298" t="s">
        <v>1321</v>
      </c>
      <c r="D96" s="304">
        <v>0</v>
      </c>
      <c r="E96" s="304">
        <v>0</v>
      </c>
      <c r="F96" s="265"/>
      <c r="G96" s="258"/>
    </row>
    <row r="97" spans="1:7" x14ac:dyDescent="0.2">
      <c r="A97" s="293" t="s">
        <v>1322</v>
      </c>
      <c r="B97" s="293" t="s">
        <v>1323</v>
      </c>
      <c r="C97" s="298" t="s">
        <v>1324</v>
      </c>
      <c r="D97" s="304">
        <v>-632978.76913999999</v>
      </c>
      <c r="E97" s="304">
        <v>-633073.82501000003</v>
      </c>
      <c r="F97" s="265"/>
      <c r="G97" s="258"/>
    </row>
    <row r="98" spans="1:7" x14ac:dyDescent="0.2">
      <c r="A98" s="293" t="s">
        <v>1325</v>
      </c>
      <c r="B98" s="293" t="s">
        <v>1326</v>
      </c>
      <c r="C98" s="298" t="s">
        <v>1327</v>
      </c>
      <c r="D98" s="304">
        <v>0</v>
      </c>
      <c r="E98" s="304">
        <v>0</v>
      </c>
      <c r="F98" s="265"/>
      <c r="G98" s="258"/>
    </row>
    <row r="99" spans="1:7" x14ac:dyDescent="0.2">
      <c r="A99" s="293" t="s">
        <v>1328</v>
      </c>
      <c r="B99" s="293" t="s">
        <v>1329</v>
      </c>
      <c r="C99" s="298" t="s">
        <v>1330</v>
      </c>
      <c r="D99" s="304">
        <v>15396.36651</v>
      </c>
      <c r="E99" s="304">
        <v>13986.83113</v>
      </c>
      <c r="F99" s="265"/>
      <c r="G99" s="258"/>
    </row>
    <row r="100" spans="1:7" s="204" customFormat="1" x14ac:dyDescent="0.2">
      <c r="A100" s="1144" t="s">
        <v>1331</v>
      </c>
      <c r="B100" s="1144" t="s">
        <v>1332</v>
      </c>
      <c r="C100" s="1145" t="s">
        <v>63</v>
      </c>
      <c r="D100" s="1127">
        <v>1450690.32238</v>
      </c>
      <c r="E100" s="1127">
        <v>1270229.6665099999</v>
      </c>
      <c r="F100" s="261"/>
      <c r="G100" s="262"/>
    </row>
    <row r="101" spans="1:7" x14ac:dyDescent="0.2">
      <c r="A101" s="293" t="s">
        <v>1333</v>
      </c>
      <c r="B101" s="293" t="s">
        <v>1334</v>
      </c>
      <c r="C101" s="298" t="s">
        <v>1335</v>
      </c>
      <c r="D101" s="294">
        <v>108588.09092</v>
      </c>
      <c r="E101" s="294">
        <v>96317.444529999993</v>
      </c>
      <c r="F101" s="263"/>
      <c r="G101" s="264"/>
    </row>
    <row r="102" spans="1:7" x14ac:dyDescent="0.2">
      <c r="A102" s="293" t="s">
        <v>1336</v>
      </c>
      <c r="B102" s="293" t="s">
        <v>1337</v>
      </c>
      <c r="C102" s="298" t="s">
        <v>1338</v>
      </c>
      <c r="D102" s="304">
        <v>106488.45087</v>
      </c>
      <c r="E102" s="304">
        <v>117975.33024</v>
      </c>
      <c r="F102" s="263"/>
      <c r="G102" s="264"/>
    </row>
    <row r="103" spans="1:7" ht="13.5" customHeight="1" x14ac:dyDescent="0.2">
      <c r="A103" s="293" t="s">
        <v>1339</v>
      </c>
      <c r="B103" s="293" t="s">
        <v>1340</v>
      </c>
      <c r="C103" s="298" t="s">
        <v>1341</v>
      </c>
      <c r="D103" s="304">
        <v>254679.01417000001</v>
      </c>
      <c r="E103" s="304">
        <v>245002.89624</v>
      </c>
      <c r="F103" s="263"/>
      <c r="G103" s="264"/>
    </row>
    <row r="104" spans="1:7" x14ac:dyDescent="0.2">
      <c r="A104" s="293" t="s">
        <v>1342</v>
      </c>
      <c r="B104" s="293" t="s">
        <v>1343</v>
      </c>
      <c r="C104" s="298" t="s">
        <v>1344</v>
      </c>
      <c r="D104" s="304">
        <v>58115.312239999999</v>
      </c>
      <c r="E104" s="304">
        <v>57916.56207</v>
      </c>
      <c r="F104" s="265"/>
      <c r="G104" s="258"/>
    </row>
    <row r="105" spans="1:7" x14ac:dyDescent="0.2">
      <c r="A105" s="293" t="s">
        <v>1345</v>
      </c>
      <c r="B105" s="293" t="s">
        <v>1346</v>
      </c>
      <c r="C105" s="298" t="s">
        <v>1347</v>
      </c>
      <c r="D105" s="304">
        <v>922819.45418</v>
      </c>
      <c r="E105" s="304">
        <v>753017.43342999998</v>
      </c>
      <c r="F105" s="263"/>
      <c r="G105" s="264"/>
    </row>
    <row r="106" spans="1:7" s="204" customFormat="1" x14ac:dyDescent="0.2">
      <c r="A106" s="1144" t="s">
        <v>1351</v>
      </c>
      <c r="B106" s="1144" t="s">
        <v>1352</v>
      </c>
      <c r="C106" s="1145" t="s">
        <v>63</v>
      </c>
      <c r="D106" s="1127">
        <v>-125127.72852999999</v>
      </c>
      <c r="E106" s="1127">
        <v>-133207.07556</v>
      </c>
      <c r="F106" s="261"/>
      <c r="G106" s="262"/>
    </row>
    <row r="107" spans="1:7" x14ac:dyDescent="0.2">
      <c r="A107" s="293" t="s">
        <v>1353</v>
      </c>
      <c r="B107" s="293" t="s">
        <v>1354</v>
      </c>
      <c r="C107" s="298" t="s">
        <v>63</v>
      </c>
      <c r="D107" s="294">
        <v>119701.3046</v>
      </c>
      <c r="E107" s="294">
        <v>129174.46324</v>
      </c>
      <c r="F107" s="263"/>
      <c r="G107" s="258"/>
    </row>
    <row r="108" spans="1:7" x14ac:dyDescent="0.2">
      <c r="A108" s="293" t="s">
        <v>1355</v>
      </c>
      <c r="B108" s="293" t="s">
        <v>1356</v>
      </c>
      <c r="C108" s="298" t="s">
        <v>1357</v>
      </c>
      <c r="D108" s="304">
        <v>0</v>
      </c>
      <c r="E108" s="304">
        <v>0</v>
      </c>
      <c r="F108" s="265"/>
      <c r="G108" s="264"/>
    </row>
    <row r="109" spans="1:7" x14ac:dyDescent="0.2">
      <c r="A109" s="293" t="s">
        <v>1358</v>
      </c>
      <c r="B109" s="293" t="s">
        <v>1359</v>
      </c>
      <c r="C109" s="298" t="s">
        <v>1360</v>
      </c>
      <c r="D109" s="304">
        <v>-244829.03313</v>
      </c>
      <c r="E109" s="304">
        <v>-262381.53879999998</v>
      </c>
      <c r="F109" s="265"/>
      <c r="G109" s="258"/>
    </row>
    <row r="110" spans="1:7" s="204" customFormat="1" x14ac:dyDescent="0.2">
      <c r="A110" s="1144" t="s">
        <v>1361</v>
      </c>
      <c r="B110" s="1144" t="s">
        <v>1362</v>
      </c>
      <c r="C110" s="1145" t="s">
        <v>63</v>
      </c>
      <c r="D110" s="1127">
        <v>4634181.6151400004</v>
      </c>
      <c r="E110" s="1127">
        <v>3838496.88601</v>
      </c>
      <c r="F110" s="261"/>
      <c r="G110" s="262"/>
    </row>
    <row r="111" spans="1:7" s="204" customFormat="1" x14ac:dyDescent="0.2">
      <c r="A111" s="1144" t="s">
        <v>1363</v>
      </c>
      <c r="B111" s="1144" t="s">
        <v>1364</v>
      </c>
      <c r="C111" s="1145" t="s">
        <v>63</v>
      </c>
      <c r="D111" s="1127">
        <v>11432.8084</v>
      </c>
      <c r="E111" s="1127">
        <v>13299.45318</v>
      </c>
      <c r="F111" s="261"/>
      <c r="G111" s="262"/>
    </row>
    <row r="112" spans="1:7" x14ac:dyDescent="0.2">
      <c r="A112" s="293" t="s">
        <v>1365</v>
      </c>
      <c r="B112" s="293" t="s">
        <v>1364</v>
      </c>
      <c r="C112" s="298" t="s">
        <v>1366</v>
      </c>
      <c r="D112" s="294">
        <v>11432.8084</v>
      </c>
      <c r="E112" s="294">
        <v>13299.45318</v>
      </c>
      <c r="F112" s="265"/>
      <c r="G112" s="258"/>
    </row>
    <row r="113" spans="1:7" s="204" customFormat="1" x14ac:dyDescent="0.2">
      <c r="A113" s="1144" t="s">
        <v>1367</v>
      </c>
      <c r="B113" s="1144" t="s">
        <v>1368</v>
      </c>
      <c r="C113" s="1145" t="s">
        <v>63</v>
      </c>
      <c r="D113" s="1127">
        <v>741530.37806999998</v>
      </c>
      <c r="E113" s="1127">
        <v>682883.94605000003</v>
      </c>
      <c r="F113" s="261"/>
      <c r="G113" s="262"/>
    </row>
    <row r="114" spans="1:7" x14ac:dyDescent="0.2">
      <c r="A114" s="293" t="s">
        <v>1369</v>
      </c>
      <c r="B114" s="293" t="s">
        <v>1370</v>
      </c>
      <c r="C114" s="298" t="s">
        <v>1371</v>
      </c>
      <c r="D114" s="294">
        <v>91152.229080000005</v>
      </c>
      <c r="E114" s="294">
        <v>116470.60702</v>
      </c>
      <c r="F114" s="265"/>
      <c r="G114" s="258"/>
    </row>
    <row r="115" spans="1:7" x14ac:dyDescent="0.2">
      <c r="A115" s="293" t="s">
        <v>1372</v>
      </c>
      <c r="B115" s="293" t="s">
        <v>1373</v>
      </c>
      <c r="C115" s="298" t="s">
        <v>1374</v>
      </c>
      <c r="D115" s="304">
        <v>43001.672200000001</v>
      </c>
      <c r="E115" s="304">
        <v>65993.815419999999</v>
      </c>
      <c r="F115" s="265"/>
      <c r="G115" s="258"/>
    </row>
    <row r="116" spans="1:7" x14ac:dyDescent="0.2">
      <c r="A116" s="293" t="s">
        <v>1378</v>
      </c>
      <c r="B116" s="293" t="s">
        <v>1379</v>
      </c>
      <c r="C116" s="298" t="s">
        <v>1380</v>
      </c>
      <c r="D116" s="304">
        <v>309.82</v>
      </c>
      <c r="E116" s="304">
        <v>295.166</v>
      </c>
      <c r="F116" s="265"/>
      <c r="G116" s="258"/>
    </row>
    <row r="117" spans="1:7" x14ac:dyDescent="0.2">
      <c r="A117" s="293" t="s">
        <v>1387</v>
      </c>
      <c r="B117" s="293" t="s">
        <v>1388</v>
      </c>
      <c r="C117" s="298" t="s">
        <v>1389</v>
      </c>
      <c r="D117" s="304">
        <v>2200.4061400000001</v>
      </c>
      <c r="E117" s="304">
        <v>2502.2848199999999</v>
      </c>
      <c r="F117" s="265"/>
      <c r="G117" s="258"/>
    </row>
    <row r="118" spans="1:7" x14ac:dyDescent="0.2">
      <c r="A118" s="293" t="s">
        <v>1390</v>
      </c>
      <c r="B118" s="293" t="s">
        <v>1391</v>
      </c>
      <c r="C118" s="298" t="s">
        <v>1392</v>
      </c>
      <c r="D118" s="304">
        <v>604866.25064999994</v>
      </c>
      <c r="E118" s="304">
        <v>497622.07279000001</v>
      </c>
      <c r="F118" s="265"/>
      <c r="G118" s="258"/>
    </row>
    <row r="119" spans="1:7" s="204" customFormat="1" x14ac:dyDescent="0.2">
      <c r="A119" s="1144" t="s">
        <v>1393</v>
      </c>
      <c r="B119" s="1144" t="s">
        <v>1394</v>
      </c>
      <c r="C119" s="1145" t="s">
        <v>63</v>
      </c>
      <c r="D119" s="1127">
        <v>3881218.4286699998</v>
      </c>
      <c r="E119" s="1127">
        <v>3142313.4867799999</v>
      </c>
      <c r="F119" s="261"/>
      <c r="G119" s="262"/>
    </row>
    <row r="120" spans="1:7" x14ac:dyDescent="0.2">
      <c r="A120" s="293" t="s">
        <v>1395</v>
      </c>
      <c r="B120" s="293" t="s">
        <v>1396</v>
      </c>
      <c r="C120" s="298" t="s">
        <v>1397</v>
      </c>
      <c r="D120" s="294">
        <v>110438.40466</v>
      </c>
      <c r="E120" s="294">
        <v>49318.520649999999</v>
      </c>
      <c r="F120" s="265"/>
      <c r="G120" s="258"/>
    </row>
    <row r="121" spans="1:7" x14ac:dyDescent="0.2">
      <c r="A121" s="293" t="s">
        <v>1404</v>
      </c>
      <c r="B121" s="293" t="s">
        <v>1405</v>
      </c>
      <c r="C121" s="298" t="s">
        <v>1406</v>
      </c>
      <c r="D121" s="304">
        <v>0</v>
      </c>
      <c r="E121" s="304">
        <v>0</v>
      </c>
      <c r="F121" s="265"/>
      <c r="G121" s="258"/>
    </row>
    <row r="122" spans="1:7" x14ac:dyDescent="0.2">
      <c r="A122" s="293" t="s">
        <v>1407</v>
      </c>
      <c r="B122" s="293" t="s">
        <v>1408</v>
      </c>
      <c r="C122" s="298" t="s">
        <v>1409</v>
      </c>
      <c r="D122" s="304">
        <v>896687.59151000006</v>
      </c>
      <c r="E122" s="304">
        <v>802414.84241000004</v>
      </c>
      <c r="F122" s="263"/>
      <c r="G122" s="264"/>
    </row>
    <row r="123" spans="1:7" x14ac:dyDescent="0.2">
      <c r="A123" s="293" t="s">
        <v>1413</v>
      </c>
      <c r="B123" s="293" t="s">
        <v>1414</v>
      </c>
      <c r="C123" s="298" t="s">
        <v>1415</v>
      </c>
      <c r="D123" s="304">
        <v>84143.834619999994</v>
      </c>
      <c r="E123" s="304">
        <v>81569.015119999996</v>
      </c>
      <c r="F123" s="263"/>
      <c r="G123" s="264"/>
    </row>
    <row r="124" spans="1:7" x14ac:dyDescent="0.2">
      <c r="A124" s="293" t="s">
        <v>1419</v>
      </c>
      <c r="B124" s="293" t="s">
        <v>1420</v>
      </c>
      <c r="C124" s="298" t="s">
        <v>1421</v>
      </c>
      <c r="D124" s="304">
        <v>5219.73531</v>
      </c>
      <c r="E124" s="304">
        <v>5600</v>
      </c>
      <c r="F124" s="265"/>
      <c r="G124" s="258"/>
    </row>
    <row r="125" spans="1:7" ht="12.75" customHeight="1" x14ac:dyDescent="0.2">
      <c r="A125" s="293" t="s">
        <v>1422</v>
      </c>
      <c r="B125" s="293" t="s">
        <v>1423</v>
      </c>
      <c r="C125" s="298" t="s">
        <v>1424</v>
      </c>
      <c r="D125" s="304">
        <v>782507.00754999998</v>
      </c>
      <c r="E125" s="304">
        <v>737400.76434999995</v>
      </c>
      <c r="F125" s="263"/>
      <c r="G125" s="264"/>
    </row>
    <row r="126" spans="1:7" ht="12.75" customHeight="1" x14ac:dyDescent="0.2">
      <c r="A126" s="293" t="s">
        <v>1425</v>
      </c>
      <c r="B126" s="293" t="s">
        <v>1426</v>
      </c>
      <c r="C126" s="298" t="s">
        <v>1427</v>
      </c>
      <c r="D126" s="304">
        <v>29682.516869999999</v>
      </c>
      <c r="E126" s="304">
        <v>27915.560030000001</v>
      </c>
      <c r="F126" s="263"/>
      <c r="G126" s="264"/>
    </row>
    <row r="127" spans="1:7" ht="12.75" customHeight="1" x14ac:dyDescent="0.2">
      <c r="A127" s="293" t="s">
        <v>1428</v>
      </c>
      <c r="B127" s="293" t="s">
        <v>1212</v>
      </c>
      <c r="C127" s="298" t="s">
        <v>1213</v>
      </c>
      <c r="D127" s="304">
        <v>306322.08003999997</v>
      </c>
      <c r="E127" s="304">
        <v>287251.31864000001</v>
      </c>
      <c r="F127" s="263"/>
      <c r="G127" s="264"/>
    </row>
    <row r="128" spans="1:7" ht="12.75" customHeight="1" x14ac:dyDescent="0.2">
      <c r="A128" s="293" t="s">
        <v>1429</v>
      </c>
      <c r="B128" s="293" t="s">
        <v>1215</v>
      </c>
      <c r="C128" s="298" t="s">
        <v>1216</v>
      </c>
      <c r="D128" s="304">
        <v>135900.4056</v>
      </c>
      <c r="E128" s="304">
        <v>127130.65308</v>
      </c>
      <c r="F128" s="263"/>
      <c r="G128" s="264"/>
    </row>
    <row r="129" spans="1:7" ht="12.75" customHeight="1" x14ac:dyDescent="0.2">
      <c r="A129" s="293" t="s">
        <v>1430</v>
      </c>
      <c r="B129" s="293" t="s">
        <v>1218</v>
      </c>
      <c r="C129" s="298" t="s">
        <v>1219</v>
      </c>
      <c r="D129" s="304">
        <v>0</v>
      </c>
      <c r="E129" s="304">
        <v>0</v>
      </c>
      <c r="F129" s="263"/>
      <c r="G129" s="264"/>
    </row>
    <row r="130" spans="1:7" ht="12.75" customHeight="1" x14ac:dyDescent="0.2">
      <c r="A130" s="293" t="s">
        <v>1431</v>
      </c>
      <c r="B130" s="293" t="s">
        <v>1221</v>
      </c>
      <c r="C130" s="298" t="s">
        <v>1222</v>
      </c>
      <c r="D130" s="304">
        <v>2869.7747800000002</v>
      </c>
      <c r="E130" s="304">
        <v>4965.4223199999997</v>
      </c>
      <c r="F130" s="265"/>
      <c r="G130" s="258"/>
    </row>
    <row r="131" spans="1:7" ht="12.75" customHeight="1" x14ac:dyDescent="0.2">
      <c r="A131" s="293" t="s">
        <v>1432</v>
      </c>
      <c r="B131" s="293" t="s">
        <v>1224</v>
      </c>
      <c r="C131" s="298" t="s">
        <v>1225</v>
      </c>
      <c r="D131" s="304">
        <v>93445.115000000005</v>
      </c>
      <c r="E131" s="304">
        <v>84863.542000000001</v>
      </c>
      <c r="F131" s="263"/>
      <c r="G131" s="264"/>
    </row>
    <row r="132" spans="1:7" ht="12.75" customHeight="1" x14ac:dyDescent="0.2">
      <c r="A132" s="293" t="s">
        <v>1433</v>
      </c>
      <c r="B132" s="293" t="s">
        <v>64</v>
      </c>
      <c r="C132" s="298" t="s">
        <v>1227</v>
      </c>
      <c r="D132" s="304">
        <v>15293.56673</v>
      </c>
      <c r="E132" s="304">
        <v>21199.377489999999</v>
      </c>
      <c r="F132" s="265"/>
      <c r="G132" s="258"/>
    </row>
    <row r="133" spans="1:7" ht="12.75" customHeight="1" x14ac:dyDescent="0.2">
      <c r="A133" s="293" t="s">
        <v>1434</v>
      </c>
      <c r="B133" s="293" t="s">
        <v>1435</v>
      </c>
      <c r="C133" s="298" t="s">
        <v>1436</v>
      </c>
      <c r="D133" s="304">
        <v>38.311540000000001</v>
      </c>
      <c r="E133" s="304">
        <v>312.02100000000002</v>
      </c>
      <c r="F133" s="263"/>
      <c r="G133" s="264"/>
    </row>
    <row r="134" spans="1:7" ht="12.75" customHeight="1" x14ac:dyDescent="0.2">
      <c r="A134" s="293" t="s">
        <v>1437</v>
      </c>
      <c r="B134" s="293" t="s">
        <v>1438</v>
      </c>
      <c r="C134" s="298" t="s">
        <v>1439</v>
      </c>
      <c r="D134" s="304">
        <v>6702.2447099999999</v>
      </c>
      <c r="E134" s="304">
        <v>229.58449999999999</v>
      </c>
      <c r="F134" s="265"/>
      <c r="G134" s="258"/>
    </row>
    <row r="135" spans="1:7" ht="12.75" customHeight="1" x14ac:dyDescent="0.2">
      <c r="A135" s="293" t="s">
        <v>1440</v>
      </c>
      <c r="B135" s="293" t="s">
        <v>1441</v>
      </c>
      <c r="C135" s="298" t="s">
        <v>1442</v>
      </c>
      <c r="D135" s="304">
        <v>18726.228899999998</v>
      </c>
      <c r="E135" s="304">
        <v>6745.9019900000003</v>
      </c>
      <c r="F135" s="263"/>
      <c r="G135" s="264"/>
    </row>
    <row r="136" spans="1:7" ht="12.75" customHeight="1" x14ac:dyDescent="0.2">
      <c r="A136" s="293" t="s">
        <v>1456</v>
      </c>
      <c r="B136" s="293" t="s">
        <v>1457</v>
      </c>
      <c r="C136" s="298" t="s">
        <v>1458</v>
      </c>
      <c r="D136" s="304">
        <v>368048.33948000002</v>
      </c>
      <c r="E136" s="304">
        <v>120421.57141999999</v>
      </c>
      <c r="F136" s="265"/>
      <c r="G136" s="258"/>
    </row>
    <row r="137" spans="1:7" ht="12.75" customHeight="1" x14ac:dyDescent="0.2">
      <c r="A137" s="295" t="s">
        <v>1460</v>
      </c>
      <c r="B137" s="293" t="s">
        <v>1461</v>
      </c>
      <c r="C137" s="298" t="s">
        <v>1462</v>
      </c>
      <c r="D137" s="304">
        <v>26278.967629999999</v>
      </c>
      <c r="E137" s="304">
        <v>21357.237659999999</v>
      </c>
      <c r="F137" s="263"/>
      <c r="G137" s="264"/>
    </row>
    <row r="138" spans="1:7" ht="12.75" customHeight="1" x14ac:dyDescent="0.2">
      <c r="A138" s="293" t="s">
        <v>1463</v>
      </c>
      <c r="B138" s="293" t="s">
        <v>1464</v>
      </c>
      <c r="C138" s="298" t="s">
        <v>1465</v>
      </c>
      <c r="D138" s="304">
        <v>61127.651559999998</v>
      </c>
      <c r="E138" s="304">
        <v>45444.354599999999</v>
      </c>
      <c r="F138" s="265"/>
      <c r="G138" s="258"/>
    </row>
    <row r="139" spans="1:7" ht="12.75" customHeight="1" x14ac:dyDescent="0.2">
      <c r="A139" s="293" t="s">
        <v>1466</v>
      </c>
      <c r="B139" s="293" t="s">
        <v>1467</v>
      </c>
      <c r="C139" s="298" t="s">
        <v>1468</v>
      </c>
      <c r="D139" s="304">
        <v>838722.92871999997</v>
      </c>
      <c r="E139" s="304">
        <v>622574.00983999996</v>
      </c>
      <c r="F139" s="263"/>
      <c r="G139" s="264"/>
    </row>
    <row r="140" spans="1:7" ht="12.75" customHeight="1" x14ac:dyDescent="0.2">
      <c r="A140" s="1129" t="s">
        <v>1469</v>
      </c>
      <c r="B140" s="1129" t="s">
        <v>1470</v>
      </c>
      <c r="C140" s="1130" t="s">
        <v>1471</v>
      </c>
      <c r="D140" s="1131">
        <v>99063.723459999994</v>
      </c>
      <c r="E140" s="1131">
        <v>95599.789680000002</v>
      </c>
      <c r="F140" s="265"/>
      <c r="G140" s="258"/>
    </row>
  </sheetData>
  <mergeCells count="10">
    <mergeCell ref="A89:B90"/>
    <mergeCell ref="C89:C90"/>
    <mergeCell ref="D89:E89"/>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83" firstPageNumber="436" fitToHeight="2" orientation="portrait" useFirstPageNumber="1" r:id="rId1"/>
  <headerFooter>
    <oddHeader>&amp;L&amp;"Tahoma,Kurzíva"Závěrečný účet Moravskoslezského kraje za rok 2023&amp;R&amp;"Tahoma,Kurzíva"Tabulka č. 38</oddHeader>
    <oddFooter>&amp;C&amp;"Tahoma,Obyčejné"&amp;P</oddFooter>
  </headerFooter>
  <rowBreaks count="1" manualBreakCount="1">
    <brk id="74"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4FF2-F314-4A9D-9892-9190A51AC0D6}">
  <sheetPr>
    <pageSetUpPr fitToPage="1"/>
  </sheetPr>
  <dimension ref="A1:H83"/>
  <sheetViews>
    <sheetView showGridLines="0" zoomScaleNormal="100" zoomScaleSheetLayoutView="100" workbookViewId="0">
      <selection activeCell="F37" sqref="F37"/>
    </sheetView>
  </sheetViews>
  <sheetFormatPr defaultColWidth="9.28515625" defaultRowHeight="12.75" x14ac:dyDescent="0.2"/>
  <cols>
    <col min="1" max="1" width="6.7109375" style="200" customWidth="1"/>
    <col min="2" max="2" width="58.42578125" style="200" customWidth="1"/>
    <col min="3" max="3" width="8.5703125" style="121" customWidth="1"/>
    <col min="4" max="7" width="15.42578125" style="200" customWidth="1"/>
    <col min="8" max="8" width="11.42578125" style="200" bestFit="1" customWidth="1"/>
    <col min="9" max="16384" width="9.28515625" style="200"/>
  </cols>
  <sheetData>
    <row r="1" spans="1:7" s="272" customFormat="1" ht="18" customHeight="1" x14ac:dyDescent="0.2">
      <c r="A1" s="1590" t="s">
        <v>4566</v>
      </c>
      <c r="B1" s="1590"/>
      <c r="C1" s="1590"/>
      <c r="D1" s="1590"/>
      <c r="E1" s="1590"/>
      <c r="F1" s="1590"/>
      <c r="G1" s="1590"/>
    </row>
    <row r="2" spans="1:7" s="272" customFormat="1" ht="18" customHeight="1" x14ac:dyDescent="0.2">
      <c r="A2" s="1590" t="s">
        <v>1474</v>
      </c>
      <c r="B2" s="1590"/>
      <c r="C2" s="1590"/>
      <c r="D2" s="1590"/>
      <c r="E2" s="1590"/>
      <c r="F2" s="1590"/>
      <c r="G2" s="1590"/>
    </row>
    <row r="4" spans="1:7" ht="12.75" customHeight="1" x14ac:dyDescent="0.2">
      <c r="A4" s="1157"/>
      <c r="B4" s="1158"/>
      <c r="C4" s="451"/>
      <c r="D4" s="1159">
        <v>1</v>
      </c>
      <c r="E4" s="1159">
        <v>2</v>
      </c>
      <c r="F4" s="1159">
        <v>3</v>
      </c>
      <c r="G4" s="1159">
        <v>4</v>
      </c>
    </row>
    <row r="5" spans="1:7" s="201" customFormat="1" ht="12.75" customHeight="1" x14ac:dyDescent="0.2">
      <c r="A5" s="1613" t="s">
        <v>1031</v>
      </c>
      <c r="B5" s="1614"/>
      <c r="C5" s="1617" t="s">
        <v>1032</v>
      </c>
      <c r="D5" s="1619" t="s">
        <v>1475</v>
      </c>
      <c r="E5" s="1619"/>
      <c r="F5" s="1619" t="s">
        <v>1476</v>
      </c>
      <c r="G5" s="1619"/>
    </row>
    <row r="6" spans="1:7" s="201" customFormat="1" ht="21" x14ac:dyDescent="0.2">
      <c r="A6" s="1615"/>
      <c r="B6" s="1616"/>
      <c r="C6" s="1618"/>
      <c r="D6" s="1160" t="s">
        <v>1477</v>
      </c>
      <c r="E6" s="1160" t="s">
        <v>1478</v>
      </c>
      <c r="F6" s="1161" t="s">
        <v>1477</v>
      </c>
      <c r="G6" s="1161" t="s">
        <v>1478</v>
      </c>
    </row>
    <row r="7" spans="1:7" s="201" customFormat="1" x14ac:dyDescent="0.2">
      <c r="A7" s="1144" t="s">
        <v>1040</v>
      </c>
      <c r="B7" s="1144" t="s">
        <v>1479</v>
      </c>
      <c r="C7" s="1145" t="s">
        <v>63</v>
      </c>
      <c r="D7" s="1162">
        <v>22394322.42233</v>
      </c>
      <c r="E7" s="1162">
        <v>298776.25121999998</v>
      </c>
      <c r="F7" s="1162">
        <v>20464261.686420001</v>
      </c>
      <c r="G7" s="1162">
        <v>244006.55106</v>
      </c>
    </row>
    <row r="8" spans="1:7" x14ac:dyDescent="0.2">
      <c r="A8" s="1125" t="s">
        <v>1042</v>
      </c>
      <c r="B8" s="1125" t="s">
        <v>1480</v>
      </c>
      <c r="C8" s="1149" t="s">
        <v>63</v>
      </c>
      <c r="D8" s="1162">
        <v>22345503.643070001</v>
      </c>
      <c r="E8" s="1162">
        <v>297307.23475</v>
      </c>
      <c r="F8" s="1162">
        <v>20419249.525010001</v>
      </c>
      <c r="G8" s="1162">
        <v>242341.95936000001</v>
      </c>
    </row>
    <row r="9" spans="1:7" x14ac:dyDescent="0.2">
      <c r="A9" s="1132" t="s">
        <v>1044</v>
      </c>
      <c r="B9" s="1132" t="s">
        <v>1481</v>
      </c>
      <c r="C9" s="1152" t="s">
        <v>1482</v>
      </c>
      <c r="D9" s="299">
        <v>2312284.3112499998</v>
      </c>
      <c r="E9" s="299">
        <v>61251.22539</v>
      </c>
      <c r="F9" s="299">
        <v>2251000.5986199998</v>
      </c>
      <c r="G9" s="299">
        <v>53009.032019999999</v>
      </c>
    </row>
    <row r="10" spans="1:7" x14ac:dyDescent="0.2">
      <c r="A10" s="293" t="s">
        <v>1047</v>
      </c>
      <c r="B10" s="293" t="s">
        <v>1483</v>
      </c>
      <c r="C10" s="298" t="s">
        <v>1484</v>
      </c>
      <c r="D10" s="299">
        <v>673054.42886999995</v>
      </c>
      <c r="E10" s="299">
        <v>48147.832459999998</v>
      </c>
      <c r="F10" s="299">
        <v>439035.99450999999</v>
      </c>
      <c r="G10" s="299">
        <v>33483.34693</v>
      </c>
    </row>
    <row r="11" spans="1:7" x14ac:dyDescent="0.2">
      <c r="A11" s="293" t="s">
        <v>1050</v>
      </c>
      <c r="B11" s="293" t="s">
        <v>1485</v>
      </c>
      <c r="C11" s="298" t="s">
        <v>1486</v>
      </c>
      <c r="D11" s="299">
        <v>223.48976999999999</v>
      </c>
      <c r="E11" s="299">
        <v>104.07380000000001</v>
      </c>
      <c r="F11" s="299">
        <v>182.14904999999999</v>
      </c>
      <c r="G11" s="299">
        <v>43.343870000000003</v>
      </c>
    </row>
    <row r="12" spans="1:7" x14ac:dyDescent="0.2">
      <c r="A12" s="293" t="s">
        <v>1053</v>
      </c>
      <c r="B12" s="293" t="s">
        <v>1487</v>
      </c>
      <c r="C12" s="298" t="s">
        <v>1488</v>
      </c>
      <c r="D12" s="299">
        <v>614951.85615000001</v>
      </c>
      <c r="E12" s="299">
        <v>25529.674869999999</v>
      </c>
      <c r="F12" s="299">
        <v>536901.63223999995</v>
      </c>
      <c r="G12" s="299">
        <v>20303.281060000001</v>
      </c>
    </row>
    <row r="13" spans="1:7" x14ac:dyDescent="0.2">
      <c r="A13" s="293" t="s">
        <v>1056</v>
      </c>
      <c r="B13" s="293" t="s">
        <v>1489</v>
      </c>
      <c r="C13" s="298" t="s">
        <v>1490</v>
      </c>
      <c r="D13" s="299">
        <v>-15242.993039999999</v>
      </c>
      <c r="E13" s="299"/>
      <c r="F13" s="299">
        <v>-8579.0963699999993</v>
      </c>
      <c r="G13" s="299"/>
    </row>
    <row r="14" spans="1:7" x14ac:dyDescent="0.2">
      <c r="A14" s="293" t="s">
        <v>1059</v>
      </c>
      <c r="B14" s="293" t="s">
        <v>1491</v>
      </c>
      <c r="C14" s="298" t="s">
        <v>1492</v>
      </c>
      <c r="D14" s="299">
        <v>-57763.471660000003</v>
      </c>
      <c r="E14" s="299">
        <v>-3999.0277000000001</v>
      </c>
      <c r="F14" s="299">
        <v>-54562.336710000003</v>
      </c>
      <c r="G14" s="299">
        <v>-2365.23774</v>
      </c>
    </row>
    <row r="15" spans="1:7" x14ac:dyDescent="0.2">
      <c r="A15" s="293" t="s">
        <v>1062</v>
      </c>
      <c r="B15" s="293" t="s">
        <v>1493</v>
      </c>
      <c r="C15" s="298" t="s">
        <v>1494</v>
      </c>
      <c r="D15" s="299">
        <v>-51.144379999999998</v>
      </c>
      <c r="E15" s="299">
        <v>3336.0223500000002</v>
      </c>
      <c r="F15" s="299">
        <v>-1479.3247200000001</v>
      </c>
      <c r="G15" s="299">
        <v>-2317.8233300000002</v>
      </c>
    </row>
    <row r="16" spans="1:7" x14ac:dyDescent="0.2">
      <c r="A16" s="293" t="s">
        <v>1065</v>
      </c>
      <c r="B16" s="293" t="s">
        <v>158</v>
      </c>
      <c r="C16" s="298" t="s">
        <v>1495</v>
      </c>
      <c r="D16" s="299">
        <v>1061191.7425500001</v>
      </c>
      <c r="E16" s="299">
        <v>12515.90495</v>
      </c>
      <c r="F16" s="299">
        <v>814688.92105</v>
      </c>
      <c r="G16" s="299">
        <v>6726.4086699999998</v>
      </c>
    </row>
    <row r="17" spans="1:7" x14ac:dyDescent="0.2">
      <c r="A17" s="293" t="s">
        <v>1068</v>
      </c>
      <c r="B17" s="293" t="s">
        <v>144</v>
      </c>
      <c r="C17" s="298" t="s">
        <v>1496</v>
      </c>
      <c r="D17" s="299">
        <v>61266.162669999998</v>
      </c>
      <c r="E17" s="299">
        <v>72.935890000000001</v>
      </c>
      <c r="F17" s="299">
        <v>49606.125469999999</v>
      </c>
      <c r="G17" s="299">
        <v>80.370320000000007</v>
      </c>
    </row>
    <row r="18" spans="1:7" x14ac:dyDescent="0.2">
      <c r="A18" s="293" t="s">
        <v>1497</v>
      </c>
      <c r="B18" s="293" t="s">
        <v>1498</v>
      </c>
      <c r="C18" s="298" t="s">
        <v>1499</v>
      </c>
      <c r="D18" s="299">
        <v>4020.2862</v>
      </c>
      <c r="E18" s="299">
        <v>122.28712</v>
      </c>
      <c r="F18" s="299">
        <v>3993.5726599999998</v>
      </c>
      <c r="G18" s="299">
        <v>79.733549999999994</v>
      </c>
    </row>
    <row r="19" spans="1:7" x14ac:dyDescent="0.2">
      <c r="A19" s="293" t="s">
        <v>1500</v>
      </c>
      <c r="B19" s="293" t="s">
        <v>1501</v>
      </c>
      <c r="C19" s="298" t="s">
        <v>1502</v>
      </c>
      <c r="D19" s="299">
        <v>-32009.444230000001</v>
      </c>
      <c r="E19" s="299">
        <v>-1294.48101</v>
      </c>
      <c r="F19" s="299">
        <v>-28088.822899999999</v>
      </c>
      <c r="G19" s="299">
        <v>-750.69289000000003</v>
      </c>
    </row>
    <row r="20" spans="1:7" x14ac:dyDescent="0.2">
      <c r="A20" s="293" t="s">
        <v>1503</v>
      </c>
      <c r="B20" s="293" t="s">
        <v>1504</v>
      </c>
      <c r="C20" s="298" t="s">
        <v>1505</v>
      </c>
      <c r="D20" s="299">
        <v>1095899.14625</v>
      </c>
      <c r="E20" s="299">
        <v>24582.333210000001</v>
      </c>
      <c r="F20" s="299">
        <v>951912.11629000003</v>
      </c>
      <c r="G20" s="299">
        <v>19743.58467</v>
      </c>
    </row>
    <row r="21" spans="1:7" x14ac:dyDescent="0.2">
      <c r="A21" s="293" t="s">
        <v>1506</v>
      </c>
      <c r="B21" s="293" t="s">
        <v>1507</v>
      </c>
      <c r="C21" s="298" t="s">
        <v>1508</v>
      </c>
      <c r="D21" s="299">
        <v>11051263.376879999</v>
      </c>
      <c r="E21" s="299">
        <v>79252.112779999996</v>
      </c>
      <c r="F21" s="299">
        <v>10338495.17068</v>
      </c>
      <c r="G21" s="299">
        <v>71562.85428</v>
      </c>
    </row>
    <row r="22" spans="1:7" x14ac:dyDescent="0.2">
      <c r="A22" s="293" t="s">
        <v>1509</v>
      </c>
      <c r="B22" s="293" t="s">
        <v>1510</v>
      </c>
      <c r="C22" s="298" t="s">
        <v>1511</v>
      </c>
      <c r="D22" s="299">
        <v>3613928.2542900001</v>
      </c>
      <c r="E22" s="299">
        <v>23936.299360000001</v>
      </c>
      <c r="F22" s="299">
        <v>3382679.9779300001</v>
      </c>
      <c r="G22" s="299">
        <v>21308.324540000001</v>
      </c>
    </row>
    <row r="23" spans="1:7" x14ac:dyDescent="0.2">
      <c r="A23" s="293" t="s">
        <v>1512</v>
      </c>
      <c r="B23" s="293" t="s">
        <v>1513</v>
      </c>
      <c r="C23" s="298" t="s">
        <v>1514</v>
      </c>
      <c r="D23" s="299">
        <v>45413.611660000002</v>
      </c>
      <c r="E23" s="299">
        <v>256.61347999999998</v>
      </c>
      <c r="F23" s="299">
        <v>42255.945390000001</v>
      </c>
      <c r="G23" s="299">
        <v>239.73502999999999</v>
      </c>
    </row>
    <row r="24" spans="1:7" x14ac:dyDescent="0.2">
      <c r="A24" s="293" t="s">
        <v>1515</v>
      </c>
      <c r="B24" s="293" t="s">
        <v>1516</v>
      </c>
      <c r="C24" s="298" t="s">
        <v>1517</v>
      </c>
      <c r="D24" s="299">
        <v>354416.26318000001</v>
      </c>
      <c r="E24" s="299">
        <v>2244.8273199999999</v>
      </c>
      <c r="F24" s="299">
        <v>316015.03557000001</v>
      </c>
      <c r="G24" s="299">
        <v>2019.8782200000001</v>
      </c>
    </row>
    <row r="25" spans="1:7" x14ac:dyDescent="0.2">
      <c r="A25" s="293" t="s">
        <v>1518</v>
      </c>
      <c r="B25" s="293" t="s">
        <v>1519</v>
      </c>
      <c r="C25" s="298" t="s">
        <v>1520</v>
      </c>
      <c r="D25" s="299">
        <v>5331.2453400000004</v>
      </c>
      <c r="E25" s="299">
        <v>4.9845499999999996</v>
      </c>
      <c r="F25" s="299">
        <v>5791.5584600000002</v>
      </c>
      <c r="G25" s="299">
        <v>3.1434099999999998</v>
      </c>
    </row>
    <row r="26" spans="1:7" x14ac:dyDescent="0.2">
      <c r="A26" s="293" t="s">
        <v>1521</v>
      </c>
      <c r="B26" s="293" t="s">
        <v>1522</v>
      </c>
      <c r="C26" s="298" t="s">
        <v>1523</v>
      </c>
      <c r="D26" s="299">
        <v>29.5639</v>
      </c>
      <c r="E26" s="299">
        <v>43.842100000000002</v>
      </c>
      <c r="F26" s="299">
        <v>76.480410000000006</v>
      </c>
      <c r="G26" s="299">
        <v>54.516590000000001</v>
      </c>
    </row>
    <row r="27" spans="1:7" x14ac:dyDescent="0.2">
      <c r="A27" s="293" t="s">
        <v>1524</v>
      </c>
      <c r="B27" s="293" t="s">
        <v>1525</v>
      </c>
      <c r="C27" s="298" t="s">
        <v>1526</v>
      </c>
      <c r="D27" s="299">
        <v>4.3789999999999996</v>
      </c>
      <c r="E27" s="299"/>
      <c r="F27" s="299">
        <v>4.3789999999999996</v>
      </c>
      <c r="G27" s="299"/>
    </row>
    <row r="28" spans="1:7" x14ac:dyDescent="0.2">
      <c r="A28" s="293" t="s">
        <v>1527</v>
      </c>
      <c r="B28" s="293" t="s">
        <v>1528</v>
      </c>
      <c r="C28" s="298" t="s">
        <v>1529</v>
      </c>
      <c r="D28" s="299">
        <v>2079.0471200000002</v>
      </c>
      <c r="E28" s="299">
        <v>131.17491000000001</v>
      </c>
      <c r="F28" s="299">
        <v>1706.2270699999999</v>
      </c>
      <c r="G28" s="299">
        <v>158.09392</v>
      </c>
    </row>
    <row r="29" spans="1:7" x14ac:dyDescent="0.2">
      <c r="A29" s="293" t="s">
        <v>1530</v>
      </c>
      <c r="B29" s="293" t="s">
        <v>1531</v>
      </c>
      <c r="C29" s="298" t="s">
        <v>1532</v>
      </c>
      <c r="D29" s="299">
        <v>15.366</v>
      </c>
      <c r="E29" s="299">
        <v>1.6659999999999999</v>
      </c>
      <c r="F29" s="299">
        <v>34.768349999999998</v>
      </c>
      <c r="G29" s="299">
        <v>3.1E-2</v>
      </c>
    </row>
    <row r="30" spans="1:7" x14ac:dyDescent="0.2">
      <c r="A30" s="293" t="s">
        <v>1533</v>
      </c>
      <c r="B30" s="293" t="s">
        <v>1534</v>
      </c>
      <c r="C30" s="298" t="s">
        <v>1535</v>
      </c>
      <c r="D30" s="299">
        <v>1383.046</v>
      </c>
      <c r="E30" s="299">
        <v>1.821</v>
      </c>
      <c r="F30" s="299">
        <v>455.61021</v>
      </c>
      <c r="G30" s="299">
        <v>4.7647599999999999</v>
      </c>
    </row>
    <row r="31" spans="1:7" x14ac:dyDescent="0.2">
      <c r="A31" s="293" t="s">
        <v>1536</v>
      </c>
      <c r="B31" s="293" t="s">
        <v>1537</v>
      </c>
      <c r="C31" s="298" t="s">
        <v>1538</v>
      </c>
      <c r="D31" s="299">
        <v>1.548</v>
      </c>
      <c r="E31" s="299"/>
      <c r="F31" s="299">
        <v>15.27214</v>
      </c>
      <c r="G31" s="299"/>
    </row>
    <row r="32" spans="1:7" x14ac:dyDescent="0.2">
      <c r="A32" s="293" t="s">
        <v>1539</v>
      </c>
      <c r="B32" s="293" t="s">
        <v>1540</v>
      </c>
      <c r="C32" s="298" t="s">
        <v>1541</v>
      </c>
      <c r="D32" s="299">
        <v>32391.421709999999</v>
      </c>
      <c r="E32" s="299">
        <v>774.96230000000003</v>
      </c>
      <c r="F32" s="299">
        <v>27933.559689999998</v>
      </c>
      <c r="G32" s="299">
        <v>900.15914999999995</v>
      </c>
    </row>
    <row r="33" spans="1:8" x14ac:dyDescent="0.2">
      <c r="A33" s="293" t="s">
        <v>1542</v>
      </c>
      <c r="B33" s="293" t="s">
        <v>1543</v>
      </c>
      <c r="C33" s="298" t="s">
        <v>1544</v>
      </c>
      <c r="D33" s="299">
        <v>5907.9591799999998</v>
      </c>
      <c r="E33" s="299">
        <v>111.01754</v>
      </c>
      <c r="F33" s="299">
        <v>3924.1353300000001</v>
      </c>
      <c r="G33" s="299">
        <v>56.99389</v>
      </c>
    </row>
    <row r="34" spans="1:8" x14ac:dyDescent="0.2">
      <c r="A34" s="293" t="s">
        <v>1545</v>
      </c>
      <c r="B34" s="293" t="s">
        <v>1546</v>
      </c>
      <c r="C34" s="298" t="s">
        <v>1547</v>
      </c>
      <c r="D34" s="299">
        <v>1373.86202</v>
      </c>
      <c r="E34" s="299">
        <v>254.12449000000001</v>
      </c>
      <c r="F34" s="299">
        <v>2206.8105399999999</v>
      </c>
      <c r="G34" s="299">
        <v>264</v>
      </c>
    </row>
    <row r="35" spans="1:8" x14ac:dyDescent="0.2">
      <c r="A35" s="293" t="s">
        <v>1548</v>
      </c>
      <c r="B35" s="293" t="s">
        <v>1549</v>
      </c>
      <c r="C35" s="298" t="s">
        <v>1550</v>
      </c>
      <c r="D35" s="299">
        <v>1046522.23693</v>
      </c>
      <c r="E35" s="299">
        <v>13929.668879999999</v>
      </c>
      <c r="F35" s="299">
        <v>965958.83227000001</v>
      </c>
      <c r="G35" s="299">
        <v>12760.61225</v>
      </c>
    </row>
    <row r="36" spans="1:8" x14ac:dyDescent="0.2">
      <c r="A36" s="293" t="s">
        <v>1551</v>
      </c>
      <c r="B36" s="293" t="s">
        <v>1552</v>
      </c>
      <c r="C36" s="298" t="s">
        <v>1553</v>
      </c>
      <c r="D36" s="299"/>
      <c r="E36" s="299"/>
      <c r="F36" s="299"/>
      <c r="G36" s="299"/>
    </row>
    <row r="37" spans="1:8" x14ac:dyDescent="0.2">
      <c r="A37" s="293" t="s">
        <v>1554</v>
      </c>
      <c r="B37" s="293" t="s">
        <v>1555</v>
      </c>
      <c r="C37" s="298" t="s">
        <v>1556</v>
      </c>
      <c r="D37" s="299">
        <v>100.02828</v>
      </c>
      <c r="E37" s="299">
        <v>3.8755099999999998</v>
      </c>
      <c r="F37" s="299">
        <v>693.7115</v>
      </c>
      <c r="G37" s="299">
        <v>2.3279999999999999E-2</v>
      </c>
    </row>
    <row r="38" spans="1:8" x14ac:dyDescent="0.2">
      <c r="A38" s="293" t="s">
        <v>1557</v>
      </c>
      <c r="B38" s="293" t="s">
        <v>1558</v>
      </c>
      <c r="C38" s="298" t="s">
        <v>1559</v>
      </c>
      <c r="D38" s="299"/>
      <c r="E38" s="299"/>
      <c r="F38" s="299"/>
      <c r="G38" s="299"/>
    </row>
    <row r="39" spans="1:8" x14ac:dyDescent="0.2">
      <c r="A39" s="293" t="s">
        <v>1560</v>
      </c>
      <c r="B39" s="293" t="s">
        <v>1561</v>
      </c>
      <c r="C39" s="298" t="s">
        <v>1562</v>
      </c>
      <c r="D39" s="299">
        <v>-1803.6447800000001</v>
      </c>
      <c r="E39" s="299">
        <v>126.73</v>
      </c>
      <c r="F39" s="299">
        <v>-6044.83817</v>
      </c>
      <c r="G39" s="299"/>
    </row>
    <row r="40" spans="1:8" x14ac:dyDescent="0.2">
      <c r="A40" s="293" t="s">
        <v>1563</v>
      </c>
      <c r="B40" s="293" t="s">
        <v>1564</v>
      </c>
      <c r="C40" s="298" t="s">
        <v>1565</v>
      </c>
      <c r="D40" s="299">
        <v>325.54615000000001</v>
      </c>
      <c r="E40" s="299">
        <v>-81.163139999999999</v>
      </c>
      <c r="F40" s="299">
        <v>541.29578000000004</v>
      </c>
      <c r="G40" s="299">
        <v>-297.57251000000002</v>
      </c>
    </row>
    <row r="41" spans="1:8" x14ac:dyDescent="0.2">
      <c r="A41" s="293" t="s">
        <v>1566</v>
      </c>
      <c r="B41" s="293" t="s">
        <v>1567</v>
      </c>
      <c r="C41" s="298" t="s">
        <v>1568</v>
      </c>
      <c r="D41" s="299">
        <v>6437.7684499999996</v>
      </c>
      <c r="E41" s="299">
        <v>57.908900000000003</v>
      </c>
      <c r="F41" s="299">
        <v>6440.5074500000001</v>
      </c>
      <c r="G41" s="299">
        <v>233.93483000000001</v>
      </c>
    </row>
    <row r="42" spans="1:8" x14ac:dyDescent="0.2">
      <c r="A42" s="293" t="s">
        <v>1569</v>
      </c>
      <c r="B42" s="293" t="s">
        <v>1570</v>
      </c>
      <c r="C42" s="298" t="s">
        <v>1571</v>
      </c>
      <c r="D42" s="299">
        <v>369830.1384</v>
      </c>
      <c r="E42" s="299">
        <v>3580.7038499999999</v>
      </c>
      <c r="F42" s="299">
        <v>287276.44205999997</v>
      </c>
      <c r="G42" s="299">
        <v>2867.1320000000001</v>
      </c>
    </row>
    <row r="43" spans="1:8" x14ac:dyDescent="0.2">
      <c r="A43" s="293" t="s">
        <v>1572</v>
      </c>
      <c r="B43" s="293" t="s">
        <v>1573</v>
      </c>
      <c r="C43" s="298" t="s">
        <v>1574</v>
      </c>
      <c r="D43" s="299">
        <v>92728.254960000006</v>
      </c>
      <c r="E43" s="299">
        <v>2307.28359</v>
      </c>
      <c r="F43" s="299">
        <v>88177.114159999997</v>
      </c>
      <c r="G43" s="299">
        <v>2169.9875900000002</v>
      </c>
    </row>
    <row r="44" spans="1:8" x14ac:dyDescent="0.2">
      <c r="A44" s="1125" t="s">
        <v>1071</v>
      </c>
      <c r="B44" s="1125" t="s">
        <v>1575</v>
      </c>
      <c r="C44" s="1149" t="s">
        <v>63</v>
      </c>
      <c r="D44" s="1162">
        <v>17641.012579999999</v>
      </c>
      <c r="E44" s="1162">
        <v>35.766910000000003</v>
      </c>
      <c r="F44" s="1162">
        <v>15690.2701</v>
      </c>
      <c r="G44" s="1162">
        <v>45.748069999999998</v>
      </c>
      <c r="H44" s="1163"/>
    </row>
    <row r="45" spans="1:8" x14ac:dyDescent="0.2">
      <c r="A45" s="293" t="s">
        <v>1073</v>
      </c>
      <c r="B45" s="293" t="s">
        <v>1576</v>
      </c>
      <c r="C45" s="298" t="s">
        <v>1577</v>
      </c>
      <c r="D45" s="299"/>
      <c r="E45" s="299"/>
      <c r="F45" s="299"/>
      <c r="G45" s="299"/>
    </row>
    <row r="46" spans="1:8" x14ac:dyDescent="0.2">
      <c r="A46" s="293" t="s">
        <v>1075</v>
      </c>
      <c r="B46" s="293" t="s">
        <v>1578</v>
      </c>
      <c r="C46" s="298" t="s">
        <v>1579</v>
      </c>
      <c r="D46" s="299">
        <v>14241.97928</v>
      </c>
      <c r="E46" s="299">
        <v>8.7000000000000001E-4</v>
      </c>
      <c r="F46" s="299">
        <v>11809.450150000001</v>
      </c>
      <c r="G46" s="299"/>
    </row>
    <row r="47" spans="1:8" x14ac:dyDescent="0.2">
      <c r="A47" s="293" t="s">
        <v>1078</v>
      </c>
      <c r="B47" s="293" t="s">
        <v>1580</v>
      </c>
      <c r="C47" s="298" t="s">
        <v>1581</v>
      </c>
      <c r="D47" s="299">
        <v>2522.07744</v>
      </c>
      <c r="E47" s="299">
        <v>0.75300999999999996</v>
      </c>
      <c r="F47" s="299">
        <v>3323.19643</v>
      </c>
      <c r="G47" s="299">
        <v>20.91292</v>
      </c>
    </row>
    <row r="48" spans="1:8" x14ac:dyDescent="0.2">
      <c r="A48" s="293" t="s">
        <v>1081</v>
      </c>
      <c r="B48" s="293" t="s">
        <v>1582</v>
      </c>
      <c r="C48" s="298" t="s">
        <v>1583</v>
      </c>
      <c r="D48" s="299"/>
      <c r="E48" s="299"/>
      <c r="F48" s="299"/>
      <c r="G48" s="299"/>
    </row>
    <row r="49" spans="1:7" x14ac:dyDescent="0.2">
      <c r="A49" s="293" t="s">
        <v>1084</v>
      </c>
      <c r="B49" s="293" t="s">
        <v>1584</v>
      </c>
      <c r="C49" s="298" t="s">
        <v>1585</v>
      </c>
      <c r="D49" s="299">
        <v>876.95586000000003</v>
      </c>
      <c r="E49" s="299">
        <v>35.013030000000001</v>
      </c>
      <c r="F49" s="299">
        <v>557.62351999999998</v>
      </c>
      <c r="G49" s="299">
        <v>24.835149999999999</v>
      </c>
    </row>
    <row r="50" spans="1:7" x14ac:dyDescent="0.2">
      <c r="A50" s="1125" t="s">
        <v>1102</v>
      </c>
      <c r="B50" s="1125" t="s">
        <v>1586</v>
      </c>
      <c r="C50" s="1149" t="s">
        <v>63</v>
      </c>
      <c r="D50" s="1162">
        <v>0</v>
      </c>
      <c r="E50" s="1162">
        <v>0</v>
      </c>
      <c r="F50" s="1162">
        <v>0</v>
      </c>
      <c r="G50" s="1162">
        <v>0</v>
      </c>
    </row>
    <row r="51" spans="1:7" x14ac:dyDescent="0.2">
      <c r="A51" s="293" t="s">
        <v>1104</v>
      </c>
      <c r="B51" s="293" t="s">
        <v>1587</v>
      </c>
      <c r="C51" s="298" t="s">
        <v>1588</v>
      </c>
      <c r="D51" s="299"/>
      <c r="E51" s="299"/>
      <c r="F51" s="299"/>
      <c r="G51" s="299"/>
    </row>
    <row r="52" spans="1:7" x14ac:dyDescent="0.2">
      <c r="A52" s="293" t="s">
        <v>1107</v>
      </c>
      <c r="B52" s="293" t="s">
        <v>1589</v>
      </c>
      <c r="C52" s="298" t="s">
        <v>1590</v>
      </c>
      <c r="D52" s="299"/>
      <c r="E52" s="299"/>
      <c r="F52" s="299"/>
      <c r="G52" s="299"/>
    </row>
    <row r="53" spans="1:7" x14ac:dyDescent="0.2">
      <c r="A53" s="1125" t="s">
        <v>1591</v>
      </c>
      <c r="B53" s="1125" t="s">
        <v>1221</v>
      </c>
      <c r="C53" s="1149" t="s">
        <v>63</v>
      </c>
      <c r="D53" s="1162">
        <v>31177.766680000001</v>
      </c>
      <c r="E53" s="1162">
        <v>1433.24956</v>
      </c>
      <c r="F53" s="1162">
        <v>29321.891309999999</v>
      </c>
      <c r="G53" s="1162">
        <v>1618.8436300000001</v>
      </c>
    </row>
    <row r="54" spans="1:7" x14ac:dyDescent="0.2">
      <c r="A54" s="293" t="s">
        <v>1592</v>
      </c>
      <c r="B54" s="293" t="s">
        <v>1221</v>
      </c>
      <c r="C54" s="298" t="s">
        <v>1593</v>
      </c>
      <c r="D54" s="299">
        <v>30946.140070000001</v>
      </c>
      <c r="E54" s="299">
        <v>1387.87617</v>
      </c>
      <c r="F54" s="299">
        <v>31006.938989999999</v>
      </c>
      <c r="G54" s="299">
        <v>1660.76595</v>
      </c>
    </row>
    <row r="55" spans="1:7" x14ac:dyDescent="0.2">
      <c r="A55" s="293" t="s">
        <v>1594</v>
      </c>
      <c r="B55" s="293" t="s">
        <v>1595</v>
      </c>
      <c r="C55" s="298" t="s">
        <v>1596</v>
      </c>
      <c r="D55" s="299">
        <v>231.62661</v>
      </c>
      <c r="E55" s="299">
        <v>45.373390000000001</v>
      </c>
      <c r="F55" s="299">
        <v>-1685.0476799999999</v>
      </c>
      <c r="G55" s="299">
        <v>-41.922319999999999</v>
      </c>
    </row>
    <row r="56" spans="1:7" x14ac:dyDescent="0.2">
      <c r="A56" s="1125" t="s">
        <v>1148</v>
      </c>
      <c r="B56" s="1125" t="s">
        <v>1597</v>
      </c>
      <c r="C56" s="1149" t="s">
        <v>63</v>
      </c>
      <c r="D56" s="1162">
        <v>22456754.362240002</v>
      </c>
      <c r="E56" s="1162">
        <v>356045.61590999999</v>
      </c>
      <c r="F56" s="1162">
        <v>20533810.648490001</v>
      </c>
      <c r="G56" s="1162">
        <v>303632.05222000001</v>
      </c>
    </row>
    <row r="57" spans="1:7" x14ac:dyDescent="0.2">
      <c r="A57" s="1125" t="s">
        <v>1150</v>
      </c>
      <c r="B57" s="1125" t="s">
        <v>1598</v>
      </c>
      <c r="C57" s="1149" t="s">
        <v>63</v>
      </c>
      <c r="D57" s="1162">
        <v>10837753.286040001</v>
      </c>
      <c r="E57" s="1162">
        <v>346561.31780000002</v>
      </c>
      <c r="F57" s="1162">
        <v>9913020.9510299992</v>
      </c>
      <c r="G57" s="1162">
        <v>294893.87119999999</v>
      </c>
    </row>
    <row r="58" spans="1:7" x14ac:dyDescent="0.2">
      <c r="A58" s="293" t="s">
        <v>1152</v>
      </c>
      <c r="B58" s="293" t="s">
        <v>1599</v>
      </c>
      <c r="C58" s="298" t="s">
        <v>1600</v>
      </c>
      <c r="D58" s="299">
        <v>20001.03298</v>
      </c>
      <c r="E58" s="299">
        <v>33291.224739999998</v>
      </c>
      <c r="F58" s="299">
        <v>17924.0399</v>
      </c>
      <c r="G58" s="299">
        <v>29600.099389999999</v>
      </c>
    </row>
    <row r="59" spans="1:7" x14ac:dyDescent="0.2">
      <c r="A59" s="293" t="s">
        <v>1155</v>
      </c>
      <c r="B59" s="293" t="s">
        <v>1601</v>
      </c>
      <c r="C59" s="298" t="s">
        <v>1602</v>
      </c>
      <c r="D59" s="299">
        <v>9833605.6219500005</v>
      </c>
      <c r="E59" s="299">
        <v>183783.83590000001</v>
      </c>
      <c r="F59" s="299">
        <v>8968372.6347899996</v>
      </c>
      <c r="G59" s="299">
        <v>160958.82741</v>
      </c>
    </row>
    <row r="60" spans="1:7" x14ac:dyDescent="0.2">
      <c r="A60" s="293" t="s">
        <v>1158</v>
      </c>
      <c r="B60" s="293" t="s">
        <v>1603</v>
      </c>
      <c r="C60" s="298" t="s">
        <v>1604</v>
      </c>
      <c r="D60" s="299">
        <v>9387.4467100000002</v>
      </c>
      <c r="E60" s="299">
        <v>67749.691810000004</v>
      </c>
      <c r="F60" s="299">
        <v>9984.8244200000008</v>
      </c>
      <c r="G60" s="299">
        <v>58699.807679999998</v>
      </c>
    </row>
    <row r="61" spans="1:7" x14ac:dyDescent="0.2">
      <c r="A61" s="293" t="s">
        <v>1161</v>
      </c>
      <c r="B61" s="293" t="s">
        <v>1605</v>
      </c>
      <c r="C61" s="298" t="s">
        <v>1606</v>
      </c>
      <c r="D61" s="299">
        <v>732845.75323000003</v>
      </c>
      <c r="E61" s="299">
        <v>39428.698700000001</v>
      </c>
      <c r="F61" s="299">
        <v>642823.51583000005</v>
      </c>
      <c r="G61" s="299">
        <v>30441.79826</v>
      </c>
    </row>
    <row r="62" spans="1:7" x14ac:dyDescent="0.2">
      <c r="A62" s="293" t="s">
        <v>1173</v>
      </c>
      <c r="B62" s="293" t="s">
        <v>1607</v>
      </c>
      <c r="C62" s="298" t="s">
        <v>1608</v>
      </c>
      <c r="D62" s="299">
        <v>852.11327000000006</v>
      </c>
      <c r="E62" s="299">
        <v>77.599999999999994</v>
      </c>
      <c r="F62" s="299">
        <v>460.41345999999999</v>
      </c>
      <c r="G62" s="299">
        <v>118.875</v>
      </c>
    </row>
    <row r="63" spans="1:7" x14ac:dyDescent="0.2">
      <c r="A63" s="293" t="s">
        <v>1176</v>
      </c>
      <c r="B63" s="293" t="s">
        <v>1531</v>
      </c>
      <c r="C63" s="298" t="s">
        <v>1609</v>
      </c>
      <c r="D63" s="299">
        <v>1140.5409099999999</v>
      </c>
      <c r="E63" s="299">
        <v>8.8219999999999992</v>
      </c>
      <c r="F63" s="299">
        <v>2162.8330299999998</v>
      </c>
      <c r="G63" s="299">
        <v>169.84</v>
      </c>
    </row>
    <row r="64" spans="1:7" x14ac:dyDescent="0.2">
      <c r="A64" s="293" t="s">
        <v>1179</v>
      </c>
      <c r="B64" s="293" t="s">
        <v>1534</v>
      </c>
      <c r="C64" s="298" t="s">
        <v>1610</v>
      </c>
      <c r="D64" s="299">
        <v>32.100239999999999</v>
      </c>
      <c r="E64" s="299">
        <v>18.065000000000001</v>
      </c>
      <c r="F64" s="299">
        <v>31.547999999999998</v>
      </c>
      <c r="G64" s="299">
        <v>21.500900000000001</v>
      </c>
    </row>
    <row r="65" spans="1:7" x14ac:dyDescent="0.2">
      <c r="A65" s="293" t="s">
        <v>1611</v>
      </c>
      <c r="B65" s="293" t="s">
        <v>1612</v>
      </c>
      <c r="C65" s="298" t="s">
        <v>1613</v>
      </c>
      <c r="D65" s="299">
        <v>484.82501000000002</v>
      </c>
      <c r="E65" s="299">
        <v>17.341899999999999</v>
      </c>
      <c r="F65" s="299">
        <v>369.47757000000001</v>
      </c>
      <c r="G65" s="299">
        <v>8.6769999999999996</v>
      </c>
    </row>
    <row r="66" spans="1:7" x14ac:dyDescent="0.2">
      <c r="A66" s="293" t="s">
        <v>1614</v>
      </c>
      <c r="B66" s="293" t="s">
        <v>1615</v>
      </c>
      <c r="C66" s="298" t="s">
        <v>1616</v>
      </c>
      <c r="D66" s="299">
        <v>43189.982980000001</v>
      </c>
      <c r="E66" s="299">
        <v>856.82542999999998</v>
      </c>
      <c r="F66" s="299">
        <v>37646.347309999997</v>
      </c>
      <c r="G66" s="299">
        <v>1024.8031800000001</v>
      </c>
    </row>
    <row r="67" spans="1:7" x14ac:dyDescent="0.2">
      <c r="A67" s="293" t="s">
        <v>1617</v>
      </c>
      <c r="B67" s="293" t="s">
        <v>1618</v>
      </c>
      <c r="C67" s="298" t="s">
        <v>1619</v>
      </c>
      <c r="D67" s="299"/>
      <c r="E67" s="299"/>
      <c r="F67" s="299"/>
      <c r="G67" s="299"/>
    </row>
    <row r="68" spans="1:7" x14ac:dyDescent="0.2">
      <c r="A68" s="293" t="s">
        <v>1620</v>
      </c>
      <c r="B68" s="293" t="s">
        <v>1621</v>
      </c>
      <c r="C68" s="298" t="s">
        <v>1622</v>
      </c>
      <c r="D68" s="299">
        <v>2464.7751800000001</v>
      </c>
      <c r="E68" s="299">
        <v>272.46280999999999</v>
      </c>
      <c r="F68" s="299">
        <v>3205.00803</v>
      </c>
      <c r="G68" s="299">
        <v>265.23966999999999</v>
      </c>
    </row>
    <row r="69" spans="1:7" x14ac:dyDescent="0.2">
      <c r="A69" s="293" t="s">
        <v>1623</v>
      </c>
      <c r="B69" s="293" t="s">
        <v>1624</v>
      </c>
      <c r="C69" s="298" t="s">
        <v>1625</v>
      </c>
      <c r="D69" s="299"/>
      <c r="E69" s="299"/>
      <c r="F69" s="299"/>
      <c r="G69" s="299"/>
    </row>
    <row r="70" spans="1:7" x14ac:dyDescent="0.2">
      <c r="A70" s="293" t="s">
        <v>1626</v>
      </c>
      <c r="B70" s="293" t="s">
        <v>1627</v>
      </c>
      <c r="C70" s="298" t="s">
        <v>1628</v>
      </c>
      <c r="D70" s="299">
        <v>111472.84335</v>
      </c>
      <c r="E70" s="299">
        <v>4217.10473</v>
      </c>
      <c r="F70" s="299">
        <v>139298.15831</v>
      </c>
      <c r="G70" s="299">
        <v>1106.5</v>
      </c>
    </row>
    <row r="71" spans="1:7" x14ac:dyDescent="0.2">
      <c r="A71" s="293" t="s">
        <v>1629</v>
      </c>
      <c r="B71" s="293" t="s">
        <v>1630</v>
      </c>
      <c r="C71" s="298" t="s">
        <v>1631</v>
      </c>
      <c r="D71" s="299">
        <v>82276.250230000005</v>
      </c>
      <c r="E71" s="299">
        <v>16839.644779999999</v>
      </c>
      <c r="F71" s="299">
        <v>90742.150380000006</v>
      </c>
      <c r="G71" s="299">
        <v>12477.90271</v>
      </c>
    </row>
    <row r="72" spans="1:7" x14ac:dyDescent="0.2">
      <c r="A72" s="1125" t="s">
        <v>1182</v>
      </c>
      <c r="B72" s="1125" t="s">
        <v>1632</v>
      </c>
      <c r="C72" s="1149" t="s">
        <v>63</v>
      </c>
      <c r="D72" s="1162">
        <v>293276.99871000001</v>
      </c>
      <c r="E72" s="1162">
        <v>656.54400999999996</v>
      </c>
      <c r="F72" s="1162">
        <v>220346.63670999999</v>
      </c>
      <c r="G72" s="1162">
        <v>493.06759</v>
      </c>
    </row>
    <row r="73" spans="1:7" x14ac:dyDescent="0.2">
      <c r="A73" s="293" t="s">
        <v>1184</v>
      </c>
      <c r="B73" s="293" t="s">
        <v>1633</v>
      </c>
      <c r="C73" s="298" t="s">
        <v>1634</v>
      </c>
      <c r="D73" s="299"/>
      <c r="E73" s="299"/>
      <c r="F73" s="299"/>
      <c r="G73" s="299"/>
    </row>
    <row r="74" spans="1:7" x14ac:dyDescent="0.2">
      <c r="A74" s="293" t="s">
        <v>1187</v>
      </c>
      <c r="B74" s="293" t="s">
        <v>1578</v>
      </c>
      <c r="C74" s="298" t="s">
        <v>1635</v>
      </c>
      <c r="D74" s="299">
        <v>172951.03998</v>
      </c>
      <c r="E74" s="299">
        <v>445.00362999999999</v>
      </c>
      <c r="F74" s="299">
        <v>110809.77295</v>
      </c>
      <c r="G74" s="299">
        <v>377.37991</v>
      </c>
    </row>
    <row r="75" spans="1:7" x14ac:dyDescent="0.2">
      <c r="A75" s="293" t="s">
        <v>1190</v>
      </c>
      <c r="B75" s="293" t="s">
        <v>1636</v>
      </c>
      <c r="C75" s="298" t="s">
        <v>1637</v>
      </c>
      <c r="D75" s="299">
        <v>2016.2461499999999</v>
      </c>
      <c r="E75" s="299">
        <v>0.65264</v>
      </c>
      <c r="F75" s="299">
        <v>1411.9299900000001</v>
      </c>
      <c r="G75" s="299">
        <v>2.562E-2</v>
      </c>
    </row>
    <row r="76" spans="1:7" x14ac:dyDescent="0.2">
      <c r="A76" s="293" t="s">
        <v>1193</v>
      </c>
      <c r="B76" s="293" t="s">
        <v>1638</v>
      </c>
      <c r="C76" s="298" t="s">
        <v>1639</v>
      </c>
      <c r="D76" s="299"/>
      <c r="E76" s="299"/>
      <c r="F76" s="299"/>
      <c r="G76" s="299"/>
    </row>
    <row r="77" spans="1:7" x14ac:dyDescent="0.2">
      <c r="A77" s="293" t="s">
        <v>1199</v>
      </c>
      <c r="B77" s="293" t="s">
        <v>1640</v>
      </c>
      <c r="C77" s="298" t="s">
        <v>1641</v>
      </c>
      <c r="D77" s="299">
        <v>118309.71258000001</v>
      </c>
      <c r="E77" s="299">
        <v>210.88774000000001</v>
      </c>
      <c r="F77" s="299">
        <v>108124.93377</v>
      </c>
      <c r="G77" s="299">
        <v>115.66206</v>
      </c>
    </row>
    <row r="78" spans="1:7" x14ac:dyDescent="0.2">
      <c r="A78" s="1125" t="s">
        <v>1642</v>
      </c>
      <c r="B78" s="1125" t="s">
        <v>1643</v>
      </c>
      <c r="C78" s="1149" t="s">
        <v>63</v>
      </c>
      <c r="D78" s="1162">
        <v>11325724.07749</v>
      </c>
      <c r="E78" s="1162">
        <v>8827.7541000000001</v>
      </c>
      <c r="F78" s="1162">
        <v>10400443.06075</v>
      </c>
      <c r="G78" s="1162">
        <v>8245.1134299999994</v>
      </c>
    </row>
    <row r="79" spans="1:7" x14ac:dyDescent="0.2">
      <c r="A79" s="293" t="s">
        <v>1644</v>
      </c>
      <c r="B79" s="293" t="s">
        <v>1645</v>
      </c>
      <c r="C79" s="298" t="s">
        <v>1646</v>
      </c>
      <c r="D79" s="299"/>
      <c r="E79" s="299"/>
      <c r="F79" s="299"/>
      <c r="G79" s="299"/>
    </row>
    <row r="80" spans="1:7" x14ac:dyDescent="0.2">
      <c r="A80" s="293" t="s">
        <v>1647</v>
      </c>
      <c r="B80" s="293" t="s">
        <v>1648</v>
      </c>
      <c r="C80" s="298" t="s">
        <v>1649</v>
      </c>
      <c r="D80" s="299">
        <v>11325724.07749</v>
      </c>
      <c r="E80" s="299">
        <v>8827.7541000000001</v>
      </c>
      <c r="F80" s="299">
        <v>10400443.06075</v>
      </c>
      <c r="G80" s="299">
        <v>8245.1134299999994</v>
      </c>
    </row>
    <row r="81" spans="1:7" x14ac:dyDescent="0.2">
      <c r="A81" s="1125" t="s">
        <v>1309</v>
      </c>
      <c r="B81" s="1125" t="s">
        <v>1650</v>
      </c>
      <c r="C81" s="1149" t="s">
        <v>63</v>
      </c>
      <c r="D81" s="1165">
        <v>0</v>
      </c>
      <c r="E81" s="1165">
        <v>0</v>
      </c>
      <c r="F81" s="1165">
        <v>0</v>
      </c>
      <c r="G81" s="1165">
        <v>0</v>
      </c>
    </row>
    <row r="82" spans="1:7" x14ac:dyDescent="0.2">
      <c r="A82" s="1125" t="s">
        <v>1651</v>
      </c>
      <c r="B82" s="1125" t="s">
        <v>1652</v>
      </c>
      <c r="C82" s="1149" t="s">
        <v>63</v>
      </c>
      <c r="D82" s="1162">
        <v>93609.706590000002</v>
      </c>
      <c r="E82" s="1162">
        <v>58702.614249999999</v>
      </c>
      <c r="F82" s="1162">
        <v>98870.85338</v>
      </c>
      <c r="G82" s="1162">
        <v>61244.344790000003</v>
      </c>
    </row>
    <row r="83" spans="1:7" x14ac:dyDescent="0.2">
      <c r="A83" s="1125" t="s">
        <v>1653</v>
      </c>
      <c r="B83" s="1125" t="s">
        <v>1354</v>
      </c>
      <c r="C83" s="1149" t="s">
        <v>63</v>
      </c>
      <c r="D83" s="1162">
        <v>62431.939910000001</v>
      </c>
      <c r="E83" s="1162">
        <v>57269.364690000002</v>
      </c>
      <c r="F83" s="1162">
        <v>69548.962069999994</v>
      </c>
      <c r="G83" s="1162">
        <v>59625.50116</v>
      </c>
    </row>
  </sheetData>
  <mergeCells count="6">
    <mergeCell ref="A1:G1"/>
    <mergeCell ref="A2:G2"/>
    <mergeCell ref="A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1" firstPageNumber="438" orientation="portrait" useFirstPageNumber="1" r:id="rId1"/>
  <headerFooter>
    <oddHeader>&amp;L&amp;"Tahoma,Kurzíva"Závěrečný účet Moravskoslezského kraje za rok 2023&amp;R&amp;"Tahoma,Kurzíva"Tabulka č. 39</oddHeader>
    <oddFooter>&amp;C&amp;"Tahoma,Obyčejné"&amp;P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B7E95-821C-4513-970E-0573C758F1FA}">
  <dimension ref="A1:G140"/>
  <sheetViews>
    <sheetView showGridLines="0" zoomScaleNormal="100" zoomScaleSheetLayoutView="100" workbookViewId="0">
      <selection activeCell="F37" sqref="F37"/>
    </sheetView>
  </sheetViews>
  <sheetFormatPr defaultColWidth="9.28515625" defaultRowHeight="12.75" x14ac:dyDescent="0.2"/>
  <cols>
    <col min="1" max="1" width="7" style="200" customWidth="1"/>
    <col min="2" max="2" width="45.42578125" style="200" customWidth="1"/>
    <col min="3" max="3" width="8.7109375" style="121" customWidth="1"/>
    <col min="4" max="7" width="13.85546875" style="256" customWidth="1"/>
    <col min="8" max="16384" width="9.28515625" style="200"/>
  </cols>
  <sheetData>
    <row r="1" spans="1:7" ht="18" customHeight="1" x14ac:dyDescent="0.2">
      <c r="A1" s="1590" t="s">
        <v>4566</v>
      </c>
      <c r="B1" s="1590"/>
      <c r="C1" s="1590"/>
      <c r="D1" s="1590"/>
      <c r="E1" s="1590"/>
      <c r="F1" s="1590"/>
      <c r="G1" s="1590"/>
    </row>
    <row r="2" spans="1:7" ht="18" customHeight="1" x14ac:dyDescent="0.2">
      <c r="A2" s="1590" t="s">
        <v>3034</v>
      </c>
      <c r="B2" s="1590"/>
      <c r="C2" s="1590"/>
      <c r="D2" s="1590"/>
      <c r="E2" s="1590"/>
      <c r="F2" s="1590"/>
      <c r="G2" s="1590"/>
    </row>
    <row r="4" spans="1:7" x14ac:dyDescent="0.2">
      <c r="A4" s="198"/>
      <c r="B4" s="198"/>
      <c r="C4" s="199"/>
      <c r="D4" s="1123">
        <v>1</v>
      </c>
      <c r="E4" s="1123">
        <v>2</v>
      </c>
      <c r="F4" s="1123">
        <v>3</v>
      </c>
      <c r="G4" s="1123">
        <v>4</v>
      </c>
    </row>
    <row r="5" spans="1:7" s="203" customFormat="1" ht="12.75" customHeight="1" x14ac:dyDescent="0.2">
      <c r="A5" s="1591" t="s">
        <v>1031</v>
      </c>
      <c r="B5" s="1592"/>
      <c r="C5" s="1597" t="s">
        <v>1032</v>
      </c>
      <c r="D5" s="1603" t="s">
        <v>1033</v>
      </c>
      <c r="E5" s="1604"/>
      <c r="F5" s="1604"/>
      <c r="G5" s="1605"/>
    </row>
    <row r="6" spans="1:7" s="201" customFormat="1" x14ac:dyDescent="0.2">
      <c r="A6" s="1593"/>
      <c r="B6" s="1594"/>
      <c r="C6" s="1598"/>
      <c r="D6" s="1606" t="s">
        <v>1034</v>
      </c>
      <c r="E6" s="1607"/>
      <c r="F6" s="1608"/>
      <c r="G6" s="1609" t="s">
        <v>1035</v>
      </c>
    </row>
    <row r="7" spans="1:7" s="201" customFormat="1" x14ac:dyDescent="0.2">
      <c r="A7" s="1595"/>
      <c r="B7" s="1596"/>
      <c r="C7" s="1602"/>
      <c r="D7" s="1143" t="s">
        <v>1036</v>
      </c>
      <c r="E7" s="1143" t="s">
        <v>1037</v>
      </c>
      <c r="F7" s="1143" t="s">
        <v>1038</v>
      </c>
      <c r="G7" s="1610"/>
    </row>
    <row r="8" spans="1:7" s="201" customFormat="1" x14ac:dyDescent="0.2">
      <c r="A8" s="1144"/>
      <c r="B8" s="1144" t="s">
        <v>1039</v>
      </c>
      <c r="C8" s="1145" t="s">
        <v>63</v>
      </c>
      <c r="D8" s="1127">
        <v>29381440.57339</v>
      </c>
      <c r="E8" s="1127">
        <v>4411821.7646300001</v>
      </c>
      <c r="F8" s="1127">
        <v>24969618.808759999</v>
      </c>
      <c r="G8" s="1127">
        <v>24068214.939399999</v>
      </c>
    </row>
    <row r="9" spans="1:7" s="204" customFormat="1" x14ac:dyDescent="0.2">
      <c r="A9" s="1144" t="s">
        <v>1040</v>
      </c>
      <c r="B9" s="1144" t="s">
        <v>1041</v>
      </c>
      <c r="C9" s="1145" t="s">
        <v>63</v>
      </c>
      <c r="D9" s="1127">
        <v>28918408.4201</v>
      </c>
      <c r="E9" s="1127">
        <v>4411821.7646300001</v>
      </c>
      <c r="F9" s="1127">
        <v>24506586.655469999</v>
      </c>
      <c r="G9" s="1127">
        <v>23727645.67966</v>
      </c>
    </row>
    <row r="10" spans="1:7" s="204" customFormat="1" x14ac:dyDescent="0.2">
      <c r="A10" s="1144" t="s">
        <v>1042</v>
      </c>
      <c r="B10" s="1144" t="s">
        <v>1043</v>
      </c>
      <c r="C10" s="1145" t="s">
        <v>63</v>
      </c>
      <c r="D10" s="1127">
        <v>12650.45681</v>
      </c>
      <c r="E10" s="1127">
        <v>11315.970810000001</v>
      </c>
      <c r="F10" s="1127">
        <v>1334.4860000000001</v>
      </c>
      <c r="G10" s="1127">
        <v>1651.9069999999999</v>
      </c>
    </row>
    <row r="11" spans="1:7" x14ac:dyDescent="0.2">
      <c r="A11" s="293" t="s">
        <v>1044</v>
      </c>
      <c r="B11" s="293" t="s">
        <v>1045</v>
      </c>
      <c r="C11" s="298" t="s">
        <v>1046</v>
      </c>
      <c r="D11" s="304">
        <v>0</v>
      </c>
      <c r="E11" s="304">
        <v>0</v>
      </c>
      <c r="F11" s="304">
        <v>0</v>
      </c>
      <c r="G11" s="304">
        <v>0</v>
      </c>
    </row>
    <row r="12" spans="1:7" x14ac:dyDescent="0.2">
      <c r="A12" s="293" t="s">
        <v>1047</v>
      </c>
      <c r="B12" s="293" t="s">
        <v>1048</v>
      </c>
      <c r="C12" s="298" t="s">
        <v>1049</v>
      </c>
      <c r="D12" s="294">
        <v>97.507199999999997</v>
      </c>
      <c r="E12" s="304">
        <v>97.507199999999997</v>
      </c>
      <c r="F12" s="294"/>
      <c r="G12" s="304">
        <v>0</v>
      </c>
    </row>
    <row r="13" spans="1:7" x14ac:dyDescent="0.2">
      <c r="A13" s="293" t="s">
        <v>1050</v>
      </c>
      <c r="B13" s="293" t="s">
        <v>1051</v>
      </c>
      <c r="C13" s="298" t="s">
        <v>1052</v>
      </c>
      <c r="D13" s="294"/>
      <c r="E13" s="304"/>
      <c r="F13" s="294"/>
      <c r="G13" s="304">
        <v>0</v>
      </c>
    </row>
    <row r="14" spans="1:7" x14ac:dyDescent="0.2">
      <c r="A14" s="293" t="s">
        <v>1053</v>
      </c>
      <c r="B14" s="293" t="s">
        <v>1054</v>
      </c>
      <c r="C14" s="298" t="s">
        <v>1055</v>
      </c>
      <c r="D14" s="294"/>
      <c r="E14" s="304"/>
      <c r="F14" s="294"/>
      <c r="G14" s="304">
        <v>0</v>
      </c>
    </row>
    <row r="15" spans="1:7" x14ac:dyDescent="0.2">
      <c r="A15" s="293" t="s">
        <v>1056</v>
      </c>
      <c r="B15" s="293" t="s">
        <v>1057</v>
      </c>
      <c r="C15" s="298" t="s">
        <v>1058</v>
      </c>
      <c r="D15" s="294">
        <v>1703.7421099999999</v>
      </c>
      <c r="E15" s="304">
        <v>1703.7421099999999</v>
      </c>
      <c r="F15" s="294"/>
      <c r="G15" s="304">
        <v>0</v>
      </c>
    </row>
    <row r="16" spans="1:7" x14ac:dyDescent="0.2">
      <c r="A16" s="293" t="s">
        <v>1059</v>
      </c>
      <c r="B16" s="293" t="s">
        <v>1060</v>
      </c>
      <c r="C16" s="298" t="s">
        <v>1061</v>
      </c>
      <c r="D16" s="294">
        <v>10849.2075</v>
      </c>
      <c r="E16" s="304">
        <v>9514.7214999999997</v>
      </c>
      <c r="F16" s="294">
        <v>1334.4860000000001</v>
      </c>
      <c r="G16" s="304">
        <v>1651.9069999999999</v>
      </c>
    </row>
    <row r="17" spans="1:7" x14ac:dyDescent="0.2">
      <c r="A17" s="293" t="s">
        <v>1062</v>
      </c>
      <c r="B17" s="293" t="s">
        <v>1063</v>
      </c>
      <c r="C17" s="298" t="s">
        <v>1064</v>
      </c>
      <c r="D17" s="294"/>
      <c r="E17" s="304"/>
      <c r="F17" s="294"/>
      <c r="G17" s="304">
        <v>0</v>
      </c>
    </row>
    <row r="18" spans="1:7" x14ac:dyDescent="0.2">
      <c r="A18" s="293" t="s">
        <v>1065</v>
      </c>
      <c r="B18" s="293" t="s">
        <v>1066</v>
      </c>
      <c r="C18" s="298" t="s">
        <v>1067</v>
      </c>
      <c r="D18" s="294"/>
      <c r="E18" s="304"/>
      <c r="F18" s="294"/>
      <c r="G18" s="304">
        <v>0</v>
      </c>
    </row>
    <row r="19" spans="1:7" x14ac:dyDescent="0.2">
      <c r="A19" s="295" t="s">
        <v>1068</v>
      </c>
      <c r="B19" s="293" t="s">
        <v>1069</v>
      </c>
      <c r="C19" s="298" t="s">
        <v>1070</v>
      </c>
      <c r="D19" s="294"/>
      <c r="E19" s="304"/>
      <c r="F19" s="294"/>
      <c r="G19" s="304">
        <v>0</v>
      </c>
    </row>
    <row r="20" spans="1:7" x14ac:dyDescent="0.2">
      <c r="A20" s="1144" t="s">
        <v>1071</v>
      </c>
      <c r="B20" s="1144" t="s">
        <v>1072</v>
      </c>
      <c r="C20" s="1145" t="s">
        <v>63</v>
      </c>
      <c r="D20" s="1127">
        <v>28905246.54329</v>
      </c>
      <c r="E20" s="1127">
        <v>4400505.7938200003</v>
      </c>
      <c r="F20" s="1127">
        <v>24504740.749469999</v>
      </c>
      <c r="G20" s="1127">
        <v>23725485.85266</v>
      </c>
    </row>
    <row r="21" spans="1:7" s="204" customFormat="1" x14ac:dyDescent="0.2">
      <c r="A21" s="293" t="s">
        <v>1073</v>
      </c>
      <c r="B21" s="293" t="s">
        <v>276</v>
      </c>
      <c r="C21" s="298" t="s">
        <v>1074</v>
      </c>
      <c r="D21" s="304">
        <v>3999556.4269900001</v>
      </c>
      <c r="E21" s="304">
        <v>0</v>
      </c>
      <c r="F21" s="304">
        <v>3999556.4269900001</v>
      </c>
      <c r="G21" s="304">
        <v>3945987.5786100002</v>
      </c>
    </row>
    <row r="22" spans="1:7" x14ac:dyDescent="0.2">
      <c r="A22" s="293" t="s">
        <v>1075</v>
      </c>
      <c r="B22" s="293" t="s">
        <v>1076</v>
      </c>
      <c r="C22" s="298" t="s">
        <v>1077</v>
      </c>
      <c r="D22" s="294"/>
      <c r="E22" s="304"/>
      <c r="F22" s="294"/>
      <c r="G22" s="304">
        <v>0</v>
      </c>
    </row>
    <row r="23" spans="1:7" x14ac:dyDescent="0.2">
      <c r="A23" s="293" t="s">
        <v>1078</v>
      </c>
      <c r="B23" s="293" t="s">
        <v>1079</v>
      </c>
      <c r="C23" s="298" t="s">
        <v>1080</v>
      </c>
      <c r="D23" s="294">
        <v>22833837.820190001</v>
      </c>
      <c r="E23" s="304">
        <v>3429531.5878699999</v>
      </c>
      <c r="F23" s="294">
        <v>19404306.232319999</v>
      </c>
      <c r="G23" s="304">
        <v>18924523.437649999</v>
      </c>
    </row>
    <row r="24" spans="1:7" ht="21" x14ac:dyDescent="0.2">
      <c r="A24" s="293" t="s">
        <v>1081</v>
      </c>
      <c r="B24" s="293" t="s">
        <v>1082</v>
      </c>
      <c r="C24" s="298" t="s">
        <v>1083</v>
      </c>
      <c r="D24" s="294">
        <v>1233308.7679099999</v>
      </c>
      <c r="E24" s="304">
        <v>918308.44603999995</v>
      </c>
      <c r="F24" s="294">
        <v>315000.32186999999</v>
      </c>
      <c r="G24" s="304">
        <v>280395.66242000001</v>
      </c>
    </row>
    <row r="25" spans="1:7" x14ac:dyDescent="0.2">
      <c r="A25" s="293" t="s">
        <v>1084</v>
      </c>
      <c r="B25" s="293" t="s">
        <v>1085</v>
      </c>
      <c r="C25" s="298" t="s">
        <v>1086</v>
      </c>
      <c r="D25" s="294"/>
      <c r="E25" s="304"/>
      <c r="F25" s="294"/>
      <c r="G25" s="304">
        <v>0</v>
      </c>
    </row>
    <row r="26" spans="1:7" x14ac:dyDescent="0.2">
      <c r="A26" s="293" t="s">
        <v>1087</v>
      </c>
      <c r="B26" s="293" t="s">
        <v>1088</v>
      </c>
      <c r="C26" s="298" t="s">
        <v>1089</v>
      </c>
      <c r="D26" s="294">
        <v>52622.491909999997</v>
      </c>
      <c r="E26" s="304">
        <v>52622.491909999997</v>
      </c>
      <c r="F26" s="294"/>
      <c r="G26" s="304">
        <v>0</v>
      </c>
    </row>
    <row r="27" spans="1:7" x14ac:dyDescent="0.2">
      <c r="A27" s="293" t="s">
        <v>1090</v>
      </c>
      <c r="B27" s="293" t="s">
        <v>1091</v>
      </c>
      <c r="C27" s="298" t="s">
        <v>1092</v>
      </c>
      <c r="D27" s="294">
        <v>521.81043</v>
      </c>
      <c r="E27" s="304">
        <v>43.268000000000001</v>
      </c>
      <c r="F27" s="294">
        <v>478.54243000000002</v>
      </c>
      <c r="G27" s="304">
        <v>322.50549999999998</v>
      </c>
    </row>
    <row r="28" spans="1:7" x14ac:dyDescent="0.2">
      <c r="A28" s="293" t="s">
        <v>1093</v>
      </c>
      <c r="B28" s="293" t="s">
        <v>1094</v>
      </c>
      <c r="C28" s="298" t="s">
        <v>1095</v>
      </c>
      <c r="D28" s="294">
        <v>782953.27586000005</v>
      </c>
      <c r="E28" s="304">
        <v>0</v>
      </c>
      <c r="F28" s="294">
        <v>782953.27586000005</v>
      </c>
      <c r="G28" s="304">
        <v>572632.01847999997</v>
      </c>
    </row>
    <row r="29" spans="1:7" x14ac:dyDescent="0.2">
      <c r="A29" s="293" t="s">
        <v>1096</v>
      </c>
      <c r="B29" s="293" t="s">
        <v>1097</v>
      </c>
      <c r="C29" s="298" t="s">
        <v>1098</v>
      </c>
      <c r="D29" s="294">
        <v>2445.9499999999998</v>
      </c>
      <c r="E29" s="304">
        <v>0</v>
      </c>
      <c r="F29" s="294">
        <v>2445.9499999999998</v>
      </c>
      <c r="G29" s="304">
        <v>1624.65</v>
      </c>
    </row>
    <row r="30" spans="1:7" x14ac:dyDescent="0.2">
      <c r="A30" s="295" t="s">
        <v>1099</v>
      </c>
      <c r="B30" s="293" t="s">
        <v>1100</v>
      </c>
      <c r="C30" s="298" t="s">
        <v>1101</v>
      </c>
      <c r="D30" s="294"/>
      <c r="E30" s="294"/>
      <c r="F30" s="294"/>
      <c r="G30" s="294"/>
    </row>
    <row r="31" spans="1:7" x14ac:dyDescent="0.2">
      <c r="A31" s="1144" t="s">
        <v>1102</v>
      </c>
      <c r="B31" s="1144" t="s">
        <v>1103</v>
      </c>
      <c r="C31" s="1145" t="s">
        <v>63</v>
      </c>
      <c r="D31" s="1127">
        <v>0</v>
      </c>
      <c r="E31" s="1127">
        <v>0</v>
      </c>
      <c r="F31" s="1127">
        <v>0</v>
      </c>
      <c r="G31" s="1127">
        <v>0</v>
      </c>
    </row>
    <row r="32" spans="1:7" x14ac:dyDescent="0.2">
      <c r="A32" s="293" t="s">
        <v>1104</v>
      </c>
      <c r="B32" s="293" t="s">
        <v>1105</v>
      </c>
      <c r="C32" s="298" t="s">
        <v>1106</v>
      </c>
      <c r="D32" s="304">
        <v>0</v>
      </c>
      <c r="E32" s="304">
        <v>0</v>
      </c>
      <c r="F32" s="304">
        <v>0</v>
      </c>
      <c r="G32" s="304">
        <v>0</v>
      </c>
    </row>
    <row r="33" spans="1:7" s="204" customFormat="1" x14ac:dyDescent="0.2">
      <c r="A33" s="293" t="s">
        <v>1107</v>
      </c>
      <c r="B33" s="293" t="s">
        <v>1108</v>
      </c>
      <c r="C33" s="298" t="s">
        <v>1109</v>
      </c>
      <c r="D33" s="304">
        <v>0</v>
      </c>
      <c r="E33" s="304">
        <v>0</v>
      </c>
      <c r="F33" s="304">
        <v>0</v>
      </c>
      <c r="G33" s="304">
        <v>0</v>
      </c>
    </row>
    <row r="34" spans="1:7" x14ac:dyDescent="0.2">
      <c r="A34" s="293" t="s">
        <v>1110</v>
      </c>
      <c r="B34" s="293" t="s">
        <v>1111</v>
      </c>
      <c r="C34" s="298" t="s">
        <v>1112</v>
      </c>
      <c r="D34" s="304">
        <v>0</v>
      </c>
      <c r="E34" s="304">
        <v>0</v>
      </c>
      <c r="F34" s="304">
        <v>0</v>
      </c>
      <c r="G34" s="304">
        <v>0</v>
      </c>
    </row>
    <row r="35" spans="1:7" x14ac:dyDescent="0.2">
      <c r="A35" s="293" t="s">
        <v>1116</v>
      </c>
      <c r="B35" s="293" t="s">
        <v>1117</v>
      </c>
      <c r="C35" s="298" t="s">
        <v>1118</v>
      </c>
      <c r="D35" s="294"/>
      <c r="E35" s="304"/>
      <c r="F35" s="294"/>
      <c r="G35" s="304">
        <v>0</v>
      </c>
    </row>
    <row r="36" spans="1:7" x14ac:dyDescent="0.2">
      <c r="A36" s="293" t="s">
        <v>1119</v>
      </c>
      <c r="B36" s="293" t="s">
        <v>1120</v>
      </c>
      <c r="C36" s="298" t="s">
        <v>1121</v>
      </c>
      <c r="D36" s="294"/>
      <c r="E36" s="304"/>
      <c r="F36" s="294"/>
      <c r="G36" s="304">
        <v>0</v>
      </c>
    </row>
    <row r="37" spans="1:7" x14ac:dyDescent="0.2">
      <c r="A37" s="1144" t="s">
        <v>1128</v>
      </c>
      <c r="B37" s="1144" t="s">
        <v>1129</v>
      </c>
      <c r="C37" s="1145" t="s">
        <v>63</v>
      </c>
      <c r="D37" s="1127">
        <v>511.42</v>
      </c>
      <c r="E37" s="1127">
        <v>0</v>
      </c>
      <c r="F37" s="1127">
        <v>511.42</v>
      </c>
      <c r="G37" s="1127">
        <v>507.92</v>
      </c>
    </row>
    <row r="38" spans="1:7" x14ac:dyDescent="0.2">
      <c r="A38" s="293" t="s">
        <v>1130</v>
      </c>
      <c r="B38" s="293" t="s">
        <v>1131</v>
      </c>
      <c r="C38" s="298" t="s">
        <v>1132</v>
      </c>
      <c r="D38" s="294"/>
      <c r="E38" s="304">
        <v>0</v>
      </c>
      <c r="F38" s="294"/>
      <c r="G38" s="304">
        <v>0</v>
      </c>
    </row>
    <row r="39" spans="1:7" x14ac:dyDescent="0.2">
      <c r="A39" s="293" t="s">
        <v>1133</v>
      </c>
      <c r="B39" s="293" t="s">
        <v>1134</v>
      </c>
      <c r="C39" s="298" t="s">
        <v>1135</v>
      </c>
      <c r="D39" s="294"/>
      <c r="E39" s="304">
        <v>0</v>
      </c>
      <c r="F39" s="294"/>
      <c r="G39" s="304">
        <v>0</v>
      </c>
    </row>
    <row r="40" spans="1:7" x14ac:dyDescent="0.2">
      <c r="A40" s="293" t="s">
        <v>1136</v>
      </c>
      <c r="B40" s="293" t="s">
        <v>1137</v>
      </c>
      <c r="C40" s="298" t="s">
        <v>1138</v>
      </c>
      <c r="D40" s="294">
        <v>511.42</v>
      </c>
      <c r="E40" s="304">
        <v>0</v>
      </c>
      <c r="F40" s="294">
        <v>511.42</v>
      </c>
      <c r="G40" s="304">
        <v>507.92</v>
      </c>
    </row>
    <row r="41" spans="1:7" s="204" customFormat="1" x14ac:dyDescent="0.2">
      <c r="A41" s="293" t="s">
        <v>1142</v>
      </c>
      <c r="B41" s="293" t="s">
        <v>1143</v>
      </c>
      <c r="C41" s="298" t="s">
        <v>1144</v>
      </c>
      <c r="D41" s="294"/>
      <c r="E41" s="304"/>
      <c r="F41" s="294"/>
      <c r="G41" s="304">
        <v>0</v>
      </c>
    </row>
    <row r="42" spans="1:7" s="204" customFormat="1" x14ac:dyDescent="0.2">
      <c r="A42" s="293" t="s">
        <v>1145</v>
      </c>
      <c r="B42" s="297" t="s">
        <v>1146</v>
      </c>
      <c r="C42" s="301" t="s">
        <v>1147</v>
      </c>
      <c r="D42" s="294"/>
      <c r="E42" s="304"/>
      <c r="F42" s="294"/>
      <c r="G42" s="304">
        <v>0</v>
      </c>
    </row>
    <row r="43" spans="1:7" x14ac:dyDescent="0.2">
      <c r="A43" s="1144" t="s">
        <v>1148</v>
      </c>
      <c r="B43" s="1144" t="s">
        <v>1149</v>
      </c>
      <c r="C43" s="1145" t="s">
        <v>63</v>
      </c>
      <c r="D43" s="1127">
        <v>463032.15328999999</v>
      </c>
      <c r="E43" s="1127">
        <v>0</v>
      </c>
      <c r="F43" s="1127">
        <v>463032.15328999999</v>
      </c>
      <c r="G43" s="1127">
        <v>340569.25974000001</v>
      </c>
    </row>
    <row r="44" spans="1:7" x14ac:dyDescent="0.2">
      <c r="A44" s="1125" t="s">
        <v>1150</v>
      </c>
      <c r="B44" s="1125" t="s">
        <v>1151</v>
      </c>
      <c r="C44" s="1149" t="s">
        <v>63</v>
      </c>
      <c r="D44" s="1127">
        <v>133116.82464000001</v>
      </c>
      <c r="E44" s="1127">
        <v>0</v>
      </c>
      <c r="F44" s="1127">
        <v>133116.82464000001</v>
      </c>
      <c r="G44" s="1127">
        <v>116287.46085</v>
      </c>
    </row>
    <row r="45" spans="1:7" x14ac:dyDescent="0.2">
      <c r="A45" s="293" t="s">
        <v>1152</v>
      </c>
      <c r="B45" s="293" t="s">
        <v>1153</v>
      </c>
      <c r="C45" s="298" t="s">
        <v>1154</v>
      </c>
      <c r="D45" s="294"/>
      <c r="E45" s="304"/>
      <c r="F45" s="294"/>
      <c r="G45" s="304">
        <v>0</v>
      </c>
    </row>
    <row r="46" spans="1:7" x14ac:dyDescent="0.2">
      <c r="A46" s="293" t="s">
        <v>1155</v>
      </c>
      <c r="B46" s="293" t="s">
        <v>1156</v>
      </c>
      <c r="C46" s="298" t="s">
        <v>1157</v>
      </c>
      <c r="D46" s="294">
        <v>133116.82464000001</v>
      </c>
      <c r="E46" s="304">
        <v>0</v>
      </c>
      <c r="F46" s="294">
        <v>133116.82464000001</v>
      </c>
      <c r="G46" s="304">
        <v>116287.46085</v>
      </c>
    </row>
    <row r="47" spans="1:7" x14ac:dyDescent="0.2">
      <c r="A47" s="293" t="s">
        <v>1158</v>
      </c>
      <c r="B47" s="293" t="s">
        <v>1159</v>
      </c>
      <c r="C47" s="298" t="s">
        <v>1160</v>
      </c>
      <c r="D47" s="294"/>
      <c r="E47" s="304"/>
      <c r="F47" s="294"/>
      <c r="G47" s="304">
        <v>0</v>
      </c>
    </row>
    <row r="48" spans="1:7" x14ac:dyDescent="0.2">
      <c r="A48" s="293" t="s">
        <v>1161</v>
      </c>
      <c r="B48" s="293" t="s">
        <v>1162</v>
      </c>
      <c r="C48" s="298" t="s">
        <v>1163</v>
      </c>
      <c r="D48" s="294"/>
      <c r="E48" s="304"/>
      <c r="F48" s="294"/>
      <c r="G48" s="304">
        <v>0</v>
      </c>
    </row>
    <row r="49" spans="1:7" x14ac:dyDescent="0.2">
      <c r="A49" s="293" t="s">
        <v>1164</v>
      </c>
      <c r="B49" s="293" t="s">
        <v>1165</v>
      </c>
      <c r="C49" s="298" t="s">
        <v>1166</v>
      </c>
      <c r="D49" s="294"/>
      <c r="E49" s="304"/>
      <c r="F49" s="294"/>
      <c r="G49" s="304">
        <v>0</v>
      </c>
    </row>
    <row r="50" spans="1:7" x14ac:dyDescent="0.2">
      <c r="A50" s="293" t="s">
        <v>1167</v>
      </c>
      <c r="B50" s="293" t="s">
        <v>1168</v>
      </c>
      <c r="C50" s="298" t="s">
        <v>1169</v>
      </c>
      <c r="D50" s="294"/>
      <c r="E50" s="304"/>
      <c r="F50" s="294"/>
      <c r="G50" s="304">
        <v>0</v>
      </c>
    </row>
    <row r="51" spans="1:7" x14ac:dyDescent="0.2">
      <c r="A51" s="293" t="s">
        <v>1170</v>
      </c>
      <c r="B51" s="293" t="s">
        <v>1171</v>
      </c>
      <c r="C51" s="298" t="s">
        <v>1172</v>
      </c>
      <c r="D51" s="294"/>
      <c r="E51" s="304"/>
      <c r="F51" s="294"/>
      <c r="G51" s="304">
        <v>0</v>
      </c>
    </row>
    <row r="52" spans="1:7" x14ac:dyDescent="0.2">
      <c r="A52" s="293" t="s">
        <v>1173</v>
      </c>
      <c r="B52" s="293" t="s">
        <v>1174</v>
      </c>
      <c r="C52" s="298" t="s">
        <v>1175</v>
      </c>
      <c r="D52" s="294"/>
      <c r="E52" s="304"/>
      <c r="F52" s="294"/>
      <c r="G52" s="304">
        <v>0</v>
      </c>
    </row>
    <row r="53" spans="1:7" s="204" customFormat="1" x14ac:dyDescent="0.2">
      <c r="A53" s="293" t="s">
        <v>1176</v>
      </c>
      <c r="B53" s="293" t="s">
        <v>1177</v>
      </c>
      <c r="C53" s="298" t="s">
        <v>1178</v>
      </c>
      <c r="D53" s="294"/>
      <c r="E53" s="304"/>
      <c r="F53" s="294"/>
      <c r="G53" s="304">
        <v>0</v>
      </c>
    </row>
    <row r="54" spans="1:7" x14ac:dyDescent="0.2">
      <c r="A54" s="297" t="s">
        <v>1179</v>
      </c>
      <c r="B54" s="297" t="s">
        <v>1180</v>
      </c>
      <c r="C54" s="301" t="s">
        <v>1181</v>
      </c>
      <c r="D54" s="294"/>
      <c r="E54" s="304"/>
      <c r="F54" s="294"/>
      <c r="G54" s="304">
        <v>0</v>
      </c>
    </row>
    <row r="55" spans="1:7" x14ac:dyDescent="0.2">
      <c r="A55" s="1125" t="s">
        <v>1182</v>
      </c>
      <c r="B55" s="1125" t="s">
        <v>1183</v>
      </c>
      <c r="C55" s="1149" t="s">
        <v>63</v>
      </c>
      <c r="D55" s="1127">
        <v>6840.9112400000004</v>
      </c>
      <c r="E55" s="1127">
        <v>0</v>
      </c>
      <c r="F55" s="1127">
        <v>6840.9112400000004</v>
      </c>
      <c r="G55" s="1127">
        <v>5492.3897999999999</v>
      </c>
    </row>
    <row r="56" spans="1:7" x14ac:dyDescent="0.2">
      <c r="A56" s="1132" t="s">
        <v>1184</v>
      </c>
      <c r="B56" s="1132" t="s">
        <v>1185</v>
      </c>
      <c r="C56" s="1152" t="s">
        <v>1186</v>
      </c>
      <c r="D56" s="294">
        <v>1994.8429100000001</v>
      </c>
      <c r="E56" s="304">
        <v>0</v>
      </c>
      <c r="F56" s="294">
        <v>1994.8429100000001</v>
      </c>
      <c r="G56" s="304">
        <v>1350.7176400000001</v>
      </c>
    </row>
    <row r="57" spans="1:7" x14ac:dyDescent="0.2">
      <c r="A57" s="293" t="s">
        <v>1193</v>
      </c>
      <c r="B57" s="293" t="s">
        <v>1194</v>
      </c>
      <c r="C57" s="298" t="s">
        <v>1195</v>
      </c>
      <c r="D57" s="294">
        <v>391.50299999999999</v>
      </c>
      <c r="E57" s="304">
        <v>0</v>
      </c>
      <c r="F57" s="294">
        <v>391.50299999999999</v>
      </c>
      <c r="G57" s="304">
        <v>1215.77</v>
      </c>
    </row>
    <row r="58" spans="1:7" x14ac:dyDescent="0.2">
      <c r="A58" s="293" t="s">
        <v>1196</v>
      </c>
      <c r="B58" s="293" t="s">
        <v>1197</v>
      </c>
      <c r="C58" s="298" t="s">
        <v>1198</v>
      </c>
      <c r="D58" s="294">
        <v>1403.06756</v>
      </c>
      <c r="E58" s="304">
        <v>0</v>
      </c>
      <c r="F58" s="294">
        <v>1403.06756</v>
      </c>
      <c r="G58" s="304">
        <v>390.01087000000001</v>
      </c>
    </row>
    <row r="59" spans="1:7" x14ac:dyDescent="0.2">
      <c r="A59" s="293" t="s">
        <v>1199</v>
      </c>
      <c r="B59" s="293" t="s">
        <v>1200</v>
      </c>
      <c r="C59" s="298" t="s">
        <v>1201</v>
      </c>
      <c r="D59" s="294"/>
      <c r="E59" s="304">
        <v>0</v>
      </c>
      <c r="F59" s="294"/>
      <c r="G59" s="304">
        <v>0</v>
      </c>
    </row>
    <row r="60" spans="1:7" x14ac:dyDescent="0.2">
      <c r="A60" s="293" t="s">
        <v>1208</v>
      </c>
      <c r="B60" s="293" t="s">
        <v>1209</v>
      </c>
      <c r="C60" s="298" t="s">
        <v>1210</v>
      </c>
      <c r="D60" s="294">
        <v>370.00274000000002</v>
      </c>
      <c r="E60" s="304">
        <v>0</v>
      </c>
      <c r="F60" s="294">
        <v>370.00274000000002</v>
      </c>
      <c r="G60" s="304">
        <v>51.208109999999998</v>
      </c>
    </row>
    <row r="61" spans="1:7" x14ac:dyDescent="0.2">
      <c r="A61" s="293" t="s">
        <v>1211</v>
      </c>
      <c r="B61" s="293" t="s">
        <v>1212</v>
      </c>
      <c r="C61" s="298" t="s">
        <v>1213</v>
      </c>
      <c r="D61" s="304">
        <v>0</v>
      </c>
      <c r="E61" s="304">
        <v>0</v>
      </c>
      <c r="F61" s="304">
        <v>0</v>
      </c>
      <c r="G61" s="304">
        <v>0</v>
      </c>
    </row>
    <row r="62" spans="1:7" x14ac:dyDescent="0.2">
      <c r="A62" s="293" t="s">
        <v>1214</v>
      </c>
      <c r="B62" s="293" t="s">
        <v>1215</v>
      </c>
      <c r="C62" s="298" t="s">
        <v>1216</v>
      </c>
      <c r="D62" s="304">
        <v>0</v>
      </c>
      <c r="E62" s="304">
        <v>0</v>
      </c>
      <c r="F62" s="304">
        <v>0</v>
      </c>
      <c r="G62" s="304">
        <v>0</v>
      </c>
    </row>
    <row r="63" spans="1:7" x14ac:dyDescent="0.2">
      <c r="A63" s="293" t="s">
        <v>1217</v>
      </c>
      <c r="B63" s="293" t="s">
        <v>1218</v>
      </c>
      <c r="C63" s="298" t="s">
        <v>1219</v>
      </c>
      <c r="D63" s="304">
        <v>0</v>
      </c>
      <c r="E63" s="304">
        <v>0</v>
      </c>
      <c r="F63" s="304">
        <v>0</v>
      </c>
      <c r="G63" s="304">
        <v>0</v>
      </c>
    </row>
    <row r="64" spans="1:7" x14ac:dyDescent="0.2">
      <c r="A64" s="293" t="s">
        <v>1220</v>
      </c>
      <c r="B64" s="293" t="s">
        <v>1221</v>
      </c>
      <c r="C64" s="298" t="s">
        <v>1222</v>
      </c>
      <c r="D64" s="304">
        <v>19.72</v>
      </c>
      <c r="E64" s="304">
        <v>0</v>
      </c>
      <c r="F64" s="304">
        <v>19.72</v>
      </c>
      <c r="G64" s="304">
        <v>6.69</v>
      </c>
    </row>
    <row r="65" spans="1:7" x14ac:dyDescent="0.2">
      <c r="A65" s="293" t="s">
        <v>1223</v>
      </c>
      <c r="B65" s="293" t="s">
        <v>1224</v>
      </c>
      <c r="C65" s="298" t="s">
        <v>1225</v>
      </c>
      <c r="D65" s="304">
        <v>0</v>
      </c>
      <c r="E65" s="304">
        <v>0</v>
      </c>
      <c r="F65" s="304">
        <v>0</v>
      </c>
      <c r="G65" s="304">
        <v>0</v>
      </c>
    </row>
    <row r="66" spans="1:7" x14ac:dyDescent="0.2">
      <c r="A66" s="293" t="s">
        <v>1226</v>
      </c>
      <c r="B66" s="293" t="s">
        <v>64</v>
      </c>
      <c r="C66" s="298" t="s">
        <v>1227</v>
      </c>
      <c r="D66" s="304">
        <v>0</v>
      </c>
      <c r="E66" s="304">
        <v>0</v>
      </c>
      <c r="F66" s="304">
        <v>0</v>
      </c>
      <c r="G66" s="304">
        <v>0</v>
      </c>
    </row>
    <row r="67" spans="1:7" x14ac:dyDescent="0.2">
      <c r="A67" s="293" t="s">
        <v>1228</v>
      </c>
      <c r="B67" s="293" t="s">
        <v>1229</v>
      </c>
      <c r="C67" s="298" t="s">
        <v>1230</v>
      </c>
      <c r="D67" s="304">
        <v>0</v>
      </c>
      <c r="E67" s="304">
        <v>0</v>
      </c>
      <c r="F67" s="304">
        <v>0</v>
      </c>
      <c r="G67" s="304">
        <v>0</v>
      </c>
    </row>
    <row r="68" spans="1:7" x14ac:dyDescent="0.2">
      <c r="A68" s="293" t="s">
        <v>1231</v>
      </c>
      <c r="B68" s="293" t="s">
        <v>1232</v>
      </c>
      <c r="C68" s="298" t="s">
        <v>1233</v>
      </c>
      <c r="D68" s="304">
        <v>0</v>
      </c>
      <c r="E68" s="304">
        <v>0</v>
      </c>
      <c r="F68" s="304">
        <v>0</v>
      </c>
      <c r="G68" s="304">
        <v>0</v>
      </c>
    </row>
    <row r="69" spans="1:7" x14ac:dyDescent="0.2">
      <c r="A69" s="293" t="s">
        <v>1234</v>
      </c>
      <c r="B69" s="293" t="s">
        <v>1235</v>
      </c>
      <c r="C69" s="298" t="s">
        <v>1236</v>
      </c>
      <c r="D69" s="304">
        <v>0</v>
      </c>
      <c r="E69" s="304">
        <v>0</v>
      </c>
      <c r="F69" s="304">
        <v>0</v>
      </c>
      <c r="G69" s="304">
        <v>0</v>
      </c>
    </row>
    <row r="70" spans="1:7" x14ac:dyDescent="0.2">
      <c r="A70" s="293" t="s">
        <v>1252</v>
      </c>
      <c r="B70" s="293" t="s">
        <v>1253</v>
      </c>
      <c r="C70" s="298" t="s">
        <v>1254</v>
      </c>
      <c r="D70" s="304">
        <v>0</v>
      </c>
      <c r="E70" s="304">
        <v>0</v>
      </c>
      <c r="F70" s="304">
        <v>0</v>
      </c>
      <c r="G70" s="304">
        <v>0</v>
      </c>
    </row>
    <row r="71" spans="1:7" x14ac:dyDescent="0.2">
      <c r="A71" s="293" t="s">
        <v>1258</v>
      </c>
      <c r="B71" s="293" t="s">
        <v>1259</v>
      </c>
      <c r="C71" s="298" t="s">
        <v>1260</v>
      </c>
      <c r="D71" s="304">
        <v>152.06730999999999</v>
      </c>
      <c r="E71" s="304">
        <v>0</v>
      </c>
      <c r="F71" s="304">
        <v>152.06730999999999</v>
      </c>
      <c r="G71" s="304">
        <v>259.33327000000003</v>
      </c>
    </row>
    <row r="72" spans="1:7" x14ac:dyDescent="0.2">
      <c r="A72" s="293" t="s">
        <v>1261</v>
      </c>
      <c r="B72" s="293" t="s">
        <v>1262</v>
      </c>
      <c r="C72" s="298" t="s">
        <v>1263</v>
      </c>
      <c r="D72" s="304">
        <v>0</v>
      </c>
      <c r="E72" s="304">
        <v>0</v>
      </c>
      <c r="F72" s="304">
        <v>0</v>
      </c>
      <c r="G72" s="304">
        <v>0</v>
      </c>
    </row>
    <row r="73" spans="1:7" x14ac:dyDescent="0.2">
      <c r="A73" s="293" t="s">
        <v>1264</v>
      </c>
      <c r="B73" s="293" t="s">
        <v>1265</v>
      </c>
      <c r="C73" s="298" t="s">
        <v>1266</v>
      </c>
      <c r="D73" s="304">
        <v>2227.6680700000002</v>
      </c>
      <c r="E73" s="304">
        <v>0</v>
      </c>
      <c r="F73" s="304">
        <v>2227.6680700000002</v>
      </c>
      <c r="G73" s="304">
        <v>2187.681</v>
      </c>
    </row>
    <row r="74" spans="1:7" x14ac:dyDescent="0.2">
      <c r="A74" s="1166" t="s">
        <v>1267</v>
      </c>
      <c r="B74" s="1166" t="s">
        <v>1268</v>
      </c>
      <c r="C74" s="1167" t="s">
        <v>1269</v>
      </c>
      <c r="D74" s="1168">
        <v>282.03964999999999</v>
      </c>
      <c r="E74" s="1168">
        <v>0</v>
      </c>
      <c r="F74" s="1168">
        <v>282.03964999999999</v>
      </c>
      <c r="G74" s="1168">
        <v>30.978909999999999</v>
      </c>
    </row>
    <row r="75" spans="1:7" x14ac:dyDescent="0.2">
      <c r="A75" s="1144" t="s">
        <v>1270</v>
      </c>
      <c r="B75" s="1144" t="s">
        <v>1271</v>
      </c>
      <c r="C75" s="1145" t="s">
        <v>63</v>
      </c>
      <c r="D75" s="1127">
        <v>323074.41740999999</v>
      </c>
      <c r="E75" s="1127">
        <v>0</v>
      </c>
      <c r="F75" s="1127">
        <v>323074.41740999999</v>
      </c>
      <c r="G75" s="1127">
        <v>218789.40909</v>
      </c>
    </row>
    <row r="76" spans="1:7" x14ac:dyDescent="0.2">
      <c r="A76" s="297" t="s">
        <v>1272</v>
      </c>
      <c r="B76" s="297" t="s">
        <v>1273</v>
      </c>
      <c r="C76" s="301" t="s">
        <v>1274</v>
      </c>
      <c r="D76" s="294"/>
      <c r="E76" s="294"/>
      <c r="F76" s="294"/>
      <c r="G76" s="294"/>
    </row>
    <row r="77" spans="1:7" x14ac:dyDescent="0.2">
      <c r="A77" s="293" t="s">
        <v>1275</v>
      </c>
      <c r="B77" s="293" t="s">
        <v>1276</v>
      </c>
      <c r="C77" s="298" t="s">
        <v>1277</v>
      </c>
      <c r="D77" s="294"/>
      <c r="E77" s="294"/>
      <c r="F77" s="294"/>
      <c r="G77" s="294"/>
    </row>
    <row r="78" spans="1:7" x14ac:dyDescent="0.2">
      <c r="A78" s="293" t="s">
        <v>1278</v>
      </c>
      <c r="B78" s="293" t="s">
        <v>1279</v>
      </c>
      <c r="C78" s="298" t="s">
        <v>1280</v>
      </c>
      <c r="D78" s="294"/>
      <c r="E78" s="294"/>
      <c r="F78" s="294"/>
      <c r="G78" s="294"/>
    </row>
    <row r="79" spans="1:7" s="201" customFormat="1" x14ac:dyDescent="0.2">
      <c r="A79" s="293" t="s">
        <v>1281</v>
      </c>
      <c r="B79" s="293" t="s">
        <v>1282</v>
      </c>
      <c r="C79" s="298" t="s">
        <v>1283</v>
      </c>
      <c r="D79" s="294"/>
      <c r="E79" s="294"/>
      <c r="F79" s="294"/>
      <c r="G79" s="294"/>
    </row>
    <row r="80" spans="1:7" s="201" customFormat="1" x14ac:dyDescent="0.2">
      <c r="A80" s="293" t="s">
        <v>1284</v>
      </c>
      <c r="B80" s="293" t="s">
        <v>1285</v>
      </c>
      <c r="C80" s="298" t="s">
        <v>1286</v>
      </c>
      <c r="D80" s="294"/>
      <c r="E80" s="294"/>
      <c r="F80" s="294"/>
      <c r="G80" s="294"/>
    </row>
    <row r="81" spans="1:7" s="204" customFormat="1" x14ac:dyDescent="0.2">
      <c r="A81" s="293" t="s">
        <v>1287</v>
      </c>
      <c r="B81" s="293" t="s">
        <v>1288</v>
      </c>
      <c r="C81" s="298" t="s">
        <v>1289</v>
      </c>
      <c r="D81" s="294">
        <v>321276.87834</v>
      </c>
      <c r="E81" s="294"/>
      <c r="F81" s="294">
        <v>321276.87834</v>
      </c>
      <c r="G81" s="294">
        <v>216924.27832000001</v>
      </c>
    </row>
    <row r="82" spans="1:7" s="204" customFormat="1" x14ac:dyDescent="0.2">
      <c r="A82" s="293" t="s">
        <v>1290</v>
      </c>
      <c r="B82" s="293" t="s">
        <v>1291</v>
      </c>
      <c r="C82" s="298" t="s">
        <v>1292</v>
      </c>
      <c r="D82" s="294">
        <v>1562.7840699999999</v>
      </c>
      <c r="E82" s="294"/>
      <c r="F82" s="294">
        <v>1562.7840699999999</v>
      </c>
      <c r="G82" s="294">
        <v>1626.60177</v>
      </c>
    </row>
    <row r="83" spans="1:7" x14ac:dyDescent="0.2">
      <c r="A83" s="293" t="s">
        <v>1299</v>
      </c>
      <c r="B83" s="293" t="s">
        <v>1300</v>
      </c>
      <c r="C83" s="298" t="s">
        <v>1301</v>
      </c>
      <c r="D83" s="294"/>
      <c r="E83" s="294"/>
      <c r="F83" s="294"/>
      <c r="G83" s="294"/>
    </row>
    <row r="84" spans="1:7" x14ac:dyDescent="0.2">
      <c r="A84" s="293" t="s">
        <v>1302</v>
      </c>
      <c r="B84" s="293" t="s">
        <v>1303</v>
      </c>
      <c r="C84" s="298" t="s">
        <v>1304</v>
      </c>
      <c r="D84" s="294"/>
      <c r="E84" s="294"/>
      <c r="F84" s="294"/>
      <c r="G84" s="294"/>
    </row>
    <row r="85" spans="1:7" x14ac:dyDescent="0.2">
      <c r="A85" s="1129" t="s">
        <v>1305</v>
      </c>
      <c r="B85" s="1129" t="s">
        <v>1306</v>
      </c>
      <c r="C85" s="1130" t="s">
        <v>1307</v>
      </c>
      <c r="D85" s="1131">
        <v>234.755</v>
      </c>
      <c r="E85" s="1131"/>
      <c r="F85" s="1131">
        <v>234.755</v>
      </c>
      <c r="G85" s="1131">
        <v>238.529</v>
      </c>
    </row>
    <row r="86" spans="1:7" x14ac:dyDescent="0.2">
      <c r="A86" s="269"/>
      <c r="B86" s="269"/>
      <c r="C86" s="269"/>
      <c r="D86" s="270"/>
      <c r="E86" s="271"/>
      <c r="F86" s="270"/>
      <c r="G86" s="270"/>
    </row>
    <row r="87" spans="1:7" x14ac:dyDescent="0.2">
      <c r="A87" s="269"/>
      <c r="B87" s="269"/>
      <c r="C87" s="269"/>
      <c r="D87" s="270"/>
      <c r="E87" s="271"/>
      <c r="F87" s="270"/>
      <c r="G87" s="270"/>
    </row>
    <row r="88" spans="1:7" s="204" customFormat="1" x14ac:dyDescent="0.2">
      <c r="A88" s="1154"/>
      <c r="B88" s="268"/>
      <c r="C88" s="450"/>
      <c r="D88" s="1138">
        <v>1</v>
      </c>
      <c r="E88" s="1138">
        <v>2</v>
      </c>
      <c r="F88" s="263"/>
      <c r="G88" s="264"/>
    </row>
    <row r="89" spans="1:7" x14ac:dyDescent="0.2">
      <c r="A89" s="1591" t="s">
        <v>1031</v>
      </c>
      <c r="B89" s="1592"/>
      <c r="C89" s="1597" t="s">
        <v>1032</v>
      </c>
      <c r="D89" s="1611" t="s">
        <v>1033</v>
      </c>
      <c r="E89" s="1611"/>
      <c r="F89" s="263"/>
      <c r="G89" s="264"/>
    </row>
    <row r="90" spans="1:7" x14ac:dyDescent="0.2">
      <c r="A90" s="1595"/>
      <c r="B90" s="1596"/>
      <c r="C90" s="1602"/>
      <c r="D90" s="1139" t="s">
        <v>1034</v>
      </c>
      <c r="E90" s="1140" t="s">
        <v>1035</v>
      </c>
      <c r="F90" s="263"/>
      <c r="G90" s="264"/>
    </row>
    <row r="91" spans="1:7" ht="13.5" customHeight="1" x14ac:dyDescent="0.2">
      <c r="A91" s="1144"/>
      <c r="B91" s="1144" t="s">
        <v>1308</v>
      </c>
      <c r="C91" s="1145" t="s">
        <v>63</v>
      </c>
      <c r="D91" s="1127">
        <v>24969618.808759999</v>
      </c>
      <c r="E91" s="1127">
        <v>24068214.939399999</v>
      </c>
      <c r="F91" s="261"/>
      <c r="G91" s="262"/>
    </row>
    <row r="92" spans="1:7" x14ac:dyDescent="0.2">
      <c r="A92" s="1144" t="s">
        <v>1309</v>
      </c>
      <c r="B92" s="1144" t="s">
        <v>1310</v>
      </c>
      <c r="C92" s="1145" t="s">
        <v>63</v>
      </c>
      <c r="D92" s="1127">
        <v>24738995.693410002</v>
      </c>
      <c r="E92" s="1127">
        <v>23940039.713789999</v>
      </c>
      <c r="F92" s="261"/>
      <c r="G92" s="262"/>
    </row>
    <row r="93" spans="1:7" x14ac:dyDescent="0.2">
      <c r="A93" s="1144" t="s">
        <v>1311</v>
      </c>
      <c r="B93" s="1144" t="s">
        <v>1312</v>
      </c>
      <c r="C93" s="1145" t="s">
        <v>63</v>
      </c>
      <c r="D93" s="1127">
        <v>24505992.45414</v>
      </c>
      <c r="E93" s="1127">
        <v>23752492.055780001</v>
      </c>
      <c r="F93" s="261"/>
      <c r="G93" s="262"/>
    </row>
    <row r="94" spans="1:7" s="204" customFormat="1" x14ac:dyDescent="0.2">
      <c r="A94" s="293" t="s">
        <v>1313</v>
      </c>
      <c r="B94" s="293" t="s">
        <v>1314</v>
      </c>
      <c r="C94" s="298" t="s">
        <v>1315</v>
      </c>
      <c r="D94" s="294">
        <v>18852300.106860001</v>
      </c>
      <c r="E94" s="294">
        <v>18414673.476300001</v>
      </c>
      <c r="F94" s="263"/>
      <c r="G94" s="264"/>
    </row>
    <row r="95" spans="1:7" x14ac:dyDescent="0.2">
      <c r="A95" s="293" t="s">
        <v>1316</v>
      </c>
      <c r="B95" s="293" t="s">
        <v>1317</v>
      </c>
      <c r="C95" s="298" t="s">
        <v>1318</v>
      </c>
      <c r="D95" s="304">
        <v>5653692.3472800003</v>
      </c>
      <c r="E95" s="304">
        <v>5337818.5794799998</v>
      </c>
      <c r="F95" s="263"/>
      <c r="G95" s="258"/>
    </row>
    <row r="96" spans="1:7" x14ac:dyDescent="0.2">
      <c r="A96" s="293" t="s">
        <v>1319</v>
      </c>
      <c r="B96" s="293" t="s">
        <v>1320</v>
      </c>
      <c r="C96" s="298" t="s">
        <v>1321</v>
      </c>
      <c r="D96" s="304">
        <v>0</v>
      </c>
      <c r="E96" s="304">
        <v>0</v>
      </c>
      <c r="F96" s="265"/>
      <c r="G96" s="258"/>
    </row>
    <row r="97" spans="1:7" x14ac:dyDescent="0.2">
      <c r="A97" s="293" t="s">
        <v>1322</v>
      </c>
      <c r="B97" s="293" t="s">
        <v>1323</v>
      </c>
      <c r="C97" s="298" t="s">
        <v>1324</v>
      </c>
      <c r="D97" s="304">
        <v>0</v>
      </c>
      <c r="E97" s="304">
        <v>0</v>
      </c>
      <c r="F97" s="265"/>
      <c r="G97" s="258"/>
    </row>
    <row r="98" spans="1:7" s="204" customFormat="1" x14ac:dyDescent="0.2">
      <c r="A98" s="293" t="s">
        <v>1325</v>
      </c>
      <c r="B98" s="293" t="s">
        <v>1326</v>
      </c>
      <c r="C98" s="298" t="s">
        <v>1327</v>
      </c>
      <c r="D98" s="304">
        <v>0</v>
      </c>
      <c r="E98" s="304">
        <v>0</v>
      </c>
      <c r="F98" s="265"/>
      <c r="G98" s="258"/>
    </row>
    <row r="99" spans="1:7" s="204" customFormat="1" x14ac:dyDescent="0.2">
      <c r="A99" s="293" t="s">
        <v>1328</v>
      </c>
      <c r="B99" s="293" t="s">
        <v>1329</v>
      </c>
      <c r="C99" s="298" t="s">
        <v>1330</v>
      </c>
      <c r="D99" s="304">
        <v>0</v>
      </c>
      <c r="E99" s="304">
        <v>0</v>
      </c>
      <c r="F99" s="265"/>
      <c r="G99" s="258"/>
    </row>
    <row r="100" spans="1:7" x14ac:dyDescent="0.2">
      <c r="A100" s="1144" t="s">
        <v>1331</v>
      </c>
      <c r="B100" s="1144" t="s">
        <v>1332</v>
      </c>
      <c r="C100" s="1145" t="s">
        <v>63</v>
      </c>
      <c r="D100" s="1127">
        <v>230882.04152999999</v>
      </c>
      <c r="E100" s="1127">
        <v>185433.94501</v>
      </c>
      <c r="F100" s="261"/>
      <c r="G100" s="262"/>
    </row>
    <row r="101" spans="1:7" s="204" customFormat="1" x14ac:dyDescent="0.2">
      <c r="A101" s="293" t="s">
        <v>1333</v>
      </c>
      <c r="B101" s="293" t="s">
        <v>1334</v>
      </c>
      <c r="C101" s="298" t="s">
        <v>1335</v>
      </c>
      <c r="D101" s="294">
        <v>16996.344000000001</v>
      </c>
      <c r="E101" s="294">
        <v>18662.965</v>
      </c>
      <c r="F101" s="263"/>
      <c r="G101" s="264"/>
    </row>
    <row r="102" spans="1:7" x14ac:dyDescent="0.2">
      <c r="A102" s="293" t="s">
        <v>1336</v>
      </c>
      <c r="B102" s="293" t="s">
        <v>1337</v>
      </c>
      <c r="C102" s="298" t="s">
        <v>1338</v>
      </c>
      <c r="D102" s="304">
        <v>1056.5341900000001</v>
      </c>
      <c r="E102" s="304">
        <v>1439.4625900000001</v>
      </c>
      <c r="F102" s="263"/>
      <c r="G102" s="264"/>
    </row>
    <row r="103" spans="1:7" x14ac:dyDescent="0.2">
      <c r="A103" s="293" t="s">
        <v>1339</v>
      </c>
      <c r="B103" s="293" t="s">
        <v>1340</v>
      </c>
      <c r="C103" s="298" t="s">
        <v>1341</v>
      </c>
      <c r="D103" s="304">
        <v>26382.60468</v>
      </c>
      <c r="E103" s="304">
        <v>26368.891680000001</v>
      </c>
      <c r="F103" s="263"/>
      <c r="G103" s="264"/>
    </row>
    <row r="104" spans="1:7" x14ac:dyDescent="0.2">
      <c r="A104" s="293" t="s">
        <v>1342</v>
      </c>
      <c r="B104" s="293" t="s">
        <v>1343</v>
      </c>
      <c r="C104" s="298" t="s">
        <v>1344</v>
      </c>
      <c r="D104" s="304">
        <v>0</v>
      </c>
      <c r="E104" s="304">
        <v>0</v>
      </c>
      <c r="F104" s="265"/>
      <c r="G104" s="258"/>
    </row>
    <row r="105" spans="1:7" x14ac:dyDescent="0.2">
      <c r="A105" s="293" t="s">
        <v>1345</v>
      </c>
      <c r="B105" s="293" t="s">
        <v>1346</v>
      </c>
      <c r="C105" s="298" t="s">
        <v>1347</v>
      </c>
      <c r="D105" s="304">
        <v>186446.55866000001</v>
      </c>
      <c r="E105" s="304">
        <v>138962.62573999999</v>
      </c>
      <c r="F105" s="263"/>
      <c r="G105" s="264"/>
    </row>
    <row r="106" spans="1:7" x14ac:dyDescent="0.2">
      <c r="A106" s="1144" t="s">
        <v>1351</v>
      </c>
      <c r="B106" s="1144" t="s">
        <v>1352</v>
      </c>
      <c r="C106" s="1145" t="s">
        <v>63</v>
      </c>
      <c r="D106" s="1127">
        <v>2121.1977400000001</v>
      </c>
      <c r="E106" s="1127">
        <v>2113.7130000000002</v>
      </c>
      <c r="F106" s="261"/>
      <c r="G106" s="262"/>
    </row>
    <row r="107" spans="1:7" s="204" customFormat="1" x14ac:dyDescent="0.2">
      <c r="A107" s="293" t="s">
        <v>1353</v>
      </c>
      <c r="B107" s="293" t="s">
        <v>1354</v>
      </c>
      <c r="C107" s="298" t="s">
        <v>63</v>
      </c>
      <c r="D107" s="294">
        <v>2121.1977400000001</v>
      </c>
      <c r="E107" s="294">
        <v>2113.7130000000002</v>
      </c>
      <c r="F107" s="263"/>
      <c r="G107" s="258"/>
    </row>
    <row r="108" spans="1:7" x14ac:dyDescent="0.2">
      <c r="A108" s="293" t="s">
        <v>1355</v>
      </c>
      <c r="B108" s="293" t="s">
        <v>1356</v>
      </c>
      <c r="C108" s="298" t="s">
        <v>1357</v>
      </c>
      <c r="D108" s="304">
        <v>0</v>
      </c>
      <c r="E108" s="304">
        <v>0</v>
      </c>
      <c r="F108" s="265"/>
      <c r="G108" s="264"/>
    </row>
    <row r="109" spans="1:7" x14ac:dyDescent="0.2">
      <c r="A109" s="293" t="s">
        <v>1358</v>
      </c>
      <c r="B109" s="293" t="s">
        <v>1359</v>
      </c>
      <c r="C109" s="298" t="s">
        <v>1360</v>
      </c>
      <c r="D109" s="304">
        <v>0</v>
      </c>
      <c r="E109" s="304">
        <v>0</v>
      </c>
      <c r="F109" s="265"/>
      <c r="G109" s="258"/>
    </row>
    <row r="110" spans="1:7" x14ac:dyDescent="0.2">
      <c r="A110" s="1144" t="s">
        <v>1361</v>
      </c>
      <c r="B110" s="1144" t="s">
        <v>1362</v>
      </c>
      <c r="C110" s="1145" t="s">
        <v>63</v>
      </c>
      <c r="D110" s="1127">
        <v>230623.11535000001</v>
      </c>
      <c r="E110" s="1127">
        <v>128175.22560999999</v>
      </c>
      <c r="F110" s="261"/>
      <c r="G110" s="262"/>
    </row>
    <row r="111" spans="1:7" x14ac:dyDescent="0.2">
      <c r="A111" s="1144" t="s">
        <v>1363</v>
      </c>
      <c r="B111" s="1144" t="s">
        <v>1364</v>
      </c>
      <c r="C111" s="1145" t="s">
        <v>63</v>
      </c>
      <c r="D111" s="1127">
        <v>0</v>
      </c>
      <c r="E111" s="1127">
        <v>0</v>
      </c>
      <c r="F111" s="261"/>
      <c r="G111" s="262"/>
    </row>
    <row r="112" spans="1:7" x14ac:dyDescent="0.2">
      <c r="A112" s="293" t="s">
        <v>1365</v>
      </c>
      <c r="B112" s="293" t="s">
        <v>1364</v>
      </c>
      <c r="C112" s="298" t="s">
        <v>1366</v>
      </c>
      <c r="D112" s="294"/>
      <c r="E112" s="294"/>
      <c r="F112" s="265"/>
      <c r="G112" s="258"/>
    </row>
    <row r="113" spans="1:7" x14ac:dyDescent="0.2">
      <c r="A113" s="1144" t="s">
        <v>1367</v>
      </c>
      <c r="B113" s="1144" t="s">
        <v>1368</v>
      </c>
      <c r="C113" s="1145" t="s">
        <v>63</v>
      </c>
      <c r="D113" s="1127">
        <v>0</v>
      </c>
      <c r="E113" s="1127">
        <v>0</v>
      </c>
      <c r="F113" s="261"/>
      <c r="G113" s="262"/>
    </row>
    <row r="114" spans="1:7" x14ac:dyDescent="0.2">
      <c r="A114" s="293" t="s">
        <v>1369</v>
      </c>
      <c r="B114" s="293" t="s">
        <v>1370</v>
      </c>
      <c r="C114" s="298" t="s">
        <v>1371</v>
      </c>
      <c r="D114" s="294"/>
      <c r="E114" s="294"/>
      <c r="F114" s="265"/>
      <c r="G114" s="258"/>
    </row>
    <row r="115" spans="1:7" x14ac:dyDescent="0.2">
      <c r="A115" s="293" t="s">
        <v>1372</v>
      </c>
      <c r="B115" s="293" t="s">
        <v>1373</v>
      </c>
      <c r="C115" s="298" t="s">
        <v>1374</v>
      </c>
      <c r="D115" s="304">
        <v>0</v>
      </c>
      <c r="E115" s="304">
        <v>0</v>
      </c>
      <c r="F115" s="265"/>
      <c r="G115" s="258"/>
    </row>
    <row r="116" spans="1:7" x14ac:dyDescent="0.2">
      <c r="A116" s="293" t="s">
        <v>1378</v>
      </c>
      <c r="B116" s="293" t="s">
        <v>1379</v>
      </c>
      <c r="C116" s="298" t="s">
        <v>1380</v>
      </c>
      <c r="D116" s="304">
        <v>0</v>
      </c>
      <c r="E116" s="304">
        <v>0</v>
      </c>
      <c r="F116" s="265"/>
      <c r="G116" s="258"/>
    </row>
    <row r="117" spans="1:7" x14ac:dyDescent="0.2">
      <c r="A117" s="293" t="s">
        <v>1387</v>
      </c>
      <c r="B117" s="293" t="s">
        <v>1388</v>
      </c>
      <c r="C117" s="298" t="s">
        <v>1389</v>
      </c>
      <c r="D117" s="304">
        <v>0</v>
      </c>
      <c r="E117" s="304">
        <v>0</v>
      </c>
      <c r="F117" s="265"/>
      <c r="G117" s="258"/>
    </row>
    <row r="118" spans="1:7" x14ac:dyDescent="0.2">
      <c r="A118" s="293" t="s">
        <v>1390</v>
      </c>
      <c r="B118" s="293" t="s">
        <v>1391</v>
      </c>
      <c r="C118" s="298" t="s">
        <v>1392</v>
      </c>
      <c r="D118" s="304">
        <v>0</v>
      </c>
      <c r="E118" s="304">
        <v>0</v>
      </c>
      <c r="F118" s="265"/>
      <c r="G118" s="258"/>
    </row>
    <row r="119" spans="1:7" x14ac:dyDescent="0.2">
      <c r="A119" s="1144" t="s">
        <v>1393</v>
      </c>
      <c r="B119" s="1144" t="s">
        <v>1394</v>
      </c>
      <c r="C119" s="1145" t="s">
        <v>63</v>
      </c>
      <c r="D119" s="1127">
        <v>230623.11535000001</v>
      </c>
      <c r="E119" s="1127">
        <v>128175.22560999999</v>
      </c>
      <c r="F119" s="261"/>
      <c r="G119" s="262"/>
    </row>
    <row r="120" spans="1:7" x14ac:dyDescent="0.2">
      <c r="A120" s="293" t="s">
        <v>1395</v>
      </c>
      <c r="B120" s="293" t="s">
        <v>1396</v>
      </c>
      <c r="C120" s="298" t="s">
        <v>1397</v>
      </c>
      <c r="D120" s="294"/>
      <c r="E120" s="294"/>
      <c r="F120" s="265"/>
      <c r="G120" s="258"/>
    </row>
    <row r="121" spans="1:7" x14ac:dyDescent="0.2">
      <c r="A121" s="293" t="s">
        <v>1404</v>
      </c>
      <c r="B121" s="293" t="s">
        <v>1405</v>
      </c>
      <c r="C121" s="298" t="s">
        <v>1406</v>
      </c>
      <c r="D121" s="304">
        <v>0</v>
      </c>
      <c r="E121" s="304">
        <v>0</v>
      </c>
      <c r="F121" s="265"/>
      <c r="G121" s="258"/>
    </row>
    <row r="122" spans="1:7" x14ac:dyDescent="0.2">
      <c r="A122" s="293" t="s">
        <v>1407</v>
      </c>
      <c r="B122" s="293" t="s">
        <v>1408</v>
      </c>
      <c r="C122" s="298" t="s">
        <v>1409</v>
      </c>
      <c r="D122" s="304">
        <v>187277.52424999999</v>
      </c>
      <c r="E122" s="304">
        <v>94466.768590000007</v>
      </c>
      <c r="F122" s="263"/>
      <c r="G122" s="264"/>
    </row>
    <row r="123" spans="1:7" x14ac:dyDescent="0.2">
      <c r="A123" s="293" t="s">
        <v>1413</v>
      </c>
      <c r="B123" s="293" t="s">
        <v>1414</v>
      </c>
      <c r="C123" s="298" t="s">
        <v>1415</v>
      </c>
      <c r="D123" s="304">
        <v>2802</v>
      </c>
      <c r="E123" s="304">
        <v>1098.9000000000001</v>
      </c>
      <c r="F123" s="263"/>
      <c r="G123" s="264"/>
    </row>
    <row r="124" spans="1:7" x14ac:dyDescent="0.2">
      <c r="A124" s="293" t="s">
        <v>1419</v>
      </c>
      <c r="B124" s="293" t="s">
        <v>1420</v>
      </c>
      <c r="C124" s="298" t="s">
        <v>1421</v>
      </c>
      <c r="D124" s="304">
        <v>0</v>
      </c>
      <c r="E124" s="304">
        <v>0</v>
      </c>
      <c r="F124" s="265"/>
      <c r="G124" s="258"/>
    </row>
    <row r="125" spans="1:7" ht="12.75" customHeight="1" x14ac:dyDescent="0.2">
      <c r="A125" s="293" t="s">
        <v>1422</v>
      </c>
      <c r="B125" s="293" t="s">
        <v>1423</v>
      </c>
      <c r="C125" s="298" t="s">
        <v>1424</v>
      </c>
      <c r="D125" s="304">
        <v>0</v>
      </c>
      <c r="E125" s="304">
        <v>0</v>
      </c>
      <c r="F125" s="263"/>
      <c r="G125" s="264"/>
    </row>
    <row r="126" spans="1:7" ht="12.75" customHeight="1" x14ac:dyDescent="0.2">
      <c r="A126" s="293" t="s">
        <v>1425</v>
      </c>
      <c r="B126" s="293" t="s">
        <v>1426</v>
      </c>
      <c r="C126" s="298" t="s">
        <v>1427</v>
      </c>
      <c r="D126" s="304">
        <v>18260.414000000001</v>
      </c>
      <c r="E126" s="304">
        <v>16965.123</v>
      </c>
      <c r="F126" s="263"/>
      <c r="G126" s="264"/>
    </row>
    <row r="127" spans="1:7" ht="12.75" customHeight="1" x14ac:dyDescent="0.2">
      <c r="A127" s="293" t="s">
        <v>1428</v>
      </c>
      <c r="B127" s="293" t="s">
        <v>1212</v>
      </c>
      <c r="C127" s="298" t="s">
        <v>1213</v>
      </c>
      <c r="D127" s="304">
        <v>6973.7579999999998</v>
      </c>
      <c r="E127" s="304">
        <v>6438.1030000000001</v>
      </c>
      <c r="F127" s="263"/>
      <c r="G127" s="264"/>
    </row>
    <row r="128" spans="1:7" ht="12.75" customHeight="1" x14ac:dyDescent="0.2">
      <c r="A128" s="293" t="s">
        <v>1429</v>
      </c>
      <c r="B128" s="293" t="s">
        <v>1215</v>
      </c>
      <c r="C128" s="298" t="s">
        <v>1216</v>
      </c>
      <c r="D128" s="304">
        <v>3026.0940000000001</v>
      </c>
      <c r="E128" s="304">
        <v>2781.759</v>
      </c>
      <c r="F128" s="263"/>
      <c r="G128" s="264"/>
    </row>
    <row r="129" spans="1:7" ht="12.75" customHeight="1" x14ac:dyDescent="0.2">
      <c r="A129" s="293" t="s">
        <v>1430</v>
      </c>
      <c r="B129" s="293" t="s">
        <v>1218</v>
      </c>
      <c r="C129" s="298" t="s">
        <v>1219</v>
      </c>
      <c r="D129" s="304">
        <v>0</v>
      </c>
      <c r="E129" s="304">
        <v>0</v>
      </c>
      <c r="F129" s="263"/>
      <c r="G129" s="264"/>
    </row>
    <row r="130" spans="1:7" ht="12.75" customHeight="1" x14ac:dyDescent="0.2">
      <c r="A130" s="293" t="s">
        <v>1431</v>
      </c>
      <c r="B130" s="293" t="s">
        <v>1221</v>
      </c>
      <c r="C130" s="298" t="s">
        <v>1222</v>
      </c>
      <c r="D130" s="304">
        <v>0</v>
      </c>
      <c r="E130" s="304">
        <v>0</v>
      </c>
      <c r="F130" s="263"/>
      <c r="G130" s="264"/>
    </row>
    <row r="131" spans="1:7" ht="12.75" customHeight="1" x14ac:dyDescent="0.2">
      <c r="A131" s="293" t="s">
        <v>1432</v>
      </c>
      <c r="B131" s="293" t="s">
        <v>1224</v>
      </c>
      <c r="C131" s="298" t="s">
        <v>1225</v>
      </c>
      <c r="D131" s="304">
        <v>1916.0640000000001</v>
      </c>
      <c r="E131" s="304">
        <v>1599.819</v>
      </c>
      <c r="F131" s="265"/>
      <c r="G131" s="258"/>
    </row>
    <row r="132" spans="1:7" ht="12.75" customHeight="1" x14ac:dyDescent="0.2">
      <c r="A132" s="293" t="s">
        <v>1433</v>
      </c>
      <c r="B132" s="293" t="s">
        <v>64</v>
      </c>
      <c r="C132" s="298" t="s">
        <v>1227</v>
      </c>
      <c r="D132" s="304">
        <v>1276.4851799999999</v>
      </c>
      <c r="E132" s="304">
        <v>400.50587000000002</v>
      </c>
      <c r="F132" s="263"/>
      <c r="G132" s="264"/>
    </row>
    <row r="133" spans="1:7" ht="12.75" customHeight="1" x14ac:dyDescent="0.2">
      <c r="A133" s="293" t="s">
        <v>1434</v>
      </c>
      <c r="B133" s="293" t="s">
        <v>1435</v>
      </c>
      <c r="C133" s="298" t="s">
        <v>1436</v>
      </c>
      <c r="D133" s="304">
        <v>0</v>
      </c>
      <c r="E133" s="304">
        <v>0</v>
      </c>
      <c r="F133" s="263"/>
      <c r="G133" s="264"/>
    </row>
    <row r="134" spans="1:7" ht="12.75" customHeight="1" x14ac:dyDescent="0.2">
      <c r="A134" s="293" t="s">
        <v>1437</v>
      </c>
      <c r="B134" s="293" t="s">
        <v>1438</v>
      </c>
      <c r="C134" s="298" t="s">
        <v>1439</v>
      </c>
      <c r="D134" s="304">
        <v>0</v>
      </c>
      <c r="E134" s="304">
        <v>0</v>
      </c>
      <c r="F134" s="263"/>
      <c r="G134" s="264"/>
    </row>
    <row r="135" spans="1:7" ht="12.75" customHeight="1" x14ac:dyDescent="0.2">
      <c r="A135" s="293" t="s">
        <v>1440</v>
      </c>
      <c r="B135" s="293" t="s">
        <v>1441</v>
      </c>
      <c r="C135" s="298" t="s">
        <v>1442</v>
      </c>
      <c r="D135" s="304">
        <v>1617.1980699999999</v>
      </c>
      <c r="E135" s="304">
        <v>0</v>
      </c>
      <c r="F135" s="265"/>
      <c r="G135" s="258"/>
    </row>
    <row r="136" spans="1:7" ht="12.75" customHeight="1" x14ac:dyDescent="0.2">
      <c r="A136" s="293" t="s">
        <v>1456</v>
      </c>
      <c r="B136" s="293" t="s">
        <v>1457</v>
      </c>
      <c r="C136" s="298" t="s">
        <v>1458</v>
      </c>
      <c r="D136" s="304">
        <v>3234.3850299999999</v>
      </c>
      <c r="E136" s="304">
        <v>0</v>
      </c>
      <c r="F136" s="265"/>
      <c r="G136" s="258"/>
    </row>
    <row r="137" spans="1:7" ht="12.75" customHeight="1" x14ac:dyDescent="0.2">
      <c r="A137" s="293" t="s">
        <v>1460</v>
      </c>
      <c r="B137" s="293" t="s">
        <v>1461</v>
      </c>
      <c r="C137" s="298" t="s">
        <v>1462</v>
      </c>
      <c r="D137" s="304">
        <v>0</v>
      </c>
      <c r="E137" s="304">
        <v>0</v>
      </c>
      <c r="F137" s="265"/>
      <c r="G137" s="258"/>
    </row>
    <row r="138" spans="1:7" ht="12.75" customHeight="1" x14ac:dyDescent="0.2">
      <c r="A138" s="293" t="s">
        <v>1463</v>
      </c>
      <c r="B138" s="293" t="s">
        <v>1464</v>
      </c>
      <c r="C138" s="298" t="s">
        <v>1465</v>
      </c>
      <c r="D138" s="304">
        <v>1437.0304900000001</v>
      </c>
      <c r="E138" s="304">
        <v>1647.2929999999999</v>
      </c>
      <c r="F138" s="265"/>
      <c r="G138" s="258"/>
    </row>
    <row r="139" spans="1:7" ht="12.75" customHeight="1" x14ac:dyDescent="0.2">
      <c r="A139" s="293" t="s">
        <v>1466</v>
      </c>
      <c r="B139" s="293" t="s">
        <v>1467</v>
      </c>
      <c r="C139" s="298" t="s">
        <v>1468</v>
      </c>
      <c r="D139" s="304">
        <v>2528.6032399999999</v>
      </c>
      <c r="E139" s="304">
        <v>2495.05656</v>
      </c>
      <c r="F139" s="265"/>
      <c r="G139" s="258"/>
    </row>
    <row r="140" spans="1:7" ht="12.75" customHeight="1" x14ac:dyDescent="0.2">
      <c r="A140" s="1129" t="s">
        <v>1469</v>
      </c>
      <c r="B140" s="1129" t="s">
        <v>1470</v>
      </c>
      <c r="C140" s="1130" t="s">
        <v>1471</v>
      </c>
      <c r="D140" s="1131">
        <v>273.55909000000003</v>
      </c>
      <c r="E140" s="1131">
        <v>281.89758999999998</v>
      </c>
      <c r="F140" s="265"/>
      <c r="G140" s="258"/>
    </row>
  </sheetData>
  <mergeCells count="10">
    <mergeCell ref="A89:B90"/>
    <mergeCell ref="C89:C90"/>
    <mergeCell ref="D89:E89"/>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83" firstPageNumber="439" fitToHeight="2" orientation="portrait" useFirstPageNumber="1" r:id="rId1"/>
  <headerFooter>
    <oddHeader>&amp;L&amp;"Tahoma,Kurzíva"Závěrečný účet Moravskoslezského kraje za rok 2023&amp;R&amp;"Tahoma,Kurzíva"Tabulka č. 40</oddHeader>
    <oddFooter>&amp;C&amp;"Tahoma,Obyčejné"&amp;P</oddFooter>
  </headerFooter>
  <rowBreaks count="1" manualBreakCount="1">
    <brk id="74" max="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67AC1-5748-4630-8CB4-8FA2FB2EF332}">
  <sheetPr>
    <pageSetUpPr fitToPage="1"/>
  </sheetPr>
  <dimension ref="A1:G83"/>
  <sheetViews>
    <sheetView showGridLines="0" zoomScaleNormal="100" zoomScaleSheetLayoutView="100" workbookViewId="0">
      <selection activeCell="K15" sqref="K15"/>
    </sheetView>
  </sheetViews>
  <sheetFormatPr defaultColWidth="9.28515625" defaultRowHeight="12.75" x14ac:dyDescent="0.2"/>
  <cols>
    <col min="1" max="1" width="6.7109375" style="200" customWidth="1"/>
    <col min="2" max="2" width="54.7109375" style="200" customWidth="1"/>
    <col min="3" max="3" width="8.5703125" style="121" customWidth="1"/>
    <col min="4" max="7" width="15.42578125" style="200" customWidth="1"/>
    <col min="8" max="16384" width="9.28515625" style="200"/>
  </cols>
  <sheetData>
    <row r="1" spans="1:7" s="272" customFormat="1" ht="18" customHeight="1" x14ac:dyDescent="0.2">
      <c r="A1" s="1590" t="s">
        <v>4566</v>
      </c>
      <c r="B1" s="1590"/>
      <c r="C1" s="1590"/>
      <c r="D1" s="1590"/>
      <c r="E1" s="1590"/>
      <c r="F1" s="1590"/>
      <c r="G1" s="1590"/>
    </row>
    <row r="2" spans="1:7" s="272" customFormat="1" ht="18" customHeight="1" x14ac:dyDescent="0.2">
      <c r="A2" s="1590" t="s">
        <v>3035</v>
      </c>
      <c r="B2" s="1590"/>
      <c r="C2" s="1590"/>
      <c r="D2" s="1590"/>
      <c r="E2" s="1590"/>
      <c r="F2" s="1590"/>
      <c r="G2" s="1590"/>
    </row>
    <row r="4" spans="1:7" ht="12.75" customHeight="1" x14ac:dyDescent="0.2">
      <c r="A4" s="1157"/>
      <c r="B4" s="1158"/>
      <c r="C4" s="451"/>
      <c r="D4" s="1159">
        <v>1</v>
      </c>
      <c r="E4" s="1159">
        <v>2</v>
      </c>
      <c r="F4" s="1159">
        <v>3</v>
      </c>
      <c r="G4" s="1159">
        <v>4</v>
      </c>
    </row>
    <row r="5" spans="1:7" s="201" customFormat="1" x14ac:dyDescent="0.2">
      <c r="A5" s="1613" t="s">
        <v>1031</v>
      </c>
      <c r="B5" s="1614"/>
      <c r="C5" s="1617" t="s">
        <v>1032</v>
      </c>
      <c r="D5" s="1619" t="s">
        <v>1475</v>
      </c>
      <c r="E5" s="1619"/>
      <c r="F5" s="1619" t="s">
        <v>1476</v>
      </c>
      <c r="G5" s="1619"/>
    </row>
    <row r="6" spans="1:7" s="201" customFormat="1" ht="34.5" customHeight="1" x14ac:dyDescent="0.2">
      <c r="A6" s="1615"/>
      <c r="B6" s="1616"/>
      <c r="C6" s="1618"/>
      <c r="D6" s="1160" t="s">
        <v>1477</v>
      </c>
      <c r="E6" s="1160" t="s">
        <v>1478</v>
      </c>
      <c r="F6" s="1161" t="s">
        <v>1477</v>
      </c>
      <c r="G6" s="1161" t="s">
        <v>1478</v>
      </c>
    </row>
    <row r="7" spans="1:7" s="201" customFormat="1" x14ac:dyDescent="0.2">
      <c r="A7" s="1144" t="s">
        <v>1040</v>
      </c>
      <c r="B7" s="1144" t="s">
        <v>1479</v>
      </c>
      <c r="C7" s="1145" t="s">
        <v>63</v>
      </c>
      <c r="D7" s="1162">
        <v>1374879.5620500001</v>
      </c>
      <c r="E7" s="1162">
        <v>7533.3331099999996</v>
      </c>
      <c r="F7" s="1162">
        <v>1195848.48098</v>
      </c>
      <c r="G7" s="1162">
        <v>8075.0615600000001</v>
      </c>
    </row>
    <row r="8" spans="1:7" x14ac:dyDescent="0.2">
      <c r="A8" s="1125" t="s">
        <v>1042</v>
      </c>
      <c r="B8" s="1125" t="s">
        <v>1480</v>
      </c>
      <c r="C8" s="1149" t="s">
        <v>63</v>
      </c>
      <c r="D8" s="1162">
        <v>1370671.5595799999</v>
      </c>
      <c r="E8" s="1162">
        <v>7227.2941099999998</v>
      </c>
      <c r="F8" s="1162">
        <v>1191540.68071</v>
      </c>
      <c r="G8" s="1162">
        <v>7775.1185599999999</v>
      </c>
    </row>
    <row r="9" spans="1:7" x14ac:dyDescent="0.2">
      <c r="A9" s="1132" t="s">
        <v>1044</v>
      </c>
      <c r="B9" s="1132" t="s">
        <v>1481</v>
      </c>
      <c r="C9" s="1152" t="s">
        <v>1482</v>
      </c>
      <c r="D9" s="299">
        <v>170940.08392999999</v>
      </c>
      <c r="E9" s="299">
        <v>1538.1929500000001</v>
      </c>
      <c r="F9" s="299">
        <v>162913.89958999999</v>
      </c>
      <c r="G9" s="299">
        <v>1791.4803199999999</v>
      </c>
    </row>
    <row r="10" spans="1:7" x14ac:dyDescent="0.2">
      <c r="A10" s="293" t="s">
        <v>1047</v>
      </c>
      <c r="B10" s="293" t="s">
        <v>1483</v>
      </c>
      <c r="C10" s="298" t="s">
        <v>1484</v>
      </c>
      <c r="D10" s="299">
        <v>12933.09951</v>
      </c>
      <c r="E10" s="299">
        <v>257.51546000000002</v>
      </c>
      <c r="F10" s="299">
        <v>8791.7742899999994</v>
      </c>
      <c r="G10" s="299">
        <v>153.09890999999999</v>
      </c>
    </row>
    <row r="11" spans="1:7" x14ac:dyDescent="0.2">
      <c r="A11" s="293" t="s">
        <v>1050</v>
      </c>
      <c r="B11" s="293" t="s">
        <v>1485</v>
      </c>
      <c r="C11" s="298" t="s">
        <v>1486</v>
      </c>
      <c r="D11" s="299"/>
      <c r="E11" s="299"/>
      <c r="F11" s="299"/>
      <c r="G11" s="299"/>
    </row>
    <row r="12" spans="1:7" x14ac:dyDescent="0.2">
      <c r="A12" s="293" t="s">
        <v>1053</v>
      </c>
      <c r="B12" s="293" t="s">
        <v>1487</v>
      </c>
      <c r="C12" s="298" t="s">
        <v>1488</v>
      </c>
      <c r="D12" s="299"/>
      <c r="E12" s="299"/>
      <c r="F12" s="299"/>
      <c r="G12" s="299"/>
    </row>
    <row r="13" spans="1:7" x14ac:dyDescent="0.2">
      <c r="A13" s="293" t="s">
        <v>1056</v>
      </c>
      <c r="B13" s="293" t="s">
        <v>1489</v>
      </c>
      <c r="C13" s="298" t="s">
        <v>1490</v>
      </c>
      <c r="D13" s="299">
        <v>-9430.4054400000005</v>
      </c>
      <c r="E13" s="299"/>
      <c r="F13" s="299">
        <v>-6460.7592599999998</v>
      </c>
      <c r="G13" s="299"/>
    </row>
    <row r="14" spans="1:7" x14ac:dyDescent="0.2">
      <c r="A14" s="293" t="s">
        <v>1059</v>
      </c>
      <c r="B14" s="293" t="s">
        <v>1491</v>
      </c>
      <c r="C14" s="298" t="s">
        <v>1492</v>
      </c>
      <c r="D14" s="299">
        <v>-3490.1613499999999</v>
      </c>
      <c r="E14" s="299"/>
      <c r="F14" s="299">
        <v>-2968.15726</v>
      </c>
      <c r="G14" s="299"/>
    </row>
    <row r="15" spans="1:7" x14ac:dyDescent="0.2">
      <c r="A15" s="293" t="s">
        <v>1062</v>
      </c>
      <c r="B15" s="293" t="s">
        <v>1493</v>
      </c>
      <c r="C15" s="298" t="s">
        <v>1494</v>
      </c>
      <c r="D15" s="299"/>
      <c r="E15" s="299"/>
      <c r="F15" s="299"/>
      <c r="G15" s="299"/>
    </row>
    <row r="16" spans="1:7" x14ac:dyDescent="0.2">
      <c r="A16" s="293" t="s">
        <v>1065</v>
      </c>
      <c r="B16" s="293" t="s">
        <v>158</v>
      </c>
      <c r="C16" s="298" t="s">
        <v>1495</v>
      </c>
      <c r="D16" s="299">
        <v>576530.64566000004</v>
      </c>
      <c r="E16" s="299">
        <v>287.56700000000001</v>
      </c>
      <c r="F16" s="299">
        <v>450043.5662</v>
      </c>
      <c r="G16" s="299">
        <v>329.57321000000002</v>
      </c>
    </row>
    <row r="17" spans="1:7" x14ac:dyDescent="0.2">
      <c r="A17" s="293" t="s">
        <v>1068</v>
      </c>
      <c r="B17" s="293" t="s">
        <v>144</v>
      </c>
      <c r="C17" s="298" t="s">
        <v>1496</v>
      </c>
      <c r="D17" s="299">
        <v>4136.0799200000001</v>
      </c>
      <c r="E17" s="299">
        <v>49.664079999999998</v>
      </c>
      <c r="F17" s="299">
        <v>3475.1943200000001</v>
      </c>
      <c r="G17" s="299">
        <v>48.847679999999997</v>
      </c>
    </row>
    <row r="18" spans="1:7" x14ac:dyDescent="0.2">
      <c r="A18" s="293" t="s">
        <v>1497</v>
      </c>
      <c r="B18" s="293" t="s">
        <v>1498</v>
      </c>
      <c r="C18" s="298" t="s">
        <v>1499</v>
      </c>
      <c r="D18" s="299">
        <v>105.53259</v>
      </c>
      <c r="E18" s="299"/>
      <c r="F18" s="299">
        <v>84.59</v>
      </c>
      <c r="G18" s="299"/>
    </row>
    <row r="19" spans="1:7" x14ac:dyDescent="0.2">
      <c r="A19" s="293" t="s">
        <v>1500</v>
      </c>
      <c r="B19" s="293" t="s">
        <v>1501</v>
      </c>
      <c r="C19" s="298" t="s">
        <v>1502</v>
      </c>
      <c r="D19" s="299">
        <v>-18230.500400000001</v>
      </c>
      <c r="E19" s="299"/>
      <c r="F19" s="299">
        <v>-15794.81465</v>
      </c>
      <c r="G19" s="299"/>
    </row>
    <row r="20" spans="1:7" x14ac:dyDescent="0.2">
      <c r="A20" s="293" t="s">
        <v>1503</v>
      </c>
      <c r="B20" s="293" t="s">
        <v>1504</v>
      </c>
      <c r="C20" s="298" t="s">
        <v>1505</v>
      </c>
      <c r="D20" s="299">
        <v>23280.354230000001</v>
      </c>
      <c r="E20" s="299">
        <v>200.05195000000001</v>
      </c>
      <c r="F20" s="299">
        <v>17803.57604</v>
      </c>
      <c r="G20" s="299">
        <v>204.80126000000001</v>
      </c>
    </row>
    <row r="21" spans="1:7" x14ac:dyDescent="0.2">
      <c r="A21" s="293" t="s">
        <v>1506</v>
      </c>
      <c r="B21" s="293" t="s">
        <v>1507</v>
      </c>
      <c r="C21" s="298" t="s">
        <v>1508</v>
      </c>
      <c r="D21" s="299">
        <v>236041.05397000001</v>
      </c>
      <c r="E21" s="299">
        <v>3008.2120300000001</v>
      </c>
      <c r="F21" s="299">
        <v>214341.53925999999</v>
      </c>
      <c r="G21" s="299">
        <v>3201.7057399999999</v>
      </c>
    </row>
    <row r="22" spans="1:7" x14ac:dyDescent="0.2">
      <c r="A22" s="293" t="s">
        <v>1509</v>
      </c>
      <c r="B22" s="293" t="s">
        <v>1510</v>
      </c>
      <c r="C22" s="298" t="s">
        <v>1511</v>
      </c>
      <c r="D22" s="299">
        <v>79163.323759999999</v>
      </c>
      <c r="E22" s="299">
        <v>1009.23624</v>
      </c>
      <c r="F22" s="299">
        <v>71350.200530000002</v>
      </c>
      <c r="G22" s="299">
        <v>1066.6304700000001</v>
      </c>
    </row>
    <row r="23" spans="1:7" x14ac:dyDescent="0.2">
      <c r="A23" s="293" t="s">
        <v>1512</v>
      </c>
      <c r="B23" s="293" t="s">
        <v>1513</v>
      </c>
      <c r="C23" s="298" t="s">
        <v>1514</v>
      </c>
      <c r="D23" s="299">
        <v>1329.28063</v>
      </c>
      <c r="E23" s="299">
        <v>15.961370000000001</v>
      </c>
      <c r="F23" s="299">
        <v>1115.37022</v>
      </c>
      <c r="G23" s="299">
        <v>15.67778</v>
      </c>
    </row>
    <row r="24" spans="1:7" x14ac:dyDescent="0.2">
      <c r="A24" s="293" t="s">
        <v>1515</v>
      </c>
      <c r="B24" s="293" t="s">
        <v>1516</v>
      </c>
      <c r="C24" s="298" t="s">
        <v>1517</v>
      </c>
      <c r="D24" s="299">
        <v>11167.52363</v>
      </c>
      <c r="E24" s="299">
        <v>166.10865999999999</v>
      </c>
      <c r="F24" s="299">
        <v>9581.4063600000009</v>
      </c>
      <c r="G24" s="299">
        <v>158.67618999999999</v>
      </c>
    </row>
    <row r="25" spans="1:7" x14ac:dyDescent="0.2">
      <c r="A25" s="293" t="s">
        <v>1518</v>
      </c>
      <c r="B25" s="293" t="s">
        <v>1519</v>
      </c>
      <c r="C25" s="298" t="s">
        <v>1520</v>
      </c>
      <c r="D25" s="299"/>
      <c r="E25" s="299"/>
      <c r="F25" s="299"/>
      <c r="G25" s="299"/>
    </row>
    <row r="26" spans="1:7" x14ac:dyDescent="0.2">
      <c r="A26" s="293" t="s">
        <v>1521</v>
      </c>
      <c r="B26" s="293" t="s">
        <v>1522</v>
      </c>
      <c r="C26" s="298" t="s">
        <v>1523</v>
      </c>
      <c r="D26" s="299"/>
      <c r="E26" s="299">
        <v>49.917000000000002</v>
      </c>
      <c r="F26" s="299"/>
      <c r="G26" s="299">
        <v>39.667000000000002</v>
      </c>
    </row>
    <row r="27" spans="1:7" x14ac:dyDescent="0.2">
      <c r="A27" s="293" t="s">
        <v>1524</v>
      </c>
      <c r="B27" s="293" t="s">
        <v>1525</v>
      </c>
      <c r="C27" s="298" t="s">
        <v>1526</v>
      </c>
      <c r="D27" s="299"/>
      <c r="E27" s="299"/>
      <c r="F27" s="299"/>
      <c r="G27" s="299"/>
    </row>
    <row r="28" spans="1:7" x14ac:dyDescent="0.2">
      <c r="A28" s="293" t="s">
        <v>1527</v>
      </c>
      <c r="B28" s="293" t="s">
        <v>1528</v>
      </c>
      <c r="C28" s="298" t="s">
        <v>1529</v>
      </c>
      <c r="D28" s="299">
        <v>295.26747</v>
      </c>
      <c r="E28" s="299">
        <v>7.6129899999999999</v>
      </c>
      <c r="F28" s="299">
        <v>282.09935999999999</v>
      </c>
      <c r="G28" s="299">
        <v>2.6724299999999999</v>
      </c>
    </row>
    <row r="29" spans="1:7" x14ac:dyDescent="0.2">
      <c r="A29" s="293" t="s">
        <v>1530</v>
      </c>
      <c r="B29" s="293" t="s">
        <v>1531</v>
      </c>
      <c r="C29" s="298" t="s">
        <v>1532</v>
      </c>
      <c r="D29" s="299">
        <v>1.357</v>
      </c>
      <c r="E29" s="299"/>
      <c r="F29" s="299">
        <v>0.23699999999999999</v>
      </c>
      <c r="G29" s="299"/>
    </row>
    <row r="30" spans="1:7" x14ac:dyDescent="0.2">
      <c r="A30" s="293" t="s">
        <v>1533</v>
      </c>
      <c r="B30" s="293" t="s">
        <v>1534</v>
      </c>
      <c r="C30" s="298" t="s">
        <v>1535</v>
      </c>
      <c r="D30" s="299">
        <v>24.105</v>
      </c>
      <c r="E30" s="299"/>
      <c r="F30" s="299">
        <v>64.5</v>
      </c>
      <c r="G30" s="299"/>
    </row>
    <row r="31" spans="1:7" x14ac:dyDescent="0.2">
      <c r="A31" s="293" t="s">
        <v>1536</v>
      </c>
      <c r="B31" s="293" t="s">
        <v>1537</v>
      </c>
      <c r="C31" s="298" t="s">
        <v>1538</v>
      </c>
      <c r="D31" s="299"/>
      <c r="E31" s="299"/>
      <c r="F31" s="299"/>
      <c r="G31" s="299"/>
    </row>
    <row r="32" spans="1:7" x14ac:dyDescent="0.2">
      <c r="A32" s="293" t="s">
        <v>1539</v>
      </c>
      <c r="B32" s="293" t="s">
        <v>1540</v>
      </c>
      <c r="C32" s="298" t="s">
        <v>1541</v>
      </c>
      <c r="D32" s="299">
        <v>17.658750000000001</v>
      </c>
      <c r="E32" s="299"/>
      <c r="F32" s="299">
        <v>0.87361999999999995</v>
      </c>
      <c r="G32" s="299"/>
    </row>
    <row r="33" spans="1:7" x14ac:dyDescent="0.2">
      <c r="A33" s="293" t="s">
        <v>1542</v>
      </c>
      <c r="B33" s="293" t="s">
        <v>1543</v>
      </c>
      <c r="C33" s="298" t="s">
        <v>1544</v>
      </c>
      <c r="D33" s="299">
        <v>25.39705</v>
      </c>
      <c r="E33" s="299"/>
      <c r="F33" s="299">
        <v>0.26146999999999998</v>
      </c>
      <c r="G33" s="299"/>
    </row>
    <row r="34" spans="1:7" x14ac:dyDescent="0.2">
      <c r="A34" s="293" t="s">
        <v>1545</v>
      </c>
      <c r="B34" s="293" t="s">
        <v>1546</v>
      </c>
      <c r="C34" s="298" t="s">
        <v>1547</v>
      </c>
      <c r="D34" s="299"/>
      <c r="E34" s="299"/>
      <c r="F34" s="299">
        <v>626.11568</v>
      </c>
      <c r="G34" s="299"/>
    </row>
    <row r="35" spans="1:7" x14ac:dyDescent="0.2">
      <c r="A35" s="293" t="s">
        <v>1548</v>
      </c>
      <c r="B35" s="293" t="s">
        <v>1549</v>
      </c>
      <c r="C35" s="298" t="s">
        <v>1550</v>
      </c>
      <c r="D35" s="299">
        <v>283844.24962000002</v>
      </c>
      <c r="E35" s="299">
        <v>610.99537999999995</v>
      </c>
      <c r="F35" s="299">
        <v>272843.80718</v>
      </c>
      <c r="G35" s="299">
        <v>716.67481999999995</v>
      </c>
    </row>
    <row r="36" spans="1:7" x14ac:dyDescent="0.2">
      <c r="A36" s="293" t="s">
        <v>1551</v>
      </c>
      <c r="B36" s="293" t="s">
        <v>1552</v>
      </c>
      <c r="C36" s="298" t="s">
        <v>1553</v>
      </c>
      <c r="D36" s="299"/>
      <c r="E36" s="299"/>
      <c r="F36" s="299"/>
      <c r="G36" s="299"/>
    </row>
    <row r="37" spans="1:7" x14ac:dyDescent="0.2">
      <c r="A37" s="293" t="s">
        <v>1554</v>
      </c>
      <c r="B37" s="293" t="s">
        <v>1555</v>
      </c>
      <c r="C37" s="298" t="s">
        <v>1556</v>
      </c>
      <c r="D37" s="299"/>
      <c r="E37" s="299"/>
      <c r="F37" s="299"/>
      <c r="G37" s="299"/>
    </row>
    <row r="38" spans="1:7" x14ac:dyDescent="0.2">
      <c r="A38" s="293" t="s">
        <v>1557</v>
      </c>
      <c r="B38" s="293" t="s">
        <v>1558</v>
      </c>
      <c r="C38" s="298" t="s">
        <v>1559</v>
      </c>
      <c r="D38" s="299"/>
      <c r="E38" s="299"/>
      <c r="F38" s="299"/>
      <c r="G38" s="299"/>
    </row>
    <row r="39" spans="1:7" x14ac:dyDescent="0.2">
      <c r="A39" s="293" t="s">
        <v>1560</v>
      </c>
      <c r="B39" s="293" t="s">
        <v>1561</v>
      </c>
      <c r="C39" s="298" t="s">
        <v>1562</v>
      </c>
      <c r="D39" s="299"/>
      <c r="E39" s="299"/>
      <c r="F39" s="299"/>
      <c r="G39" s="299"/>
    </row>
    <row r="40" spans="1:7" x14ac:dyDescent="0.2">
      <c r="A40" s="293" t="s">
        <v>1563</v>
      </c>
      <c r="B40" s="293" t="s">
        <v>1564</v>
      </c>
      <c r="C40" s="298" t="s">
        <v>1565</v>
      </c>
      <c r="D40" s="299"/>
      <c r="E40" s="299"/>
      <c r="F40" s="299"/>
      <c r="G40" s="299">
        <v>-181.22649999999999</v>
      </c>
    </row>
    <row r="41" spans="1:7" x14ac:dyDescent="0.2">
      <c r="A41" s="293" t="s">
        <v>1566</v>
      </c>
      <c r="B41" s="293" t="s">
        <v>1567</v>
      </c>
      <c r="C41" s="298" t="s">
        <v>1568</v>
      </c>
      <c r="D41" s="299"/>
      <c r="E41" s="299"/>
      <c r="F41" s="299">
        <v>154.54050000000001</v>
      </c>
      <c r="G41" s="299">
        <v>181.22649999999999</v>
      </c>
    </row>
    <row r="42" spans="1:7" x14ac:dyDescent="0.2">
      <c r="A42" s="293" t="s">
        <v>1569</v>
      </c>
      <c r="B42" s="293" t="s">
        <v>1570</v>
      </c>
      <c r="C42" s="298" t="s">
        <v>1571</v>
      </c>
      <c r="D42" s="299">
        <v>1985.6162400000001</v>
      </c>
      <c r="E42" s="299">
        <v>26.259</v>
      </c>
      <c r="F42" s="299">
        <v>3264.9947400000001</v>
      </c>
      <c r="G42" s="299">
        <v>45.27731</v>
      </c>
    </row>
    <row r="43" spans="1:7" x14ac:dyDescent="0.2">
      <c r="A43" s="293" t="s">
        <v>1572</v>
      </c>
      <c r="B43" s="293" t="s">
        <v>1573</v>
      </c>
      <c r="C43" s="298" t="s">
        <v>1574</v>
      </c>
      <c r="D43" s="299">
        <v>1.9978100000000001</v>
      </c>
      <c r="E43" s="299"/>
      <c r="F43" s="299">
        <v>25.86552</v>
      </c>
      <c r="G43" s="299">
        <v>0.33544000000000002</v>
      </c>
    </row>
    <row r="44" spans="1:7" x14ac:dyDescent="0.2">
      <c r="A44" s="1125" t="s">
        <v>1071</v>
      </c>
      <c r="B44" s="1125" t="s">
        <v>1575</v>
      </c>
      <c r="C44" s="1149" t="s">
        <v>63</v>
      </c>
      <c r="D44" s="1162">
        <v>0</v>
      </c>
      <c r="E44" s="1162">
        <v>0</v>
      </c>
      <c r="F44" s="1162">
        <v>0</v>
      </c>
      <c r="G44" s="1162">
        <v>0</v>
      </c>
    </row>
    <row r="45" spans="1:7" x14ac:dyDescent="0.2">
      <c r="A45" s="293" t="s">
        <v>1073</v>
      </c>
      <c r="B45" s="293" t="s">
        <v>1576</v>
      </c>
      <c r="C45" s="298" t="s">
        <v>1577</v>
      </c>
      <c r="D45" s="299"/>
      <c r="E45" s="299"/>
      <c r="F45" s="299"/>
      <c r="G45" s="299"/>
    </row>
    <row r="46" spans="1:7" x14ac:dyDescent="0.2">
      <c r="A46" s="293" t="s">
        <v>1075</v>
      </c>
      <c r="B46" s="293" t="s">
        <v>1578</v>
      </c>
      <c r="C46" s="298" t="s">
        <v>1579</v>
      </c>
      <c r="D46" s="299"/>
      <c r="E46" s="299"/>
      <c r="F46" s="299"/>
      <c r="G46" s="299"/>
    </row>
    <row r="47" spans="1:7" x14ac:dyDescent="0.2">
      <c r="A47" s="293" t="s">
        <v>1078</v>
      </c>
      <c r="B47" s="293" t="s">
        <v>1580</v>
      </c>
      <c r="C47" s="298" t="s">
        <v>1581</v>
      </c>
      <c r="D47" s="299"/>
      <c r="E47" s="299"/>
      <c r="F47" s="299"/>
      <c r="G47" s="299"/>
    </row>
    <row r="48" spans="1:7" x14ac:dyDescent="0.2">
      <c r="A48" s="293" t="s">
        <v>1081</v>
      </c>
      <c r="B48" s="293" t="s">
        <v>1582</v>
      </c>
      <c r="C48" s="298" t="s">
        <v>1583</v>
      </c>
      <c r="D48" s="299"/>
      <c r="E48" s="299"/>
      <c r="F48" s="299"/>
      <c r="G48" s="299"/>
    </row>
    <row r="49" spans="1:7" x14ac:dyDescent="0.2">
      <c r="A49" s="293" t="s">
        <v>1084</v>
      </c>
      <c r="B49" s="293" t="s">
        <v>1584</v>
      </c>
      <c r="C49" s="298" t="s">
        <v>1585</v>
      </c>
      <c r="D49" s="299"/>
      <c r="E49" s="299"/>
      <c r="F49" s="299"/>
      <c r="G49" s="299"/>
    </row>
    <row r="50" spans="1:7" x14ac:dyDescent="0.2">
      <c r="A50" s="1125" t="s">
        <v>1102</v>
      </c>
      <c r="B50" s="1125" t="s">
        <v>1586</v>
      </c>
      <c r="C50" s="1149" t="s">
        <v>63</v>
      </c>
      <c r="D50" s="1162">
        <v>0</v>
      </c>
      <c r="E50" s="1162">
        <v>0</v>
      </c>
      <c r="F50" s="1162">
        <v>0</v>
      </c>
      <c r="G50" s="1162">
        <v>0</v>
      </c>
    </row>
    <row r="51" spans="1:7" x14ac:dyDescent="0.2">
      <c r="A51" s="293" t="s">
        <v>1104</v>
      </c>
      <c r="B51" s="293" t="s">
        <v>1587</v>
      </c>
      <c r="C51" s="298" t="s">
        <v>1588</v>
      </c>
      <c r="D51" s="299"/>
      <c r="E51" s="299"/>
      <c r="F51" s="299"/>
      <c r="G51" s="299"/>
    </row>
    <row r="52" spans="1:7" x14ac:dyDescent="0.2">
      <c r="A52" s="293" t="s">
        <v>1107</v>
      </c>
      <c r="B52" s="293" t="s">
        <v>1589</v>
      </c>
      <c r="C52" s="298" t="s">
        <v>1590</v>
      </c>
      <c r="D52" s="299"/>
      <c r="E52" s="299"/>
      <c r="F52" s="299"/>
      <c r="G52" s="299"/>
    </row>
    <row r="53" spans="1:7" x14ac:dyDescent="0.2">
      <c r="A53" s="1125" t="s">
        <v>1591</v>
      </c>
      <c r="B53" s="1125" t="s">
        <v>1221</v>
      </c>
      <c r="C53" s="1149" t="s">
        <v>63</v>
      </c>
      <c r="D53" s="1162">
        <v>4208.0024700000004</v>
      </c>
      <c r="E53" s="1162">
        <v>306.03899999999999</v>
      </c>
      <c r="F53" s="1162">
        <v>4307.8002699999997</v>
      </c>
      <c r="G53" s="1162">
        <v>299.94299999999998</v>
      </c>
    </row>
    <row r="54" spans="1:7" x14ac:dyDescent="0.2">
      <c r="A54" s="293" t="s">
        <v>1592</v>
      </c>
      <c r="B54" s="293" t="s">
        <v>1221</v>
      </c>
      <c r="C54" s="298" t="s">
        <v>1593</v>
      </c>
      <c r="D54" s="299">
        <v>4208.0024700000004</v>
      </c>
      <c r="E54" s="299">
        <v>306.03899999999999</v>
      </c>
      <c r="F54" s="299">
        <v>4307.8002699999997</v>
      </c>
      <c r="G54" s="299">
        <v>299.94299999999998</v>
      </c>
    </row>
    <row r="55" spans="1:7" x14ac:dyDescent="0.2">
      <c r="A55" s="293" t="s">
        <v>1594</v>
      </c>
      <c r="B55" s="293" t="s">
        <v>1595</v>
      </c>
      <c r="C55" s="298" t="s">
        <v>1596</v>
      </c>
      <c r="D55" s="299"/>
      <c r="E55" s="299"/>
      <c r="F55" s="299"/>
      <c r="G55" s="299"/>
    </row>
    <row r="56" spans="1:7" x14ac:dyDescent="0.2">
      <c r="A56" s="1125" t="s">
        <v>1148</v>
      </c>
      <c r="B56" s="1125" t="s">
        <v>1597</v>
      </c>
      <c r="C56" s="1149" t="s">
        <v>63</v>
      </c>
      <c r="D56" s="1162">
        <v>1376000.5116099999</v>
      </c>
      <c r="E56" s="1162">
        <v>8533.5812900000001</v>
      </c>
      <c r="F56" s="1162">
        <v>1197139.71517</v>
      </c>
      <c r="G56" s="1162">
        <v>8897.5403700000006</v>
      </c>
    </row>
    <row r="57" spans="1:7" x14ac:dyDescent="0.2">
      <c r="A57" s="1125" t="s">
        <v>1150</v>
      </c>
      <c r="B57" s="1125" t="s">
        <v>1598</v>
      </c>
      <c r="C57" s="1149" t="s">
        <v>63</v>
      </c>
      <c r="D57" s="1162">
        <v>60753.353219999997</v>
      </c>
      <c r="E57" s="1162">
        <v>8533.5812900000001</v>
      </c>
      <c r="F57" s="1162">
        <v>71984.949259999994</v>
      </c>
      <c r="G57" s="1162">
        <v>8897.5403700000006</v>
      </c>
    </row>
    <row r="58" spans="1:7" x14ac:dyDescent="0.2">
      <c r="A58" s="293" t="s">
        <v>1152</v>
      </c>
      <c r="B58" s="293" t="s">
        <v>1599</v>
      </c>
      <c r="C58" s="298" t="s">
        <v>1600</v>
      </c>
      <c r="D58" s="299"/>
      <c r="E58" s="299"/>
      <c r="F58" s="299"/>
      <c r="G58" s="299"/>
    </row>
    <row r="59" spans="1:7" x14ac:dyDescent="0.2">
      <c r="A59" s="293" t="s">
        <v>1155</v>
      </c>
      <c r="B59" s="293" t="s">
        <v>1601</v>
      </c>
      <c r="C59" s="298" t="s">
        <v>1602</v>
      </c>
      <c r="D59" s="299">
        <v>679.89395999999999</v>
      </c>
      <c r="E59" s="299">
        <v>8533.5812900000001</v>
      </c>
      <c r="F59" s="299">
        <v>2518.5305699999999</v>
      </c>
      <c r="G59" s="299">
        <v>8897.5403700000006</v>
      </c>
    </row>
    <row r="60" spans="1:7" x14ac:dyDescent="0.2">
      <c r="A60" s="293" t="s">
        <v>1158</v>
      </c>
      <c r="B60" s="293" t="s">
        <v>1603</v>
      </c>
      <c r="C60" s="298" t="s">
        <v>1604</v>
      </c>
      <c r="D60" s="299">
        <v>7393.16939</v>
      </c>
      <c r="E60" s="299"/>
      <c r="F60" s="299">
        <v>8571.1739699999998</v>
      </c>
      <c r="G60" s="299"/>
    </row>
    <row r="61" spans="1:7" x14ac:dyDescent="0.2">
      <c r="A61" s="293" t="s">
        <v>1161</v>
      </c>
      <c r="B61" s="293" t="s">
        <v>1605</v>
      </c>
      <c r="C61" s="298" t="s">
        <v>1606</v>
      </c>
      <c r="D61" s="299"/>
      <c r="E61" s="299"/>
      <c r="F61" s="299"/>
      <c r="G61" s="299"/>
    </row>
    <row r="62" spans="1:7" x14ac:dyDescent="0.2">
      <c r="A62" s="293" t="s">
        <v>1173</v>
      </c>
      <c r="B62" s="293" t="s">
        <v>1607</v>
      </c>
      <c r="C62" s="298" t="s">
        <v>1608</v>
      </c>
      <c r="D62" s="299"/>
      <c r="E62" s="299"/>
      <c r="F62" s="299"/>
      <c r="G62" s="299"/>
    </row>
    <row r="63" spans="1:7" x14ac:dyDescent="0.2">
      <c r="A63" s="293" t="s">
        <v>1176</v>
      </c>
      <c r="B63" s="293" t="s">
        <v>1531</v>
      </c>
      <c r="C63" s="298" t="s">
        <v>1609</v>
      </c>
      <c r="D63" s="299">
        <v>538.14128000000005</v>
      </c>
      <c r="E63" s="299"/>
      <c r="F63" s="299">
        <v>483.72122000000002</v>
      </c>
      <c r="G63" s="299"/>
    </row>
    <row r="64" spans="1:7" x14ac:dyDescent="0.2">
      <c r="A64" s="293" t="s">
        <v>1179</v>
      </c>
      <c r="B64" s="293" t="s">
        <v>1534</v>
      </c>
      <c r="C64" s="298" t="s">
        <v>1610</v>
      </c>
      <c r="D64" s="299"/>
      <c r="E64" s="299"/>
      <c r="F64" s="299"/>
      <c r="G64" s="299"/>
    </row>
    <row r="65" spans="1:7" x14ac:dyDescent="0.2">
      <c r="A65" s="293" t="s">
        <v>1611</v>
      </c>
      <c r="B65" s="293" t="s">
        <v>1612</v>
      </c>
      <c r="C65" s="298" t="s">
        <v>1613</v>
      </c>
      <c r="D65" s="299"/>
      <c r="E65" s="299"/>
      <c r="F65" s="299"/>
      <c r="G65" s="299"/>
    </row>
    <row r="66" spans="1:7" x14ac:dyDescent="0.2">
      <c r="A66" s="293" t="s">
        <v>1614</v>
      </c>
      <c r="B66" s="293" t="s">
        <v>1615</v>
      </c>
      <c r="C66" s="298" t="s">
        <v>1616</v>
      </c>
      <c r="D66" s="299">
        <v>3822.3859499999999</v>
      </c>
      <c r="E66" s="299"/>
      <c r="F66" s="299">
        <v>1791.5365999999999</v>
      </c>
      <c r="G66" s="299"/>
    </row>
    <row r="67" spans="1:7" x14ac:dyDescent="0.2">
      <c r="A67" s="293" t="s">
        <v>1617</v>
      </c>
      <c r="B67" s="293" t="s">
        <v>1618</v>
      </c>
      <c r="C67" s="298" t="s">
        <v>1619</v>
      </c>
      <c r="D67" s="299"/>
      <c r="E67" s="299"/>
      <c r="F67" s="299"/>
      <c r="G67" s="299"/>
    </row>
    <row r="68" spans="1:7" x14ac:dyDescent="0.2">
      <c r="A68" s="293" t="s">
        <v>1620</v>
      </c>
      <c r="B68" s="293" t="s">
        <v>1621</v>
      </c>
      <c r="C68" s="298" t="s">
        <v>1622</v>
      </c>
      <c r="D68" s="299"/>
      <c r="E68" s="299"/>
      <c r="F68" s="299">
        <v>632.80989999999997</v>
      </c>
      <c r="G68" s="299"/>
    </row>
    <row r="69" spans="1:7" x14ac:dyDescent="0.2">
      <c r="A69" s="293" t="s">
        <v>1623</v>
      </c>
      <c r="B69" s="293" t="s">
        <v>1624</v>
      </c>
      <c r="C69" s="298" t="s">
        <v>1625</v>
      </c>
      <c r="D69" s="299"/>
      <c r="E69" s="299"/>
      <c r="F69" s="299"/>
      <c r="G69" s="299"/>
    </row>
    <row r="70" spans="1:7" x14ac:dyDescent="0.2">
      <c r="A70" s="293" t="s">
        <v>1626</v>
      </c>
      <c r="B70" s="293" t="s">
        <v>1627</v>
      </c>
      <c r="C70" s="298" t="s">
        <v>1628</v>
      </c>
      <c r="D70" s="299">
        <v>43058.310219999999</v>
      </c>
      <c r="E70" s="299"/>
      <c r="F70" s="299">
        <v>48864.498269999996</v>
      </c>
      <c r="G70" s="299"/>
    </row>
    <row r="71" spans="1:7" x14ac:dyDescent="0.2">
      <c r="A71" s="293" t="s">
        <v>1629</v>
      </c>
      <c r="B71" s="293" t="s">
        <v>1630</v>
      </c>
      <c r="C71" s="298" t="s">
        <v>1631</v>
      </c>
      <c r="D71" s="299">
        <v>5261.4524199999996</v>
      </c>
      <c r="E71" s="299"/>
      <c r="F71" s="299">
        <v>9122.6787299999996</v>
      </c>
      <c r="G71" s="299"/>
    </row>
    <row r="72" spans="1:7" x14ac:dyDescent="0.2">
      <c r="A72" s="1125" t="s">
        <v>1182</v>
      </c>
      <c r="B72" s="1125" t="s">
        <v>1632</v>
      </c>
      <c r="C72" s="1149" t="s">
        <v>63</v>
      </c>
      <c r="D72" s="1162">
        <v>12668.797420000001</v>
      </c>
      <c r="E72" s="1162">
        <v>0</v>
      </c>
      <c r="F72" s="1162">
        <v>11910.96494</v>
      </c>
      <c r="G72" s="1162">
        <v>0</v>
      </c>
    </row>
    <row r="73" spans="1:7" x14ac:dyDescent="0.2">
      <c r="A73" s="293" t="s">
        <v>1184</v>
      </c>
      <c r="B73" s="293" t="s">
        <v>1633</v>
      </c>
      <c r="C73" s="298" t="s">
        <v>1634</v>
      </c>
      <c r="D73" s="299"/>
      <c r="E73" s="299"/>
      <c r="F73" s="299"/>
      <c r="G73" s="299"/>
    </row>
    <row r="74" spans="1:7" x14ac:dyDescent="0.2">
      <c r="A74" s="293" t="s">
        <v>1187</v>
      </c>
      <c r="B74" s="293" t="s">
        <v>1578</v>
      </c>
      <c r="C74" s="298" t="s">
        <v>1635</v>
      </c>
      <c r="D74" s="299">
        <v>12668.797420000001</v>
      </c>
      <c r="E74" s="299"/>
      <c r="F74" s="299">
        <v>11910.96494</v>
      </c>
      <c r="G74" s="299"/>
    </row>
    <row r="75" spans="1:7" x14ac:dyDescent="0.2">
      <c r="A75" s="293" t="s">
        <v>1190</v>
      </c>
      <c r="B75" s="293" t="s">
        <v>1636</v>
      </c>
      <c r="C75" s="298" t="s">
        <v>1637</v>
      </c>
      <c r="D75" s="299"/>
      <c r="E75" s="299"/>
      <c r="F75" s="299"/>
      <c r="G75" s="299"/>
    </row>
    <row r="76" spans="1:7" x14ac:dyDescent="0.2">
      <c r="A76" s="293" t="s">
        <v>1193</v>
      </c>
      <c r="B76" s="293" t="s">
        <v>1638</v>
      </c>
      <c r="C76" s="298" t="s">
        <v>1639</v>
      </c>
      <c r="D76" s="299"/>
      <c r="E76" s="299"/>
      <c r="F76" s="299"/>
      <c r="G76" s="299"/>
    </row>
    <row r="77" spans="1:7" x14ac:dyDescent="0.2">
      <c r="A77" s="293" t="s">
        <v>1199</v>
      </c>
      <c r="B77" s="293" t="s">
        <v>1640</v>
      </c>
      <c r="C77" s="298" t="s">
        <v>1641</v>
      </c>
      <c r="D77" s="299"/>
      <c r="E77" s="299"/>
      <c r="F77" s="299"/>
      <c r="G77" s="299"/>
    </row>
    <row r="78" spans="1:7" x14ac:dyDescent="0.2">
      <c r="A78" s="1125" t="s">
        <v>1642</v>
      </c>
      <c r="B78" s="1125" t="s">
        <v>1643</v>
      </c>
      <c r="C78" s="1149" t="s">
        <v>63</v>
      </c>
      <c r="D78" s="1162">
        <v>1302578.36097</v>
      </c>
      <c r="E78" s="1162">
        <v>0</v>
      </c>
      <c r="F78" s="1162">
        <v>1113243.80097</v>
      </c>
      <c r="G78" s="1162">
        <v>0</v>
      </c>
    </row>
    <row r="79" spans="1:7" x14ac:dyDescent="0.2">
      <c r="A79" s="293" t="s">
        <v>1644</v>
      </c>
      <c r="B79" s="293" t="s">
        <v>1645</v>
      </c>
      <c r="C79" s="298" t="s">
        <v>1646</v>
      </c>
      <c r="D79" s="299"/>
      <c r="E79" s="299"/>
      <c r="F79" s="299"/>
      <c r="G79" s="299"/>
    </row>
    <row r="80" spans="1:7" x14ac:dyDescent="0.2">
      <c r="A80" s="293" t="s">
        <v>1647</v>
      </c>
      <c r="B80" s="293" t="s">
        <v>1648</v>
      </c>
      <c r="C80" s="298" t="s">
        <v>1649</v>
      </c>
      <c r="D80" s="299">
        <v>1302578.36097</v>
      </c>
      <c r="E80" s="299"/>
      <c r="F80" s="299">
        <v>1113243.80097</v>
      </c>
      <c r="G80" s="299"/>
    </row>
    <row r="81" spans="1:7" x14ac:dyDescent="0.2">
      <c r="A81" s="1125" t="s">
        <v>1309</v>
      </c>
      <c r="B81" s="1125" t="s">
        <v>1650</v>
      </c>
      <c r="C81" s="1149" t="s">
        <v>63</v>
      </c>
      <c r="D81" s="1165">
        <v>0</v>
      </c>
      <c r="E81" s="1165">
        <v>0</v>
      </c>
      <c r="F81" s="1165">
        <v>0</v>
      </c>
      <c r="G81" s="1165">
        <v>0</v>
      </c>
    </row>
    <row r="82" spans="1:7" x14ac:dyDescent="0.2">
      <c r="A82" s="1125" t="s">
        <v>1651</v>
      </c>
      <c r="B82" s="1125" t="s">
        <v>1652</v>
      </c>
      <c r="C82" s="1149" t="s">
        <v>63</v>
      </c>
      <c r="D82" s="1162">
        <v>5328.9520300000004</v>
      </c>
      <c r="E82" s="1162">
        <v>1306.28718</v>
      </c>
      <c r="F82" s="1162">
        <v>5599.0344599999999</v>
      </c>
      <c r="G82" s="1162">
        <v>1122.4218100000001</v>
      </c>
    </row>
    <row r="83" spans="1:7" x14ac:dyDescent="0.2">
      <c r="A83" s="1125" t="s">
        <v>1653</v>
      </c>
      <c r="B83" s="1125" t="s">
        <v>1354</v>
      </c>
      <c r="C83" s="1149" t="s">
        <v>63</v>
      </c>
      <c r="D83" s="1162">
        <v>1120.94956</v>
      </c>
      <c r="E83" s="1162">
        <v>1000.24818</v>
      </c>
      <c r="F83" s="1162">
        <v>1291.2341899999999</v>
      </c>
      <c r="G83" s="1162">
        <v>822.47880999999995</v>
      </c>
    </row>
  </sheetData>
  <mergeCells count="6">
    <mergeCell ref="A1:G1"/>
    <mergeCell ref="A2:G2"/>
    <mergeCell ref="A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3" firstPageNumber="441" orientation="portrait" useFirstPageNumber="1" r:id="rId1"/>
  <headerFooter>
    <oddHeader>&amp;L&amp;"Tahoma,Kurzíva"Závěrečný účet Moravskoslezského kraje za rok 2023&amp;R&amp;"Tahoma,Kurzíva"Tabulka č. 41</oddHeader>
    <oddFooter>&amp;C&amp;"Tahoma,Obyčejné"&amp;P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8"/>
  <sheetViews>
    <sheetView showGridLines="0" zoomScaleNormal="100" zoomScaleSheetLayoutView="100" workbookViewId="0">
      <selection activeCell="O20" sqref="O20"/>
    </sheetView>
  </sheetViews>
  <sheetFormatPr defaultColWidth="9.140625" defaultRowHeight="15" x14ac:dyDescent="0.2"/>
  <cols>
    <col min="1" max="1" width="11.7109375" style="20" customWidth="1"/>
    <col min="2" max="3" width="11" style="20" customWidth="1"/>
    <col min="4" max="4" width="11" style="24" customWidth="1"/>
    <col min="5" max="5" width="11" style="25" customWidth="1"/>
    <col min="6" max="9" width="11" style="20" customWidth="1"/>
    <col min="10" max="10" width="10.28515625" style="20" customWidth="1"/>
    <col min="11" max="11" width="11" style="20" customWidth="1"/>
    <col min="12" max="12" width="6.85546875" style="20" customWidth="1"/>
    <col min="13" max="16384" width="9.140625" style="20"/>
  </cols>
  <sheetData>
    <row r="1" spans="10:12" x14ac:dyDescent="0.2">
      <c r="J1" s="19"/>
      <c r="K1" s="19"/>
      <c r="L1" s="19"/>
    </row>
    <row r="2" spans="10:12" x14ac:dyDescent="0.2">
      <c r="J2" s="21"/>
      <c r="K2" s="19"/>
      <c r="L2" s="19"/>
    </row>
    <row r="3" spans="10:12" x14ac:dyDescent="0.2">
      <c r="J3" s="22"/>
      <c r="K3" s="19"/>
      <c r="L3" s="19"/>
    </row>
    <row r="4" spans="10:12" x14ac:dyDescent="0.2">
      <c r="J4" s="23"/>
      <c r="K4" s="19"/>
      <c r="L4" s="19"/>
    </row>
    <row r="5" spans="10:12" x14ac:dyDescent="0.2">
      <c r="J5" s="23"/>
      <c r="K5" s="19"/>
      <c r="L5" s="19"/>
    </row>
    <row r="6" spans="10:12" x14ac:dyDescent="0.2">
      <c r="J6" s="23"/>
      <c r="K6" s="19"/>
      <c r="L6" s="19"/>
    </row>
    <row r="7" spans="10:12" x14ac:dyDescent="0.2">
      <c r="J7" s="23"/>
      <c r="K7" s="19"/>
      <c r="L7" s="19"/>
    </row>
    <row r="8" spans="10:12" x14ac:dyDescent="0.2">
      <c r="J8" s="23"/>
      <c r="K8" s="19"/>
      <c r="L8" s="19"/>
    </row>
    <row r="9" spans="10:12" x14ac:dyDescent="0.2">
      <c r="J9" s="23"/>
      <c r="K9" s="19"/>
      <c r="L9" s="19"/>
    </row>
    <row r="10" spans="10:12" x14ac:dyDescent="0.2">
      <c r="J10" s="23"/>
      <c r="K10" s="19"/>
      <c r="L10" s="19"/>
    </row>
    <row r="11" spans="10:12" x14ac:dyDescent="0.2">
      <c r="J11" s="23"/>
      <c r="K11" s="19"/>
      <c r="L11" s="19"/>
    </row>
    <row r="12" spans="10:12" x14ac:dyDescent="0.2">
      <c r="J12" s="23"/>
      <c r="K12" s="19"/>
      <c r="L12" s="19"/>
    </row>
    <row r="13" spans="10:12" x14ac:dyDescent="0.2">
      <c r="J13" s="23"/>
      <c r="K13" s="19"/>
      <c r="L13" s="19"/>
    </row>
    <row r="14" spans="10:12" x14ac:dyDescent="0.2">
      <c r="J14" s="23"/>
      <c r="K14" s="19"/>
      <c r="L14" s="19"/>
    </row>
    <row r="15" spans="10:12" x14ac:dyDescent="0.2">
      <c r="J15" s="23"/>
      <c r="K15" s="19"/>
      <c r="L15" s="19"/>
    </row>
    <row r="16" spans="10:12" x14ac:dyDescent="0.2">
      <c r="J16" s="23"/>
      <c r="K16" s="19"/>
      <c r="L16" s="19"/>
    </row>
    <row r="17" spans="1:12" x14ac:dyDescent="0.2">
      <c r="J17" s="26"/>
      <c r="K17" s="19"/>
      <c r="L17" s="19"/>
    </row>
    <row r="18" spans="1:12" x14ac:dyDescent="0.2">
      <c r="A18" s="27" t="s">
        <v>8</v>
      </c>
      <c r="B18" s="28" t="s">
        <v>20</v>
      </c>
      <c r="C18" s="29"/>
      <c r="D18" s="30"/>
      <c r="E18" s="31"/>
      <c r="F18" s="32"/>
      <c r="H18" s="32"/>
      <c r="J18" s="26"/>
      <c r="K18" s="19"/>
      <c r="L18" s="19"/>
    </row>
    <row r="19" spans="1:12" x14ac:dyDescent="0.2">
      <c r="E19" s="31"/>
      <c r="J19" s="19"/>
      <c r="K19" s="19"/>
      <c r="L19" s="19"/>
    </row>
    <row r="20" spans="1:12" ht="161.25" customHeight="1" x14ac:dyDescent="0.2">
      <c r="A20" s="19"/>
      <c r="B20" s="19"/>
      <c r="C20" s="19"/>
      <c r="D20" s="33"/>
      <c r="F20" s="19"/>
      <c r="G20" s="19"/>
      <c r="H20" s="19"/>
      <c r="I20" s="19"/>
      <c r="J20" s="19"/>
      <c r="K20" s="19"/>
      <c r="L20" s="19"/>
    </row>
    <row r="28" spans="1:12" ht="15" customHeight="1" x14ac:dyDescent="0.2"/>
  </sheetData>
  <customSheetViews>
    <customSheetView guid="{53E72506-0B1D-4F4A-A157-6DE69D2E678D}" showPageBreaks="1" showGridLines="0" printArea="1" view="pageBreakPreview" topLeftCell="B1">
      <selection activeCell="P11" sqref="P11"/>
      <pageMargins left="0.78740157480314965" right="0.78740157480314965" top="0.98425196850393704" bottom="0.98425196850393704" header="0.51181102362204722" footer="0.51181102362204722"/>
      <pageSetup paperSize="9" firstPageNumber="150" orientation="landscape" useFirstPageNumber="1" r:id="rId1"/>
      <headerFooter alignWithMargins="0">
        <oddHeader>&amp;L&amp;"Tahoma,Kurzíva"&amp;9Závěrečný účet za rok 2014&amp;R&amp;"Tahoma,Kurzíva"&amp;9Graf č. 4</oddHeader>
        <oddFooter>&amp;C&amp;"Tahoma,Obyčejné"&amp;P</oddFooter>
      </headerFooter>
    </customSheetView>
  </customSheetViews>
  <pageMargins left="0.78740157480314965" right="0.78740157480314965" top="0.98425196850393704" bottom="0.98425196850393704" header="0.51181102362204722" footer="0.51181102362204722"/>
  <pageSetup paperSize="9" firstPageNumber="67" orientation="landscape" useFirstPageNumber="1" r:id="rId2"/>
  <headerFooter scaleWithDoc="0" alignWithMargins="0">
    <oddHeader>&amp;L&amp;"Tahoma,Kurzíva"&amp;9Závěrečný účet Moravskoslezského kraje za rok 2023&amp;R&amp;"Tahoma,Kurzíva"&amp;9Graf č. 4</oddHeader>
    <oddFooter>&amp;C&amp;"Tahoma,Obyčejné"&amp;P</oddFooter>
  </headerFooter>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20C7C-1187-4FCF-8C16-25A1FD3DD9E1}">
  <dimension ref="A1:G140"/>
  <sheetViews>
    <sheetView showGridLines="0" zoomScaleNormal="100" zoomScaleSheetLayoutView="100" workbookViewId="0">
      <selection activeCell="K15" sqref="K15"/>
    </sheetView>
  </sheetViews>
  <sheetFormatPr defaultColWidth="9.28515625" defaultRowHeight="12.75" x14ac:dyDescent="0.2"/>
  <cols>
    <col min="1" max="1" width="7" style="200" customWidth="1"/>
    <col min="2" max="2" width="45.42578125" style="200" customWidth="1"/>
    <col min="3" max="3" width="8.7109375" style="121" customWidth="1"/>
    <col min="4" max="7" width="13.85546875" style="256" customWidth="1"/>
    <col min="8" max="16384" width="9.28515625" style="200"/>
  </cols>
  <sheetData>
    <row r="1" spans="1:7" ht="18" customHeight="1" x14ac:dyDescent="0.2">
      <c r="A1" s="1590" t="s">
        <v>4566</v>
      </c>
      <c r="B1" s="1590"/>
      <c r="C1" s="1590"/>
      <c r="D1" s="1590"/>
      <c r="E1" s="1590"/>
      <c r="F1" s="1590"/>
      <c r="G1" s="1590"/>
    </row>
    <row r="2" spans="1:7" ht="18" customHeight="1" x14ac:dyDescent="0.2">
      <c r="A2" s="1590" t="s">
        <v>3032</v>
      </c>
      <c r="B2" s="1590"/>
      <c r="C2" s="1590"/>
      <c r="D2" s="1590"/>
      <c r="E2" s="1590"/>
      <c r="F2" s="1590"/>
      <c r="G2" s="1590"/>
    </row>
    <row r="4" spans="1:7" x14ac:dyDescent="0.2">
      <c r="A4" s="198"/>
      <c r="B4" s="198"/>
      <c r="C4" s="199"/>
      <c r="D4" s="1123">
        <v>1</v>
      </c>
      <c r="E4" s="1123">
        <v>2</v>
      </c>
      <c r="F4" s="1123">
        <v>3</v>
      </c>
      <c r="G4" s="1123">
        <v>4</v>
      </c>
    </row>
    <row r="5" spans="1:7" s="203" customFormat="1" ht="12.75" customHeight="1" x14ac:dyDescent="0.2">
      <c r="A5" s="1591" t="s">
        <v>1031</v>
      </c>
      <c r="B5" s="1592"/>
      <c r="C5" s="1597" t="s">
        <v>1032</v>
      </c>
      <c r="D5" s="1603" t="s">
        <v>1033</v>
      </c>
      <c r="E5" s="1604"/>
      <c r="F5" s="1604"/>
      <c r="G5" s="1605"/>
    </row>
    <row r="6" spans="1:7" s="201" customFormat="1" x14ac:dyDescent="0.2">
      <c r="A6" s="1593"/>
      <c r="B6" s="1594"/>
      <c r="C6" s="1598"/>
      <c r="D6" s="1606" t="s">
        <v>1034</v>
      </c>
      <c r="E6" s="1607"/>
      <c r="F6" s="1608"/>
      <c r="G6" s="1609" t="s">
        <v>1035</v>
      </c>
    </row>
    <row r="7" spans="1:7" s="201" customFormat="1" x14ac:dyDescent="0.2">
      <c r="A7" s="1595"/>
      <c r="B7" s="1596"/>
      <c r="C7" s="1602"/>
      <c r="D7" s="1143" t="s">
        <v>1036</v>
      </c>
      <c r="E7" s="1143" t="s">
        <v>1037</v>
      </c>
      <c r="F7" s="1143" t="s">
        <v>1038</v>
      </c>
      <c r="G7" s="1610"/>
    </row>
    <row r="8" spans="1:7" s="201" customFormat="1" x14ac:dyDescent="0.2">
      <c r="A8" s="1144"/>
      <c r="B8" s="1144" t="s">
        <v>1039</v>
      </c>
      <c r="C8" s="1145" t="s">
        <v>63</v>
      </c>
      <c r="D8" s="1127">
        <v>79861.150429999994</v>
      </c>
      <c r="E8" s="1127">
        <v>10189.32899</v>
      </c>
      <c r="F8" s="1127">
        <v>69671.82144</v>
      </c>
      <c r="G8" s="1127">
        <v>27049.909019999999</v>
      </c>
    </row>
    <row r="9" spans="1:7" s="204" customFormat="1" x14ac:dyDescent="0.2">
      <c r="A9" s="1144" t="s">
        <v>1040</v>
      </c>
      <c r="B9" s="1144" t="s">
        <v>1041</v>
      </c>
      <c r="C9" s="1145" t="s">
        <v>63</v>
      </c>
      <c r="D9" s="1127">
        <v>52107.172449999998</v>
      </c>
      <c r="E9" s="1127">
        <v>10189.32899</v>
      </c>
      <c r="F9" s="1127">
        <v>41917.843459999996</v>
      </c>
      <c r="G9" s="1127">
        <v>8889.7907099999993</v>
      </c>
    </row>
    <row r="10" spans="1:7" s="204" customFormat="1" x14ac:dyDescent="0.2">
      <c r="A10" s="1144" t="s">
        <v>1042</v>
      </c>
      <c r="B10" s="1144" t="s">
        <v>1043</v>
      </c>
      <c r="C10" s="1145" t="s">
        <v>63</v>
      </c>
      <c r="D10" s="1127">
        <v>10538.799590000001</v>
      </c>
      <c r="E10" s="1127">
        <v>942.83964000000003</v>
      </c>
      <c r="F10" s="1127">
        <v>9595.9599500000004</v>
      </c>
      <c r="G10" s="1127">
        <v>0</v>
      </c>
    </row>
    <row r="11" spans="1:7" x14ac:dyDescent="0.2">
      <c r="A11" s="293" t="s">
        <v>1044</v>
      </c>
      <c r="B11" s="293" t="s">
        <v>1045</v>
      </c>
      <c r="C11" s="298" t="s">
        <v>1046</v>
      </c>
      <c r="D11" s="304">
        <v>0</v>
      </c>
      <c r="E11" s="304">
        <v>0</v>
      </c>
      <c r="F11" s="304">
        <v>0</v>
      </c>
      <c r="G11" s="304">
        <v>0</v>
      </c>
    </row>
    <row r="12" spans="1:7" x14ac:dyDescent="0.2">
      <c r="A12" s="293" t="s">
        <v>1047</v>
      </c>
      <c r="B12" s="293" t="s">
        <v>1048</v>
      </c>
      <c r="C12" s="298" t="s">
        <v>1049</v>
      </c>
      <c r="D12" s="294">
        <v>9882.9612300000008</v>
      </c>
      <c r="E12" s="304">
        <v>287.00128000000001</v>
      </c>
      <c r="F12" s="294">
        <v>9595.9599500000004</v>
      </c>
      <c r="G12" s="304">
        <v>0</v>
      </c>
    </row>
    <row r="13" spans="1:7" x14ac:dyDescent="0.2">
      <c r="A13" s="293" t="s">
        <v>1050</v>
      </c>
      <c r="B13" s="293" t="s">
        <v>1051</v>
      </c>
      <c r="C13" s="298" t="s">
        <v>1052</v>
      </c>
      <c r="D13" s="294"/>
      <c r="E13" s="304">
        <v>0</v>
      </c>
      <c r="F13" s="294"/>
      <c r="G13" s="304">
        <v>0</v>
      </c>
    </row>
    <row r="14" spans="1:7" x14ac:dyDescent="0.2">
      <c r="A14" s="293" t="s">
        <v>1053</v>
      </c>
      <c r="B14" s="293" t="s">
        <v>1054</v>
      </c>
      <c r="C14" s="298" t="s">
        <v>1055</v>
      </c>
      <c r="D14" s="294"/>
      <c r="E14" s="304">
        <v>0</v>
      </c>
      <c r="F14" s="294"/>
      <c r="G14" s="304">
        <v>0</v>
      </c>
    </row>
    <row r="15" spans="1:7" x14ac:dyDescent="0.2">
      <c r="A15" s="293" t="s">
        <v>1056</v>
      </c>
      <c r="B15" s="293" t="s">
        <v>1057</v>
      </c>
      <c r="C15" s="298" t="s">
        <v>1058</v>
      </c>
      <c r="D15" s="294">
        <v>655.83835999999997</v>
      </c>
      <c r="E15" s="304">
        <v>655.83835999999997</v>
      </c>
      <c r="F15" s="294"/>
      <c r="G15" s="304">
        <v>0</v>
      </c>
    </row>
    <row r="16" spans="1:7" x14ac:dyDescent="0.2">
      <c r="A16" s="293" t="s">
        <v>1059</v>
      </c>
      <c r="B16" s="293" t="s">
        <v>1060</v>
      </c>
      <c r="C16" s="298" t="s">
        <v>1061</v>
      </c>
      <c r="D16" s="294"/>
      <c r="E16" s="304">
        <v>0</v>
      </c>
      <c r="F16" s="294"/>
      <c r="G16" s="304">
        <v>0</v>
      </c>
    </row>
    <row r="17" spans="1:7" x14ac:dyDescent="0.2">
      <c r="A17" s="293" t="s">
        <v>1062</v>
      </c>
      <c r="B17" s="293" t="s">
        <v>1063</v>
      </c>
      <c r="C17" s="298" t="s">
        <v>1064</v>
      </c>
      <c r="D17" s="294"/>
      <c r="E17" s="304">
        <v>0</v>
      </c>
      <c r="F17" s="294"/>
      <c r="G17" s="304">
        <v>0</v>
      </c>
    </row>
    <row r="18" spans="1:7" x14ac:dyDescent="0.2">
      <c r="A18" s="293" t="s">
        <v>1065</v>
      </c>
      <c r="B18" s="293" t="s">
        <v>1066</v>
      </c>
      <c r="C18" s="298" t="s">
        <v>1067</v>
      </c>
      <c r="D18" s="294"/>
      <c r="E18" s="304">
        <v>0</v>
      </c>
      <c r="F18" s="294"/>
      <c r="G18" s="304">
        <v>0</v>
      </c>
    </row>
    <row r="19" spans="1:7" x14ac:dyDescent="0.2">
      <c r="A19" s="295" t="s">
        <v>1068</v>
      </c>
      <c r="B19" s="293" t="s">
        <v>1069</v>
      </c>
      <c r="C19" s="298" t="s">
        <v>1070</v>
      </c>
      <c r="D19" s="294"/>
      <c r="E19" s="304">
        <v>0</v>
      </c>
      <c r="F19" s="294"/>
      <c r="G19" s="304">
        <v>0</v>
      </c>
    </row>
    <row r="20" spans="1:7" x14ac:dyDescent="0.2">
      <c r="A20" s="1144" t="s">
        <v>1071</v>
      </c>
      <c r="B20" s="1144" t="s">
        <v>1072</v>
      </c>
      <c r="C20" s="1145" t="s">
        <v>63</v>
      </c>
      <c r="D20" s="1127">
        <v>41568.372860000003</v>
      </c>
      <c r="E20" s="1127">
        <v>9246.4893499999998</v>
      </c>
      <c r="F20" s="1127">
        <v>32321.88351</v>
      </c>
      <c r="G20" s="1127">
        <v>8889.7907099999993</v>
      </c>
    </row>
    <row r="21" spans="1:7" s="204" customFormat="1" x14ac:dyDescent="0.2">
      <c r="A21" s="293" t="s">
        <v>1073</v>
      </c>
      <c r="B21" s="293" t="s">
        <v>276</v>
      </c>
      <c r="C21" s="298" t="s">
        <v>1074</v>
      </c>
      <c r="D21" s="304">
        <v>0</v>
      </c>
      <c r="E21" s="304">
        <v>0</v>
      </c>
      <c r="F21" s="304">
        <v>0</v>
      </c>
      <c r="G21" s="304">
        <v>0</v>
      </c>
    </row>
    <row r="22" spans="1:7" x14ac:dyDescent="0.2">
      <c r="A22" s="293" t="s">
        <v>1075</v>
      </c>
      <c r="B22" s="293" t="s">
        <v>1076</v>
      </c>
      <c r="C22" s="298" t="s">
        <v>1077</v>
      </c>
      <c r="D22" s="294"/>
      <c r="E22" s="304"/>
      <c r="F22" s="294"/>
      <c r="G22" s="304">
        <v>0</v>
      </c>
    </row>
    <row r="23" spans="1:7" x14ac:dyDescent="0.2">
      <c r="A23" s="293" t="s">
        <v>1078</v>
      </c>
      <c r="B23" s="293" t="s">
        <v>1079</v>
      </c>
      <c r="C23" s="298" t="s">
        <v>1080</v>
      </c>
      <c r="D23" s="294">
        <v>1736.0172500000001</v>
      </c>
      <c r="E23" s="304">
        <v>326.11944999999997</v>
      </c>
      <c r="F23" s="294">
        <v>1409.8978</v>
      </c>
      <c r="G23" s="304">
        <v>0</v>
      </c>
    </row>
    <row r="24" spans="1:7" ht="21" x14ac:dyDescent="0.2">
      <c r="A24" s="293" t="s">
        <v>1081</v>
      </c>
      <c r="B24" s="293" t="s">
        <v>1082</v>
      </c>
      <c r="C24" s="298" t="s">
        <v>1083</v>
      </c>
      <c r="D24" s="294">
        <v>6585.1375500000004</v>
      </c>
      <c r="E24" s="304">
        <v>2803.74055</v>
      </c>
      <c r="F24" s="294">
        <v>3781.3969999999999</v>
      </c>
      <c r="G24" s="304">
        <v>2360.8049900000001</v>
      </c>
    </row>
    <row r="25" spans="1:7" x14ac:dyDescent="0.2">
      <c r="A25" s="293" t="s">
        <v>1084</v>
      </c>
      <c r="B25" s="293" t="s">
        <v>1085</v>
      </c>
      <c r="C25" s="298" t="s">
        <v>1086</v>
      </c>
      <c r="D25" s="294"/>
      <c r="E25" s="304">
        <v>0</v>
      </c>
      <c r="F25" s="294"/>
      <c r="G25" s="304">
        <v>0</v>
      </c>
    </row>
    <row r="26" spans="1:7" x14ac:dyDescent="0.2">
      <c r="A26" s="293" t="s">
        <v>1087</v>
      </c>
      <c r="B26" s="293" t="s">
        <v>1088</v>
      </c>
      <c r="C26" s="298" t="s">
        <v>1089</v>
      </c>
      <c r="D26" s="294">
        <v>6116.6293500000002</v>
      </c>
      <c r="E26" s="304">
        <v>6116.6293500000002</v>
      </c>
      <c r="F26" s="294"/>
      <c r="G26" s="304">
        <v>0</v>
      </c>
    </row>
    <row r="27" spans="1:7" x14ac:dyDescent="0.2">
      <c r="A27" s="293" t="s">
        <v>1090</v>
      </c>
      <c r="B27" s="293" t="s">
        <v>1091</v>
      </c>
      <c r="C27" s="298" t="s">
        <v>1092</v>
      </c>
      <c r="D27" s="294"/>
      <c r="E27" s="304">
        <v>0</v>
      </c>
      <c r="F27" s="294"/>
      <c r="G27" s="304">
        <v>0</v>
      </c>
    </row>
    <row r="28" spans="1:7" x14ac:dyDescent="0.2">
      <c r="A28" s="293" t="s">
        <v>1093</v>
      </c>
      <c r="B28" s="293" t="s">
        <v>1094</v>
      </c>
      <c r="C28" s="298" t="s">
        <v>1095</v>
      </c>
      <c r="D28" s="294">
        <v>27130.58871</v>
      </c>
      <c r="E28" s="304">
        <v>0</v>
      </c>
      <c r="F28" s="294">
        <v>27130.58871</v>
      </c>
      <c r="G28" s="304">
        <v>6528.9857199999997</v>
      </c>
    </row>
    <row r="29" spans="1:7" x14ac:dyDescent="0.2">
      <c r="A29" s="293" t="s">
        <v>1096</v>
      </c>
      <c r="B29" s="293" t="s">
        <v>1097</v>
      </c>
      <c r="C29" s="298" t="s">
        <v>1098</v>
      </c>
      <c r="D29" s="294"/>
      <c r="E29" s="304">
        <v>0</v>
      </c>
      <c r="F29" s="294"/>
      <c r="G29" s="304">
        <v>0</v>
      </c>
    </row>
    <row r="30" spans="1:7" x14ac:dyDescent="0.2">
      <c r="A30" s="295" t="s">
        <v>1099</v>
      </c>
      <c r="B30" s="293" t="s">
        <v>1100</v>
      </c>
      <c r="C30" s="298" t="s">
        <v>1101</v>
      </c>
      <c r="D30" s="294"/>
      <c r="E30" s="294"/>
      <c r="F30" s="294"/>
      <c r="G30" s="294"/>
    </row>
    <row r="31" spans="1:7" x14ac:dyDescent="0.2">
      <c r="A31" s="1144" t="s">
        <v>1102</v>
      </c>
      <c r="B31" s="1144" t="s">
        <v>1103</v>
      </c>
      <c r="C31" s="1145" t="s">
        <v>63</v>
      </c>
      <c r="D31" s="1127">
        <v>0</v>
      </c>
      <c r="E31" s="1127">
        <v>0</v>
      </c>
      <c r="F31" s="1127">
        <v>0</v>
      </c>
      <c r="G31" s="1127">
        <v>0</v>
      </c>
    </row>
    <row r="32" spans="1:7" x14ac:dyDescent="0.2">
      <c r="A32" s="293" t="s">
        <v>1104</v>
      </c>
      <c r="B32" s="293" t="s">
        <v>1105</v>
      </c>
      <c r="C32" s="298" t="s">
        <v>1106</v>
      </c>
      <c r="D32" s="304">
        <v>0</v>
      </c>
      <c r="E32" s="304">
        <v>0</v>
      </c>
      <c r="F32" s="304">
        <v>0</v>
      </c>
      <c r="G32" s="304">
        <v>0</v>
      </c>
    </row>
    <row r="33" spans="1:7" s="204" customFormat="1" x14ac:dyDescent="0.2">
      <c r="A33" s="293" t="s">
        <v>1107</v>
      </c>
      <c r="B33" s="293" t="s">
        <v>1108</v>
      </c>
      <c r="C33" s="298" t="s">
        <v>1109</v>
      </c>
      <c r="D33" s="304">
        <v>0</v>
      </c>
      <c r="E33" s="304">
        <v>0</v>
      </c>
      <c r="F33" s="304">
        <v>0</v>
      </c>
      <c r="G33" s="304">
        <v>0</v>
      </c>
    </row>
    <row r="34" spans="1:7" x14ac:dyDescent="0.2">
      <c r="A34" s="293" t="s">
        <v>1110</v>
      </c>
      <c r="B34" s="293" t="s">
        <v>1111</v>
      </c>
      <c r="C34" s="298" t="s">
        <v>1112</v>
      </c>
      <c r="D34" s="304">
        <v>0</v>
      </c>
      <c r="E34" s="304">
        <v>0</v>
      </c>
      <c r="F34" s="304">
        <v>0</v>
      </c>
      <c r="G34" s="304">
        <v>0</v>
      </c>
    </row>
    <row r="35" spans="1:7" x14ac:dyDescent="0.2">
      <c r="A35" s="293" t="s">
        <v>1116</v>
      </c>
      <c r="B35" s="293" t="s">
        <v>1117</v>
      </c>
      <c r="C35" s="298" t="s">
        <v>1118</v>
      </c>
      <c r="D35" s="294"/>
      <c r="E35" s="304"/>
      <c r="F35" s="294"/>
      <c r="G35" s="304">
        <v>0</v>
      </c>
    </row>
    <row r="36" spans="1:7" x14ac:dyDescent="0.2">
      <c r="A36" s="293" t="s">
        <v>1119</v>
      </c>
      <c r="B36" s="293" t="s">
        <v>1120</v>
      </c>
      <c r="C36" s="298" t="s">
        <v>1121</v>
      </c>
      <c r="D36" s="294"/>
      <c r="E36" s="304"/>
      <c r="F36" s="294"/>
      <c r="G36" s="304">
        <v>0</v>
      </c>
    </row>
    <row r="37" spans="1:7" x14ac:dyDescent="0.2">
      <c r="A37" s="1144" t="s">
        <v>1128</v>
      </c>
      <c r="B37" s="1144" t="s">
        <v>1129</v>
      </c>
      <c r="C37" s="1145" t="s">
        <v>63</v>
      </c>
      <c r="D37" s="1127">
        <v>0</v>
      </c>
      <c r="E37" s="1127">
        <v>0</v>
      </c>
      <c r="F37" s="1127">
        <v>0</v>
      </c>
      <c r="G37" s="1127">
        <v>0</v>
      </c>
    </row>
    <row r="38" spans="1:7" x14ac:dyDescent="0.2">
      <c r="A38" s="293" t="s">
        <v>1130</v>
      </c>
      <c r="B38" s="293" t="s">
        <v>1131</v>
      </c>
      <c r="C38" s="298" t="s">
        <v>1132</v>
      </c>
      <c r="D38" s="294"/>
      <c r="E38" s="304"/>
      <c r="F38" s="294"/>
      <c r="G38" s="304">
        <v>0</v>
      </c>
    </row>
    <row r="39" spans="1:7" x14ac:dyDescent="0.2">
      <c r="A39" s="293" t="s">
        <v>1133</v>
      </c>
      <c r="B39" s="293" t="s">
        <v>1134</v>
      </c>
      <c r="C39" s="298" t="s">
        <v>1135</v>
      </c>
      <c r="D39" s="294"/>
      <c r="E39" s="304"/>
      <c r="F39" s="294"/>
      <c r="G39" s="304">
        <v>0</v>
      </c>
    </row>
    <row r="40" spans="1:7" x14ac:dyDescent="0.2">
      <c r="A40" s="293" t="s">
        <v>1136</v>
      </c>
      <c r="B40" s="293" t="s">
        <v>1137</v>
      </c>
      <c r="C40" s="298" t="s">
        <v>1138</v>
      </c>
      <c r="D40" s="294"/>
      <c r="E40" s="304"/>
      <c r="F40" s="294"/>
      <c r="G40" s="304">
        <v>0</v>
      </c>
    </row>
    <row r="41" spans="1:7" s="204" customFormat="1" x14ac:dyDescent="0.2">
      <c r="A41" s="293" t="s">
        <v>1142</v>
      </c>
      <c r="B41" s="293" t="s">
        <v>1143</v>
      </c>
      <c r="C41" s="298" t="s">
        <v>1144</v>
      </c>
      <c r="D41" s="294"/>
      <c r="E41" s="304"/>
      <c r="F41" s="294"/>
      <c r="G41" s="304">
        <v>0</v>
      </c>
    </row>
    <row r="42" spans="1:7" s="204" customFormat="1" x14ac:dyDescent="0.2">
      <c r="A42" s="293" t="s">
        <v>1145</v>
      </c>
      <c r="B42" s="297" t="s">
        <v>1146</v>
      </c>
      <c r="C42" s="301" t="s">
        <v>1147</v>
      </c>
      <c r="D42" s="294"/>
      <c r="E42" s="304"/>
      <c r="F42" s="294"/>
      <c r="G42" s="304">
        <v>0</v>
      </c>
    </row>
    <row r="43" spans="1:7" x14ac:dyDescent="0.2">
      <c r="A43" s="1144" t="s">
        <v>1148</v>
      </c>
      <c r="B43" s="1144" t="s">
        <v>1149</v>
      </c>
      <c r="C43" s="1145" t="s">
        <v>63</v>
      </c>
      <c r="D43" s="1127">
        <v>27753.97798</v>
      </c>
      <c r="E43" s="1127">
        <v>0</v>
      </c>
      <c r="F43" s="1127">
        <v>27753.97798</v>
      </c>
      <c r="G43" s="1127">
        <v>18160.118310000002</v>
      </c>
    </row>
    <row r="44" spans="1:7" x14ac:dyDescent="0.2">
      <c r="A44" s="1125" t="s">
        <v>1150</v>
      </c>
      <c r="B44" s="1125" t="s">
        <v>1151</v>
      </c>
      <c r="C44" s="1149" t="s">
        <v>63</v>
      </c>
      <c r="D44" s="1127">
        <v>4.5413600000000001</v>
      </c>
      <c r="E44" s="1127">
        <v>0</v>
      </c>
      <c r="F44" s="1127">
        <v>4.5413600000000001</v>
      </c>
      <c r="G44" s="1127">
        <v>5.3454899999999999</v>
      </c>
    </row>
    <row r="45" spans="1:7" x14ac:dyDescent="0.2">
      <c r="A45" s="293" t="s">
        <v>1152</v>
      </c>
      <c r="B45" s="293" t="s">
        <v>1153</v>
      </c>
      <c r="C45" s="298" t="s">
        <v>1154</v>
      </c>
      <c r="D45" s="294"/>
      <c r="E45" s="304">
        <v>0</v>
      </c>
      <c r="F45" s="294"/>
      <c r="G45" s="304">
        <v>0</v>
      </c>
    </row>
    <row r="46" spans="1:7" x14ac:dyDescent="0.2">
      <c r="A46" s="293" t="s">
        <v>1155</v>
      </c>
      <c r="B46" s="293" t="s">
        <v>1156</v>
      </c>
      <c r="C46" s="298" t="s">
        <v>1157</v>
      </c>
      <c r="D46" s="294">
        <v>4.5413600000000001</v>
      </c>
      <c r="E46" s="304">
        <v>0</v>
      </c>
      <c r="F46" s="294">
        <v>4.5413600000000001</v>
      </c>
      <c r="G46" s="304">
        <v>5.3454899999999999</v>
      </c>
    </row>
    <row r="47" spans="1:7" x14ac:dyDescent="0.2">
      <c r="A47" s="293" t="s">
        <v>1158</v>
      </c>
      <c r="B47" s="293" t="s">
        <v>1159</v>
      </c>
      <c r="C47" s="298" t="s">
        <v>1160</v>
      </c>
      <c r="D47" s="294"/>
      <c r="E47" s="304"/>
      <c r="F47" s="294"/>
      <c r="G47" s="304">
        <v>0</v>
      </c>
    </row>
    <row r="48" spans="1:7" x14ac:dyDescent="0.2">
      <c r="A48" s="293" t="s">
        <v>1161</v>
      </c>
      <c r="B48" s="293" t="s">
        <v>1162</v>
      </c>
      <c r="C48" s="298" t="s">
        <v>1163</v>
      </c>
      <c r="D48" s="294"/>
      <c r="E48" s="304"/>
      <c r="F48" s="294"/>
      <c r="G48" s="304">
        <v>0</v>
      </c>
    </row>
    <row r="49" spans="1:7" x14ac:dyDescent="0.2">
      <c r="A49" s="293" t="s">
        <v>1164</v>
      </c>
      <c r="B49" s="293" t="s">
        <v>1165</v>
      </c>
      <c r="C49" s="298" t="s">
        <v>1166</v>
      </c>
      <c r="D49" s="294"/>
      <c r="E49" s="304"/>
      <c r="F49" s="294"/>
      <c r="G49" s="304">
        <v>0</v>
      </c>
    </row>
    <row r="50" spans="1:7" x14ac:dyDescent="0.2">
      <c r="A50" s="293" t="s">
        <v>1167</v>
      </c>
      <c r="B50" s="293" t="s">
        <v>1168</v>
      </c>
      <c r="C50" s="298" t="s">
        <v>1169</v>
      </c>
      <c r="D50" s="294"/>
      <c r="E50" s="304"/>
      <c r="F50" s="294"/>
      <c r="G50" s="304">
        <v>0</v>
      </c>
    </row>
    <row r="51" spans="1:7" x14ac:dyDescent="0.2">
      <c r="A51" s="293" t="s">
        <v>1170</v>
      </c>
      <c r="B51" s="293" t="s">
        <v>1171</v>
      </c>
      <c r="C51" s="298" t="s">
        <v>1172</v>
      </c>
      <c r="D51" s="294"/>
      <c r="E51" s="304"/>
      <c r="F51" s="294"/>
      <c r="G51" s="304">
        <v>0</v>
      </c>
    </row>
    <row r="52" spans="1:7" x14ac:dyDescent="0.2">
      <c r="A52" s="293" t="s">
        <v>1173</v>
      </c>
      <c r="B52" s="293" t="s">
        <v>1174</v>
      </c>
      <c r="C52" s="298" t="s">
        <v>1175</v>
      </c>
      <c r="D52" s="294"/>
      <c r="E52" s="304"/>
      <c r="F52" s="294"/>
      <c r="G52" s="304">
        <v>0</v>
      </c>
    </row>
    <row r="53" spans="1:7" s="204" customFormat="1" x14ac:dyDescent="0.2">
      <c r="A53" s="293" t="s">
        <v>1176</v>
      </c>
      <c r="B53" s="293" t="s">
        <v>1177</v>
      </c>
      <c r="C53" s="298" t="s">
        <v>1178</v>
      </c>
      <c r="D53" s="294"/>
      <c r="E53" s="304"/>
      <c r="F53" s="294"/>
      <c r="G53" s="304">
        <v>0</v>
      </c>
    </row>
    <row r="54" spans="1:7" x14ac:dyDescent="0.2">
      <c r="A54" s="297" t="s">
        <v>1179</v>
      </c>
      <c r="B54" s="297" t="s">
        <v>1180</v>
      </c>
      <c r="C54" s="301" t="s">
        <v>1181</v>
      </c>
      <c r="D54" s="294"/>
      <c r="E54" s="304"/>
      <c r="F54" s="294"/>
      <c r="G54" s="304">
        <v>0</v>
      </c>
    </row>
    <row r="55" spans="1:7" x14ac:dyDescent="0.2">
      <c r="A55" s="1125" t="s">
        <v>1182</v>
      </c>
      <c r="B55" s="1125" t="s">
        <v>1183</v>
      </c>
      <c r="C55" s="1149" t="s">
        <v>63</v>
      </c>
      <c r="D55" s="1127">
        <v>14965.6387</v>
      </c>
      <c r="E55" s="1127">
        <v>0</v>
      </c>
      <c r="F55" s="1127">
        <v>14965.6387</v>
      </c>
      <c r="G55" s="1127">
        <v>4192.7701500000003</v>
      </c>
    </row>
    <row r="56" spans="1:7" x14ac:dyDescent="0.2">
      <c r="A56" s="1132" t="s">
        <v>1184</v>
      </c>
      <c r="B56" s="1132" t="s">
        <v>1185</v>
      </c>
      <c r="C56" s="1152" t="s">
        <v>1186</v>
      </c>
      <c r="D56" s="294"/>
      <c r="E56" s="304"/>
      <c r="F56" s="294"/>
      <c r="G56" s="304">
        <v>0</v>
      </c>
    </row>
    <row r="57" spans="1:7" x14ac:dyDescent="0.2">
      <c r="A57" s="293" t="s">
        <v>1193</v>
      </c>
      <c r="B57" s="293" t="s">
        <v>1194</v>
      </c>
      <c r="C57" s="298" t="s">
        <v>1195</v>
      </c>
      <c r="D57" s="294">
        <v>33.252650000000003</v>
      </c>
      <c r="E57" s="304">
        <v>0</v>
      </c>
      <c r="F57" s="294">
        <v>33.252650000000003</v>
      </c>
      <c r="G57" s="304">
        <v>0</v>
      </c>
    </row>
    <row r="58" spans="1:7" x14ac:dyDescent="0.2">
      <c r="A58" s="293" t="s">
        <v>1196</v>
      </c>
      <c r="B58" s="293" t="s">
        <v>1197</v>
      </c>
      <c r="C58" s="298" t="s">
        <v>1198</v>
      </c>
      <c r="D58" s="294">
        <v>18.22308</v>
      </c>
      <c r="E58" s="304">
        <v>0</v>
      </c>
      <c r="F58" s="294">
        <v>18.22308</v>
      </c>
      <c r="G58" s="304">
        <v>0</v>
      </c>
    </row>
    <row r="59" spans="1:7" x14ac:dyDescent="0.2">
      <c r="A59" s="293" t="s">
        <v>1199</v>
      </c>
      <c r="B59" s="293" t="s">
        <v>1200</v>
      </c>
      <c r="C59" s="298" t="s">
        <v>1201</v>
      </c>
      <c r="D59" s="294"/>
      <c r="E59" s="304">
        <v>0</v>
      </c>
      <c r="F59" s="294"/>
      <c r="G59" s="304">
        <v>0</v>
      </c>
    </row>
    <row r="60" spans="1:7" x14ac:dyDescent="0.2">
      <c r="A60" s="293" t="s">
        <v>1208</v>
      </c>
      <c r="B60" s="293" t="s">
        <v>1209</v>
      </c>
      <c r="C60" s="298" t="s">
        <v>1210</v>
      </c>
      <c r="D60" s="294"/>
      <c r="E60" s="304">
        <v>0</v>
      </c>
      <c r="F60" s="294"/>
      <c r="G60" s="304">
        <v>0</v>
      </c>
    </row>
    <row r="61" spans="1:7" x14ac:dyDescent="0.2">
      <c r="A61" s="293" t="s">
        <v>1211</v>
      </c>
      <c r="B61" s="293" t="s">
        <v>1212</v>
      </c>
      <c r="C61" s="298" t="s">
        <v>1213</v>
      </c>
      <c r="D61" s="304">
        <v>0</v>
      </c>
      <c r="E61" s="304">
        <v>0</v>
      </c>
      <c r="F61" s="304">
        <v>0</v>
      </c>
      <c r="G61" s="304">
        <v>0</v>
      </c>
    </row>
    <row r="62" spans="1:7" x14ac:dyDescent="0.2">
      <c r="A62" s="293" t="s">
        <v>1214</v>
      </c>
      <c r="B62" s="293" t="s">
        <v>1215</v>
      </c>
      <c r="C62" s="298" t="s">
        <v>1216</v>
      </c>
      <c r="D62" s="304">
        <v>0</v>
      </c>
      <c r="E62" s="304">
        <v>0</v>
      </c>
      <c r="F62" s="304">
        <v>0</v>
      </c>
      <c r="G62" s="304">
        <v>0</v>
      </c>
    </row>
    <row r="63" spans="1:7" x14ac:dyDescent="0.2">
      <c r="A63" s="293" t="s">
        <v>1217</v>
      </c>
      <c r="B63" s="293" t="s">
        <v>1218</v>
      </c>
      <c r="C63" s="298" t="s">
        <v>1219</v>
      </c>
      <c r="D63" s="304">
        <v>0</v>
      </c>
      <c r="E63" s="304">
        <v>0</v>
      </c>
      <c r="F63" s="304">
        <v>0</v>
      </c>
      <c r="G63" s="304">
        <v>0</v>
      </c>
    </row>
    <row r="64" spans="1:7" x14ac:dyDescent="0.2">
      <c r="A64" s="293" t="s">
        <v>1220</v>
      </c>
      <c r="B64" s="293" t="s">
        <v>1221</v>
      </c>
      <c r="C64" s="298" t="s">
        <v>1222</v>
      </c>
      <c r="D64" s="304">
        <v>0</v>
      </c>
      <c r="E64" s="304">
        <v>0</v>
      </c>
      <c r="F64" s="304">
        <v>0</v>
      </c>
      <c r="G64" s="304">
        <v>0</v>
      </c>
    </row>
    <row r="65" spans="1:7" x14ac:dyDescent="0.2">
      <c r="A65" s="293" t="s">
        <v>1223</v>
      </c>
      <c r="B65" s="293" t="s">
        <v>1224</v>
      </c>
      <c r="C65" s="298" t="s">
        <v>1225</v>
      </c>
      <c r="D65" s="304">
        <v>0</v>
      </c>
      <c r="E65" s="304">
        <v>0</v>
      </c>
      <c r="F65" s="304">
        <v>0</v>
      </c>
      <c r="G65" s="304">
        <v>0</v>
      </c>
    </row>
    <row r="66" spans="1:7" x14ac:dyDescent="0.2">
      <c r="A66" s="293" t="s">
        <v>1226</v>
      </c>
      <c r="B66" s="293" t="s">
        <v>64</v>
      </c>
      <c r="C66" s="298" t="s">
        <v>1227</v>
      </c>
      <c r="D66" s="304">
        <v>0</v>
      </c>
      <c r="E66" s="304">
        <v>0</v>
      </c>
      <c r="F66" s="304">
        <v>0</v>
      </c>
      <c r="G66" s="304">
        <v>0</v>
      </c>
    </row>
    <row r="67" spans="1:7" x14ac:dyDescent="0.2">
      <c r="A67" s="293" t="s">
        <v>1228</v>
      </c>
      <c r="B67" s="293" t="s">
        <v>1229</v>
      </c>
      <c r="C67" s="298" t="s">
        <v>1230</v>
      </c>
      <c r="D67" s="304">
        <v>0</v>
      </c>
      <c r="E67" s="304">
        <v>0</v>
      </c>
      <c r="F67" s="304">
        <v>0</v>
      </c>
      <c r="G67" s="304">
        <v>0</v>
      </c>
    </row>
    <row r="68" spans="1:7" x14ac:dyDescent="0.2">
      <c r="A68" s="293" t="s">
        <v>1231</v>
      </c>
      <c r="B68" s="293" t="s">
        <v>1232</v>
      </c>
      <c r="C68" s="298" t="s">
        <v>1233</v>
      </c>
      <c r="D68" s="304">
        <v>0</v>
      </c>
      <c r="E68" s="304">
        <v>0</v>
      </c>
      <c r="F68" s="304">
        <v>0</v>
      </c>
      <c r="G68" s="304">
        <v>0</v>
      </c>
    </row>
    <row r="69" spans="1:7" x14ac:dyDescent="0.2">
      <c r="A69" s="293" t="s">
        <v>1234</v>
      </c>
      <c r="B69" s="293" t="s">
        <v>1235</v>
      </c>
      <c r="C69" s="298" t="s">
        <v>1236</v>
      </c>
      <c r="D69" s="304">
        <v>364.88824</v>
      </c>
      <c r="E69" s="304">
        <v>0</v>
      </c>
      <c r="F69" s="304">
        <v>364.88824</v>
      </c>
      <c r="G69" s="304">
        <v>54.45</v>
      </c>
    </row>
    <row r="70" spans="1:7" x14ac:dyDescent="0.2">
      <c r="A70" s="293" t="s">
        <v>1252</v>
      </c>
      <c r="B70" s="293" t="s">
        <v>1253</v>
      </c>
      <c r="C70" s="298" t="s">
        <v>1254</v>
      </c>
      <c r="D70" s="304">
        <v>0</v>
      </c>
      <c r="E70" s="304">
        <v>0</v>
      </c>
      <c r="F70" s="304">
        <v>0</v>
      </c>
      <c r="G70" s="304">
        <v>0</v>
      </c>
    </row>
    <row r="71" spans="1:7" x14ac:dyDescent="0.2">
      <c r="A71" s="293" t="s">
        <v>1258</v>
      </c>
      <c r="B71" s="293" t="s">
        <v>1259</v>
      </c>
      <c r="C71" s="298" t="s">
        <v>1260</v>
      </c>
      <c r="D71" s="304">
        <v>380.85784999999998</v>
      </c>
      <c r="E71" s="304">
        <v>0</v>
      </c>
      <c r="F71" s="304">
        <v>380.85784999999998</v>
      </c>
      <c r="G71" s="304">
        <v>218.31498999999999</v>
      </c>
    </row>
    <row r="72" spans="1:7" x14ac:dyDescent="0.2">
      <c r="A72" s="293" t="s">
        <v>1261</v>
      </c>
      <c r="B72" s="293" t="s">
        <v>1262</v>
      </c>
      <c r="C72" s="298" t="s">
        <v>1263</v>
      </c>
      <c r="D72" s="304">
        <v>0</v>
      </c>
      <c r="E72" s="304">
        <v>0</v>
      </c>
      <c r="F72" s="304">
        <v>0</v>
      </c>
      <c r="G72" s="304">
        <v>0</v>
      </c>
    </row>
    <row r="73" spans="1:7" x14ac:dyDescent="0.2">
      <c r="A73" s="293" t="s">
        <v>1264</v>
      </c>
      <c r="B73" s="293" t="s">
        <v>1265</v>
      </c>
      <c r="C73" s="298" t="s">
        <v>1266</v>
      </c>
      <c r="D73" s="304">
        <v>14168.41588</v>
      </c>
      <c r="E73" s="304">
        <v>0</v>
      </c>
      <c r="F73" s="304">
        <v>14168.41588</v>
      </c>
      <c r="G73" s="304">
        <v>3919.8041600000001</v>
      </c>
    </row>
    <row r="74" spans="1:7" x14ac:dyDescent="0.2">
      <c r="A74" s="1166" t="s">
        <v>1267</v>
      </c>
      <c r="B74" s="1166" t="s">
        <v>1268</v>
      </c>
      <c r="C74" s="1167" t="s">
        <v>1269</v>
      </c>
      <c r="D74" s="1168"/>
      <c r="E74" s="1168"/>
      <c r="F74" s="1168"/>
      <c r="G74" s="1168">
        <v>0.20100000000000001</v>
      </c>
    </row>
    <row r="75" spans="1:7" x14ac:dyDescent="0.2">
      <c r="A75" s="1144" t="s">
        <v>1270</v>
      </c>
      <c r="B75" s="1144" t="s">
        <v>1271</v>
      </c>
      <c r="C75" s="1145" t="s">
        <v>63</v>
      </c>
      <c r="D75" s="1127">
        <v>12783.797920000001</v>
      </c>
      <c r="E75" s="1127">
        <v>0</v>
      </c>
      <c r="F75" s="1127">
        <v>12783.797920000001</v>
      </c>
      <c r="G75" s="1127">
        <v>13962.00267</v>
      </c>
    </row>
    <row r="76" spans="1:7" x14ac:dyDescent="0.2">
      <c r="A76" s="297" t="s">
        <v>1272</v>
      </c>
      <c r="B76" s="297" t="s">
        <v>1273</v>
      </c>
      <c r="C76" s="301" t="s">
        <v>1274</v>
      </c>
      <c r="D76" s="294"/>
      <c r="E76" s="294"/>
      <c r="F76" s="294"/>
      <c r="G76" s="294"/>
    </row>
    <row r="77" spans="1:7" x14ac:dyDescent="0.2">
      <c r="A77" s="293" t="s">
        <v>1275</v>
      </c>
      <c r="B77" s="293" t="s">
        <v>1276</v>
      </c>
      <c r="C77" s="298" t="s">
        <v>1277</v>
      </c>
      <c r="D77" s="294"/>
      <c r="E77" s="294"/>
      <c r="F77" s="294"/>
      <c r="G77" s="294"/>
    </row>
    <row r="78" spans="1:7" x14ac:dyDescent="0.2">
      <c r="A78" s="293" t="s">
        <v>1278</v>
      </c>
      <c r="B78" s="293" t="s">
        <v>1279</v>
      </c>
      <c r="C78" s="298" t="s">
        <v>1280</v>
      </c>
      <c r="D78" s="294"/>
      <c r="E78" s="294"/>
      <c r="F78" s="294"/>
      <c r="G78" s="294"/>
    </row>
    <row r="79" spans="1:7" s="201" customFormat="1" x14ac:dyDescent="0.2">
      <c r="A79" s="293" t="s">
        <v>1281</v>
      </c>
      <c r="B79" s="293" t="s">
        <v>1282</v>
      </c>
      <c r="C79" s="298" t="s">
        <v>1283</v>
      </c>
      <c r="D79" s="294"/>
      <c r="E79" s="294"/>
      <c r="F79" s="294"/>
      <c r="G79" s="294"/>
    </row>
    <row r="80" spans="1:7" s="201" customFormat="1" x14ac:dyDescent="0.2">
      <c r="A80" s="293" t="s">
        <v>1284</v>
      </c>
      <c r="B80" s="293" t="s">
        <v>1285</v>
      </c>
      <c r="C80" s="298" t="s">
        <v>1286</v>
      </c>
      <c r="D80" s="294"/>
      <c r="E80" s="294"/>
      <c r="F80" s="294"/>
      <c r="G80" s="294"/>
    </row>
    <row r="81" spans="1:7" s="204" customFormat="1" x14ac:dyDescent="0.2">
      <c r="A81" s="293" t="s">
        <v>1287</v>
      </c>
      <c r="B81" s="293" t="s">
        <v>1288</v>
      </c>
      <c r="C81" s="298" t="s">
        <v>1289</v>
      </c>
      <c r="D81" s="294">
        <v>12433.419690000001</v>
      </c>
      <c r="E81" s="294"/>
      <c r="F81" s="294">
        <v>12433.419690000001</v>
      </c>
      <c r="G81" s="294">
        <v>13727.27745</v>
      </c>
    </row>
    <row r="82" spans="1:7" s="204" customFormat="1" x14ac:dyDescent="0.2">
      <c r="A82" s="293" t="s">
        <v>1290</v>
      </c>
      <c r="B82" s="293" t="s">
        <v>1291</v>
      </c>
      <c r="C82" s="298" t="s">
        <v>1292</v>
      </c>
      <c r="D82" s="294">
        <v>320.84447999999998</v>
      </c>
      <c r="E82" s="294"/>
      <c r="F82" s="294">
        <v>320.84447999999998</v>
      </c>
      <c r="G82" s="294">
        <v>201.37121999999999</v>
      </c>
    </row>
    <row r="83" spans="1:7" x14ac:dyDescent="0.2">
      <c r="A83" s="293" t="s">
        <v>1299</v>
      </c>
      <c r="B83" s="293" t="s">
        <v>1300</v>
      </c>
      <c r="C83" s="298" t="s">
        <v>1301</v>
      </c>
      <c r="D83" s="294">
        <v>1.88</v>
      </c>
      <c r="E83" s="294"/>
      <c r="F83" s="294">
        <v>1.88</v>
      </c>
      <c r="G83" s="294">
        <v>1.88</v>
      </c>
    </row>
    <row r="84" spans="1:7" x14ac:dyDescent="0.2">
      <c r="A84" s="293" t="s">
        <v>1302</v>
      </c>
      <c r="B84" s="293" t="s">
        <v>1303</v>
      </c>
      <c r="C84" s="298" t="s">
        <v>1304</v>
      </c>
      <c r="D84" s="294"/>
      <c r="E84" s="294"/>
      <c r="F84" s="294"/>
      <c r="G84" s="294"/>
    </row>
    <row r="85" spans="1:7" x14ac:dyDescent="0.2">
      <c r="A85" s="1129" t="s">
        <v>1305</v>
      </c>
      <c r="B85" s="1129" t="s">
        <v>1306</v>
      </c>
      <c r="C85" s="1130" t="s">
        <v>1307</v>
      </c>
      <c r="D85" s="1131">
        <v>27.653749999999999</v>
      </c>
      <c r="E85" s="1131"/>
      <c r="F85" s="1131">
        <v>27.653749999999999</v>
      </c>
      <c r="G85" s="1131">
        <v>31.474</v>
      </c>
    </row>
    <row r="86" spans="1:7" x14ac:dyDescent="0.2">
      <c r="A86" s="269"/>
      <c r="B86" s="269"/>
      <c r="C86" s="269"/>
      <c r="D86" s="270"/>
      <c r="E86" s="271"/>
      <c r="F86" s="270"/>
      <c r="G86" s="270"/>
    </row>
    <row r="87" spans="1:7" x14ac:dyDescent="0.2">
      <c r="A87" s="269"/>
      <c r="B87" s="269"/>
      <c r="C87" s="269"/>
      <c r="D87" s="270"/>
      <c r="E87" s="271"/>
      <c r="F87" s="270"/>
      <c r="G87" s="270"/>
    </row>
    <row r="88" spans="1:7" s="204" customFormat="1" x14ac:dyDescent="0.2">
      <c r="A88" s="1154"/>
      <c r="B88" s="268"/>
      <c r="C88" s="450"/>
      <c r="D88" s="1138">
        <v>1</v>
      </c>
      <c r="E88" s="1138">
        <v>2</v>
      </c>
      <c r="F88" s="263"/>
      <c r="G88" s="264"/>
    </row>
    <row r="89" spans="1:7" x14ac:dyDescent="0.2">
      <c r="A89" s="1591" t="s">
        <v>1031</v>
      </c>
      <c r="B89" s="1592"/>
      <c r="C89" s="1597" t="s">
        <v>1032</v>
      </c>
      <c r="D89" s="1611" t="s">
        <v>1033</v>
      </c>
      <c r="E89" s="1611"/>
      <c r="F89" s="263"/>
      <c r="G89" s="264"/>
    </row>
    <row r="90" spans="1:7" x14ac:dyDescent="0.2">
      <c r="A90" s="1595"/>
      <c r="B90" s="1596"/>
      <c r="C90" s="1602"/>
      <c r="D90" s="1139" t="s">
        <v>1034</v>
      </c>
      <c r="E90" s="1140" t="s">
        <v>1035</v>
      </c>
      <c r="F90" s="263"/>
      <c r="G90" s="264"/>
    </row>
    <row r="91" spans="1:7" ht="13.5" customHeight="1" x14ac:dyDescent="0.2">
      <c r="A91" s="1144"/>
      <c r="B91" s="1144" t="s">
        <v>1308</v>
      </c>
      <c r="C91" s="1145" t="s">
        <v>63</v>
      </c>
      <c r="D91" s="1127">
        <v>69671.82144</v>
      </c>
      <c r="E91" s="1127">
        <v>27049.909019999999</v>
      </c>
      <c r="F91" s="261"/>
      <c r="G91" s="262"/>
    </row>
    <row r="92" spans="1:7" x14ac:dyDescent="0.2">
      <c r="A92" s="1144" t="s">
        <v>1309</v>
      </c>
      <c r="B92" s="1144" t="s">
        <v>1310</v>
      </c>
      <c r="C92" s="1145" t="s">
        <v>63</v>
      </c>
      <c r="D92" s="1127">
        <v>45963.875359999998</v>
      </c>
      <c r="E92" s="1127">
        <v>11901.44987</v>
      </c>
      <c r="F92" s="261"/>
      <c r="G92" s="262"/>
    </row>
    <row r="93" spans="1:7" x14ac:dyDescent="0.2">
      <c r="A93" s="1144" t="s">
        <v>1311</v>
      </c>
      <c r="B93" s="1144" t="s">
        <v>1312</v>
      </c>
      <c r="C93" s="1145" t="s">
        <v>63</v>
      </c>
      <c r="D93" s="1127">
        <v>41853.856870000003</v>
      </c>
      <c r="E93" s="1127">
        <v>9002.3307000000004</v>
      </c>
      <c r="F93" s="261"/>
      <c r="G93" s="262"/>
    </row>
    <row r="94" spans="1:7" s="204" customFormat="1" x14ac:dyDescent="0.2">
      <c r="A94" s="293" t="s">
        <v>1313</v>
      </c>
      <c r="B94" s="293" t="s">
        <v>1314</v>
      </c>
      <c r="C94" s="298" t="s">
        <v>1315</v>
      </c>
      <c r="D94" s="294">
        <v>40509.12631</v>
      </c>
      <c r="E94" s="294">
        <v>8728.1251300000004</v>
      </c>
      <c r="F94" s="263"/>
      <c r="G94" s="264"/>
    </row>
    <row r="95" spans="1:7" x14ac:dyDescent="0.2">
      <c r="A95" s="293" t="s">
        <v>1316</v>
      </c>
      <c r="B95" s="293" t="s">
        <v>1317</v>
      </c>
      <c r="C95" s="298" t="s">
        <v>1318</v>
      </c>
      <c r="D95" s="304">
        <v>1344.73056</v>
      </c>
      <c r="E95" s="304">
        <v>274.20557000000002</v>
      </c>
      <c r="F95" s="263"/>
      <c r="G95" s="258"/>
    </row>
    <row r="96" spans="1:7" x14ac:dyDescent="0.2">
      <c r="A96" s="293" t="s">
        <v>1319</v>
      </c>
      <c r="B96" s="293" t="s">
        <v>1320</v>
      </c>
      <c r="C96" s="298" t="s">
        <v>1321</v>
      </c>
      <c r="D96" s="304">
        <v>0</v>
      </c>
      <c r="E96" s="304">
        <v>0</v>
      </c>
      <c r="F96" s="265"/>
      <c r="G96" s="258"/>
    </row>
    <row r="97" spans="1:7" x14ac:dyDescent="0.2">
      <c r="A97" s="293" t="s">
        <v>1322</v>
      </c>
      <c r="B97" s="293" t="s">
        <v>1323</v>
      </c>
      <c r="C97" s="298" t="s">
        <v>1324</v>
      </c>
      <c r="D97" s="304">
        <v>0</v>
      </c>
      <c r="E97" s="304">
        <v>0</v>
      </c>
      <c r="F97" s="265"/>
      <c r="G97" s="258"/>
    </row>
    <row r="98" spans="1:7" s="204" customFormat="1" x14ac:dyDescent="0.2">
      <c r="A98" s="293" t="s">
        <v>1325</v>
      </c>
      <c r="B98" s="293" t="s">
        <v>1326</v>
      </c>
      <c r="C98" s="298" t="s">
        <v>1327</v>
      </c>
      <c r="D98" s="304">
        <v>0</v>
      </c>
      <c r="E98" s="304">
        <v>0</v>
      </c>
      <c r="F98" s="265"/>
      <c r="G98" s="258"/>
    </row>
    <row r="99" spans="1:7" s="204" customFormat="1" x14ac:dyDescent="0.2">
      <c r="A99" s="293" t="s">
        <v>1328</v>
      </c>
      <c r="B99" s="293" t="s">
        <v>1329</v>
      </c>
      <c r="C99" s="298" t="s">
        <v>1330</v>
      </c>
      <c r="D99" s="304">
        <v>0</v>
      </c>
      <c r="E99" s="304">
        <v>0</v>
      </c>
      <c r="F99" s="265"/>
      <c r="G99" s="258"/>
    </row>
    <row r="100" spans="1:7" x14ac:dyDescent="0.2">
      <c r="A100" s="1144" t="s">
        <v>1331</v>
      </c>
      <c r="B100" s="1144" t="s">
        <v>1332</v>
      </c>
      <c r="C100" s="1145" t="s">
        <v>63</v>
      </c>
      <c r="D100" s="1127">
        <v>3840.3460399999999</v>
      </c>
      <c r="E100" s="1127">
        <v>2652.1107200000001</v>
      </c>
      <c r="F100" s="261"/>
      <c r="G100" s="262"/>
    </row>
    <row r="101" spans="1:7" s="204" customFormat="1" x14ac:dyDescent="0.2">
      <c r="A101" s="293" t="s">
        <v>1333</v>
      </c>
      <c r="B101" s="293" t="s">
        <v>1334</v>
      </c>
      <c r="C101" s="298" t="s">
        <v>1335</v>
      </c>
      <c r="D101" s="294">
        <v>341.08539999999999</v>
      </c>
      <c r="E101" s="294">
        <v>225.52923999999999</v>
      </c>
      <c r="F101" s="263"/>
      <c r="G101" s="264"/>
    </row>
    <row r="102" spans="1:7" x14ac:dyDescent="0.2">
      <c r="A102" s="293" t="s">
        <v>1336</v>
      </c>
      <c r="B102" s="293" t="s">
        <v>1337</v>
      </c>
      <c r="C102" s="298" t="s">
        <v>1338</v>
      </c>
      <c r="D102" s="304">
        <v>340.74860999999999</v>
      </c>
      <c r="E102" s="304">
        <v>223.64061000000001</v>
      </c>
      <c r="F102" s="263"/>
      <c r="G102" s="264"/>
    </row>
    <row r="103" spans="1:7" x14ac:dyDescent="0.2">
      <c r="A103" s="293" t="s">
        <v>1339</v>
      </c>
      <c r="B103" s="293" t="s">
        <v>1340</v>
      </c>
      <c r="C103" s="298" t="s">
        <v>1341</v>
      </c>
      <c r="D103" s="304">
        <v>518.85058000000004</v>
      </c>
      <c r="E103" s="304">
        <v>417.89355</v>
      </c>
      <c r="F103" s="263"/>
      <c r="G103" s="264"/>
    </row>
    <row r="104" spans="1:7" x14ac:dyDescent="0.2">
      <c r="A104" s="293" t="s">
        <v>1342</v>
      </c>
      <c r="B104" s="293" t="s">
        <v>1343</v>
      </c>
      <c r="C104" s="298" t="s">
        <v>1344</v>
      </c>
      <c r="D104" s="304">
        <v>0</v>
      </c>
      <c r="E104" s="304">
        <v>0</v>
      </c>
      <c r="F104" s="265"/>
      <c r="G104" s="258"/>
    </row>
    <row r="105" spans="1:7" x14ac:dyDescent="0.2">
      <c r="A105" s="293" t="s">
        <v>1345</v>
      </c>
      <c r="B105" s="293" t="s">
        <v>1346</v>
      </c>
      <c r="C105" s="298" t="s">
        <v>1347</v>
      </c>
      <c r="D105" s="304">
        <v>2639.6614500000001</v>
      </c>
      <c r="E105" s="304">
        <v>1785.0473199999999</v>
      </c>
      <c r="F105" s="263"/>
      <c r="G105" s="264"/>
    </row>
    <row r="106" spans="1:7" x14ac:dyDescent="0.2">
      <c r="A106" s="1144" t="s">
        <v>1351</v>
      </c>
      <c r="B106" s="1144" t="s">
        <v>1352</v>
      </c>
      <c r="C106" s="1145" t="s">
        <v>63</v>
      </c>
      <c r="D106" s="1127">
        <v>269.67245000000003</v>
      </c>
      <c r="E106" s="1127">
        <v>247.00845000000001</v>
      </c>
      <c r="F106" s="261"/>
      <c r="G106" s="262"/>
    </row>
    <row r="107" spans="1:7" s="204" customFormat="1" x14ac:dyDescent="0.2">
      <c r="A107" s="293" t="s">
        <v>1353</v>
      </c>
      <c r="B107" s="293" t="s">
        <v>1354</v>
      </c>
      <c r="C107" s="298" t="s">
        <v>63</v>
      </c>
      <c r="D107" s="294">
        <v>269.67245000000003</v>
      </c>
      <c r="E107" s="294">
        <v>247.00845000000001</v>
      </c>
      <c r="F107" s="263"/>
      <c r="G107" s="258"/>
    </row>
    <row r="108" spans="1:7" x14ac:dyDescent="0.2">
      <c r="A108" s="293" t="s">
        <v>1355</v>
      </c>
      <c r="B108" s="293" t="s">
        <v>1356</v>
      </c>
      <c r="C108" s="298" t="s">
        <v>1357</v>
      </c>
      <c r="D108" s="304">
        <v>0</v>
      </c>
      <c r="E108" s="304">
        <v>0</v>
      </c>
      <c r="F108" s="265"/>
      <c r="G108" s="264"/>
    </row>
    <row r="109" spans="1:7" x14ac:dyDescent="0.2">
      <c r="A109" s="293" t="s">
        <v>1358</v>
      </c>
      <c r="B109" s="293" t="s">
        <v>1359</v>
      </c>
      <c r="C109" s="298" t="s">
        <v>1360</v>
      </c>
      <c r="D109" s="304">
        <v>0</v>
      </c>
      <c r="E109" s="304">
        <v>0</v>
      </c>
      <c r="F109" s="265"/>
      <c r="G109" s="258"/>
    </row>
    <row r="110" spans="1:7" x14ac:dyDescent="0.2">
      <c r="A110" s="1144" t="s">
        <v>1361</v>
      </c>
      <c r="B110" s="1144" t="s">
        <v>1362</v>
      </c>
      <c r="C110" s="1145" t="s">
        <v>63</v>
      </c>
      <c r="D110" s="1127">
        <v>23707.946080000002</v>
      </c>
      <c r="E110" s="1127">
        <v>15148.459150000001</v>
      </c>
      <c r="F110" s="261"/>
      <c r="G110" s="262"/>
    </row>
    <row r="111" spans="1:7" x14ac:dyDescent="0.2">
      <c r="A111" s="1144" t="s">
        <v>1363</v>
      </c>
      <c r="B111" s="1144" t="s">
        <v>1364</v>
      </c>
      <c r="C111" s="1145" t="s">
        <v>63</v>
      </c>
      <c r="D111" s="1127">
        <v>0</v>
      </c>
      <c r="E111" s="1127">
        <v>0</v>
      </c>
      <c r="F111" s="261"/>
      <c r="G111" s="262"/>
    </row>
    <row r="112" spans="1:7" x14ac:dyDescent="0.2">
      <c r="A112" s="293" t="s">
        <v>1365</v>
      </c>
      <c r="B112" s="293" t="s">
        <v>1364</v>
      </c>
      <c r="C112" s="298" t="s">
        <v>1366</v>
      </c>
      <c r="D112" s="294"/>
      <c r="E112" s="294"/>
      <c r="F112" s="265"/>
      <c r="G112" s="258"/>
    </row>
    <row r="113" spans="1:7" x14ac:dyDescent="0.2">
      <c r="A113" s="1144" t="s">
        <v>1367</v>
      </c>
      <c r="B113" s="1144" t="s">
        <v>1368</v>
      </c>
      <c r="C113" s="1145" t="s">
        <v>63</v>
      </c>
      <c r="D113" s="1127">
        <v>16829.977340000001</v>
      </c>
      <c r="E113" s="1127">
        <v>10347.40069</v>
      </c>
      <c r="F113" s="261"/>
      <c r="G113" s="262"/>
    </row>
    <row r="114" spans="1:7" x14ac:dyDescent="0.2">
      <c r="A114" s="293" t="s">
        <v>1369</v>
      </c>
      <c r="B114" s="293" t="s">
        <v>1370</v>
      </c>
      <c r="C114" s="298" t="s">
        <v>1371</v>
      </c>
      <c r="D114" s="294"/>
      <c r="E114" s="294"/>
      <c r="F114" s="265"/>
      <c r="G114" s="258"/>
    </row>
    <row r="115" spans="1:7" x14ac:dyDescent="0.2">
      <c r="A115" s="293" t="s">
        <v>1372</v>
      </c>
      <c r="B115" s="293" t="s">
        <v>1373</v>
      </c>
      <c r="C115" s="298" t="s">
        <v>1374</v>
      </c>
      <c r="D115" s="304">
        <v>5682.57665</v>
      </c>
      <c r="E115" s="304">
        <v>0</v>
      </c>
      <c r="F115" s="265"/>
      <c r="G115" s="258"/>
    </row>
    <row r="116" spans="1:7" x14ac:dyDescent="0.2">
      <c r="A116" s="293" t="s">
        <v>1378</v>
      </c>
      <c r="B116" s="293" t="s">
        <v>1379</v>
      </c>
      <c r="C116" s="298" t="s">
        <v>1380</v>
      </c>
      <c r="D116" s="304">
        <v>0</v>
      </c>
      <c r="E116" s="304">
        <v>0</v>
      </c>
      <c r="F116" s="265"/>
      <c r="G116" s="258"/>
    </row>
    <row r="117" spans="1:7" x14ac:dyDescent="0.2">
      <c r="A117" s="293" t="s">
        <v>1387</v>
      </c>
      <c r="B117" s="293" t="s">
        <v>1388</v>
      </c>
      <c r="C117" s="298" t="s">
        <v>1389</v>
      </c>
      <c r="D117" s="304">
        <v>0</v>
      </c>
      <c r="E117" s="304">
        <v>0</v>
      </c>
      <c r="F117" s="265"/>
      <c r="G117" s="258"/>
    </row>
    <row r="118" spans="1:7" x14ac:dyDescent="0.2">
      <c r="A118" s="293" t="s">
        <v>1390</v>
      </c>
      <c r="B118" s="293" t="s">
        <v>1391</v>
      </c>
      <c r="C118" s="298" t="s">
        <v>1392</v>
      </c>
      <c r="D118" s="304">
        <v>11147.40069</v>
      </c>
      <c r="E118" s="304">
        <v>10347.40069</v>
      </c>
      <c r="F118" s="265"/>
      <c r="G118" s="258"/>
    </row>
    <row r="119" spans="1:7" x14ac:dyDescent="0.2">
      <c r="A119" s="1144" t="s">
        <v>1393</v>
      </c>
      <c r="B119" s="1144" t="s">
        <v>1394</v>
      </c>
      <c r="C119" s="1145" t="s">
        <v>63</v>
      </c>
      <c r="D119" s="1127">
        <v>6877.9687400000003</v>
      </c>
      <c r="E119" s="1127">
        <v>4801.0584600000002</v>
      </c>
      <c r="F119" s="261"/>
      <c r="G119" s="262"/>
    </row>
    <row r="120" spans="1:7" x14ac:dyDescent="0.2">
      <c r="A120" s="293" t="s">
        <v>1395</v>
      </c>
      <c r="B120" s="293" t="s">
        <v>1396</v>
      </c>
      <c r="C120" s="298" t="s">
        <v>1397</v>
      </c>
      <c r="D120" s="294"/>
      <c r="E120" s="294"/>
      <c r="F120" s="265"/>
      <c r="G120" s="258"/>
    </row>
    <row r="121" spans="1:7" x14ac:dyDescent="0.2">
      <c r="A121" s="293" t="s">
        <v>1404</v>
      </c>
      <c r="B121" s="293" t="s">
        <v>1405</v>
      </c>
      <c r="C121" s="298" t="s">
        <v>1406</v>
      </c>
      <c r="D121" s="304">
        <v>0</v>
      </c>
      <c r="E121" s="304">
        <v>0</v>
      </c>
      <c r="F121" s="265"/>
      <c r="G121" s="258"/>
    </row>
    <row r="122" spans="1:7" x14ac:dyDescent="0.2">
      <c r="A122" s="293" t="s">
        <v>1407</v>
      </c>
      <c r="B122" s="293" t="s">
        <v>1408</v>
      </c>
      <c r="C122" s="298" t="s">
        <v>1409</v>
      </c>
      <c r="D122" s="304">
        <v>2481.2890000000002</v>
      </c>
      <c r="E122" s="304">
        <v>1383.6519699999999</v>
      </c>
      <c r="F122" s="263"/>
      <c r="G122" s="264"/>
    </row>
    <row r="123" spans="1:7" x14ac:dyDescent="0.2">
      <c r="A123" s="293" t="s">
        <v>1413</v>
      </c>
      <c r="B123" s="293" t="s">
        <v>1414</v>
      </c>
      <c r="C123" s="298" t="s">
        <v>1415</v>
      </c>
      <c r="D123" s="304">
        <v>0</v>
      </c>
      <c r="E123" s="304">
        <v>0</v>
      </c>
      <c r="F123" s="263"/>
      <c r="G123" s="264"/>
    </row>
    <row r="124" spans="1:7" x14ac:dyDescent="0.2">
      <c r="A124" s="293" t="s">
        <v>1419</v>
      </c>
      <c r="B124" s="293" t="s">
        <v>1420</v>
      </c>
      <c r="C124" s="298" t="s">
        <v>1421</v>
      </c>
      <c r="D124" s="304">
        <v>0</v>
      </c>
      <c r="E124" s="304">
        <v>0</v>
      </c>
      <c r="F124" s="265"/>
      <c r="G124" s="258"/>
    </row>
    <row r="125" spans="1:7" ht="12.75" customHeight="1" x14ac:dyDescent="0.2">
      <c r="A125" s="293" t="s">
        <v>1422</v>
      </c>
      <c r="B125" s="293" t="s">
        <v>1423</v>
      </c>
      <c r="C125" s="298" t="s">
        <v>1424</v>
      </c>
      <c r="D125" s="304">
        <v>2611.7469999999998</v>
      </c>
      <c r="E125" s="304">
        <v>2084.1129999999998</v>
      </c>
      <c r="F125" s="263"/>
      <c r="G125" s="264"/>
    </row>
    <row r="126" spans="1:7" ht="12.75" customHeight="1" x14ac:dyDescent="0.2">
      <c r="A126" s="293" t="s">
        <v>1425</v>
      </c>
      <c r="B126" s="293" t="s">
        <v>1426</v>
      </c>
      <c r="C126" s="298" t="s">
        <v>1427</v>
      </c>
      <c r="D126" s="304">
        <v>15.263</v>
      </c>
      <c r="E126" s="304">
        <v>0</v>
      </c>
      <c r="F126" s="263"/>
      <c r="G126" s="264"/>
    </row>
    <row r="127" spans="1:7" ht="12.75" customHeight="1" x14ac:dyDescent="0.2">
      <c r="A127" s="293" t="s">
        <v>1428</v>
      </c>
      <c r="B127" s="293" t="s">
        <v>1212</v>
      </c>
      <c r="C127" s="298" t="s">
        <v>1213</v>
      </c>
      <c r="D127" s="304">
        <v>961.02</v>
      </c>
      <c r="E127" s="304">
        <v>749.90700000000004</v>
      </c>
      <c r="F127" s="263"/>
      <c r="G127" s="264"/>
    </row>
    <row r="128" spans="1:7" ht="12.75" customHeight="1" x14ac:dyDescent="0.2">
      <c r="A128" s="293" t="s">
        <v>1429</v>
      </c>
      <c r="B128" s="293" t="s">
        <v>1215</v>
      </c>
      <c r="C128" s="298" t="s">
        <v>1216</v>
      </c>
      <c r="D128" s="304">
        <v>441.767</v>
      </c>
      <c r="E128" s="304">
        <v>346.8</v>
      </c>
      <c r="F128" s="263"/>
      <c r="G128" s="264"/>
    </row>
    <row r="129" spans="1:7" ht="12.75" customHeight="1" x14ac:dyDescent="0.2">
      <c r="A129" s="293" t="s">
        <v>1430</v>
      </c>
      <c r="B129" s="293" t="s">
        <v>1218</v>
      </c>
      <c r="C129" s="298" t="s">
        <v>1219</v>
      </c>
      <c r="D129" s="304">
        <v>0</v>
      </c>
      <c r="E129" s="304">
        <v>0</v>
      </c>
      <c r="F129" s="263"/>
      <c r="G129" s="264"/>
    </row>
    <row r="130" spans="1:7" ht="12.75" customHeight="1" x14ac:dyDescent="0.2">
      <c r="A130" s="293" t="s">
        <v>1431</v>
      </c>
      <c r="B130" s="293" t="s">
        <v>1221</v>
      </c>
      <c r="C130" s="298" t="s">
        <v>1222</v>
      </c>
      <c r="D130" s="304">
        <v>0</v>
      </c>
      <c r="E130" s="304">
        <v>0</v>
      </c>
      <c r="F130" s="263"/>
      <c r="G130" s="264"/>
    </row>
    <row r="131" spans="1:7" ht="12.75" customHeight="1" x14ac:dyDescent="0.2">
      <c r="A131" s="293" t="s">
        <v>1432</v>
      </c>
      <c r="B131" s="293" t="s">
        <v>1224</v>
      </c>
      <c r="C131" s="298" t="s">
        <v>1225</v>
      </c>
      <c r="D131" s="304">
        <v>312.81700000000001</v>
      </c>
      <c r="E131" s="304">
        <v>233.67</v>
      </c>
      <c r="F131" s="265"/>
      <c r="G131" s="258"/>
    </row>
    <row r="132" spans="1:7" ht="12.75" customHeight="1" x14ac:dyDescent="0.2">
      <c r="A132" s="293" t="s">
        <v>1433</v>
      </c>
      <c r="B132" s="293" t="s">
        <v>64</v>
      </c>
      <c r="C132" s="298" t="s">
        <v>1227</v>
      </c>
      <c r="D132" s="304">
        <v>0</v>
      </c>
      <c r="E132" s="304">
        <v>0</v>
      </c>
      <c r="F132" s="263"/>
      <c r="G132" s="264"/>
    </row>
    <row r="133" spans="1:7" ht="12.75" customHeight="1" x14ac:dyDescent="0.2">
      <c r="A133" s="293" t="s">
        <v>1434</v>
      </c>
      <c r="B133" s="293" t="s">
        <v>1435</v>
      </c>
      <c r="C133" s="298" t="s">
        <v>1436</v>
      </c>
      <c r="D133" s="304">
        <v>0</v>
      </c>
      <c r="E133" s="304">
        <v>0</v>
      </c>
      <c r="F133" s="263"/>
      <c r="G133" s="264"/>
    </row>
    <row r="134" spans="1:7" ht="12.75" customHeight="1" x14ac:dyDescent="0.2">
      <c r="A134" s="293" t="s">
        <v>1437</v>
      </c>
      <c r="B134" s="293" t="s">
        <v>1438</v>
      </c>
      <c r="C134" s="298" t="s">
        <v>1439</v>
      </c>
      <c r="D134" s="304">
        <v>0</v>
      </c>
      <c r="E134" s="304">
        <v>0</v>
      </c>
      <c r="F134" s="263"/>
      <c r="G134" s="264"/>
    </row>
    <row r="135" spans="1:7" ht="12.75" customHeight="1" x14ac:dyDescent="0.2">
      <c r="A135" s="293" t="s">
        <v>1440</v>
      </c>
      <c r="B135" s="293" t="s">
        <v>1441</v>
      </c>
      <c r="C135" s="298" t="s">
        <v>1442</v>
      </c>
      <c r="D135" s="304">
        <v>0</v>
      </c>
      <c r="E135" s="304">
        <v>0</v>
      </c>
      <c r="F135" s="265"/>
      <c r="G135" s="258"/>
    </row>
    <row r="136" spans="1:7" ht="12.75" customHeight="1" x14ac:dyDescent="0.2">
      <c r="A136" s="293" t="s">
        <v>1456</v>
      </c>
      <c r="B136" s="293" t="s">
        <v>1457</v>
      </c>
      <c r="C136" s="298" t="s">
        <v>1458</v>
      </c>
      <c r="D136" s="304">
        <v>0</v>
      </c>
      <c r="E136" s="304">
        <v>0</v>
      </c>
      <c r="F136" s="265"/>
      <c r="G136" s="258"/>
    </row>
    <row r="137" spans="1:7" ht="12.75" customHeight="1" x14ac:dyDescent="0.2">
      <c r="A137" s="293" t="s">
        <v>1460</v>
      </c>
      <c r="B137" s="293" t="s">
        <v>1461</v>
      </c>
      <c r="C137" s="298" t="s">
        <v>1462</v>
      </c>
      <c r="D137" s="304">
        <v>0</v>
      </c>
      <c r="E137" s="304">
        <v>0</v>
      </c>
      <c r="F137" s="265"/>
      <c r="G137" s="258"/>
    </row>
    <row r="138" spans="1:7" ht="12.75" customHeight="1" x14ac:dyDescent="0.2">
      <c r="A138" s="293" t="s">
        <v>1463</v>
      </c>
      <c r="B138" s="293" t="s">
        <v>1464</v>
      </c>
      <c r="C138" s="298" t="s">
        <v>1465</v>
      </c>
      <c r="D138" s="304">
        <v>0</v>
      </c>
      <c r="E138" s="304">
        <v>0</v>
      </c>
      <c r="F138" s="265"/>
      <c r="G138" s="258"/>
    </row>
    <row r="139" spans="1:7" ht="12.75" customHeight="1" x14ac:dyDescent="0.2">
      <c r="A139" s="293" t="s">
        <v>1466</v>
      </c>
      <c r="B139" s="293" t="s">
        <v>1467</v>
      </c>
      <c r="C139" s="298" t="s">
        <v>1468</v>
      </c>
      <c r="D139" s="304">
        <v>28.8</v>
      </c>
      <c r="E139" s="304">
        <v>0.2</v>
      </c>
      <c r="F139" s="265"/>
      <c r="G139" s="258"/>
    </row>
    <row r="140" spans="1:7" ht="12.75" customHeight="1" x14ac:dyDescent="0.2">
      <c r="A140" s="1129" t="s">
        <v>1469</v>
      </c>
      <c r="B140" s="1129" t="s">
        <v>1470</v>
      </c>
      <c r="C140" s="1130" t="s">
        <v>1471</v>
      </c>
      <c r="D140" s="1131">
        <v>25.265740000000001</v>
      </c>
      <c r="E140" s="1131">
        <v>2.7164899999999998</v>
      </c>
      <c r="F140" s="265"/>
      <c r="G140" s="258"/>
    </row>
  </sheetData>
  <mergeCells count="10">
    <mergeCell ref="A89:B90"/>
    <mergeCell ref="C89:C90"/>
    <mergeCell ref="D89:E89"/>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78" firstPageNumber="442" fitToHeight="2" orientation="portrait" useFirstPageNumber="1" r:id="rId1"/>
  <headerFooter>
    <oddHeader>&amp;L&amp;"Tahoma,Kurzíva"Závěrečný účet Moravskoslezského kraje za rok 2023&amp;R&amp;"Tahoma,Kurzíva"Tabulka č. 42</oddHeader>
    <oddFooter>&amp;C&amp;"Tahoma,Obyčejné"&amp;P</oddFooter>
  </headerFooter>
  <rowBreaks count="1" manualBreakCount="1">
    <brk id="74" max="6"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60242-820B-4FB9-9319-DE29DDB449EE}">
  <sheetPr>
    <pageSetUpPr fitToPage="1"/>
  </sheetPr>
  <dimension ref="A1:G83"/>
  <sheetViews>
    <sheetView showGridLines="0" zoomScaleNormal="100" zoomScaleSheetLayoutView="100" workbookViewId="0">
      <selection activeCell="K15" sqref="K15"/>
    </sheetView>
  </sheetViews>
  <sheetFormatPr defaultColWidth="9.28515625" defaultRowHeight="12.75" x14ac:dyDescent="0.2"/>
  <cols>
    <col min="1" max="1" width="6.7109375" style="200" customWidth="1"/>
    <col min="2" max="2" width="54.7109375" style="200" customWidth="1"/>
    <col min="3" max="3" width="8.5703125" style="121" customWidth="1"/>
    <col min="4" max="7" width="15.42578125" style="200" customWidth="1"/>
    <col min="8" max="16384" width="9.28515625" style="200"/>
  </cols>
  <sheetData>
    <row r="1" spans="1:7" s="272" customFormat="1" ht="18" customHeight="1" x14ac:dyDescent="0.2">
      <c r="A1" s="1590" t="s">
        <v>4566</v>
      </c>
      <c r="B1" s="1590"/>
      <c r="C1" s="1590"/>
      <c r="D1" s="1590"/>
      <c r="E1" s="1590"/>
      <c r="F1" s="1590"/>
      <c r="G1" s="1590"/>
    </row>
    <row r="2" spans="1:7" s="272" customFormat="1" ht="18" customHeight="1" x14ac:dyDescent="0.2">
      <c r="A2" s="1590" t="s">
        <v>3033</v>
      </c>
      <c r="B2" s="1590"/>
      <c r="C2" s="1590"/>
      <c r="D2" s="1590"/>
      <c r="E2" s="1590"/>
      <c r="F2" s="1590"/>
      <c r="G2" s="1590"/>
    </row>
    <row r="4" spans="1:7" ht="12.75" customHeight="1" x14ac:dyDescent="0.2">
      <c r="A4" s="1157"/>
      <c r="B4" s="1158"/>
      <c r="C4" s="451"/>
      <c r="D4" s="1159">
        <v>1</v>
      </c>
      <c r="E4" s="1159">
        <v>2</v>
      </c>
      <c r="F4" s="1159">
        <v>3</v>
      </c>
      <c r="G4" s="1159">
        <v>4</v>
      </c>
    </row>
    <row r="5" spans="1:7" s="201" customFormat="1" x14ac:dyDescent="0.2">
      <c r="A5" s="1613" t="s">
        <v>1031</v>
      </c>
      <c r="B5" s="1614"/>
      <c r="C5" s="1617" t="s">
        <v>1032</v>
      </c>
      <c r="D5" s="1619" t="s">
        <v>1475</v>
      </c>
      <c r="E5" s="1619"/>
      <c r="F5" s="1619" t="s">
        <v>1476</v>
      </c>
      <c r="G5" s="1619"/>
    </row>
    <row r="6" spans="1:7" s="201" customFormat="1" ht="34.5" customHeight="1" x14ac:dyDescent="0.2">
      <c r="A6" s="1615"/>
      <c r="B6" s="1616"/>
      <c r="C6" s="1618"/>
      <c r="D6" s="1160" t="s">
        <v>1477</v>
      </c>
      <c r="E6" s="1160" t="s">
        <v>1478</v>
      </c>
      <c r="F6" s="1161" t="s">
        <v>1477</v>
      </c>
      <c r="G6" s="1161" t="s">
        <v>1478</v>
      </c>
    </row>
    <row r="7" spans="1:7" s="201" customFormat="1" x14ac:dyDescent="0.2">
      <c r="A7" s="1144" t="s">
        <v>1040</v>
      </c>
      <c r="B7" s="1144" t="s">
        <v>1479</v>
      </c>
      <c r="C7" s="1145" t="s">
        <v>63</v>
      </c>
      <c r="D7" s="1162">
        <v>69956.101060000001</v>
      </c>
      <c r="E7" s="1162">
        <v>0</v>
      </c>
      <c r="F7" s="1162">
        <v>45860.349589999998</v>
      </c>
      <c r="G7" s="1162">
        <v>0</v>
      </c>
    </row>
    <row r="8" spans="1:7" x14ac:dyDescent="0.2">
      <c r="A8" s="1125" t="s">
        <v>1042</v>
      </c>
      <c r="B8" s="1125" t="s">
        <v>1480</v>
      </c>
      <c r="C8" s="1149" t="s">
        <v>63</v>
      </c>
      <c r="D8" s="1162">
        <v>69944.824380000005</v>
      </c>
      <c r="E8" s="1162">
        <v>0</v>
      </c>
      <c r="F8" s="1162">
        <v>45860.238989999998</v>
      </c>
      <c r="G8" s="1162">
        <v>0</v>
      </c>
    </row>
    <row r="9" spans="1:7" x14ac:dyDescent="0.2">
      <c r="A9" s="1132" t="s">
        <v>1044</v>
      </c>
      <c r="B9" s="1132" t="s">
        <v>1481</v>
      </c>
      <c r="C9" s="1152" t="s">
        <v>1482</v>
      </c>
      <c r="D9" s="299">
        <v>753.8741</v>
      </c>
      <c r="E9" s="299"/>
      <c r="F9" s="299">
        <v>705.02029000000005</v>
      </c>
      <c r="G9" s="299"/>
    </row>
    <row r="10" spans="1:7" x14ac:dyDescent="0.2">
      <c r="A10" s="293" t="s">
        <v>1047</v>
      </c>
      <c r="B10" s="293" t="s">
        <v>1483</v>
      </c>
      <c r="C10" s="298" t="s">
        <v>1484</v>
      </c>
      <c r="D10" s="299"/>
      <c r="E10" s="299"/>
      <c r="F10" s="299">
        <v>0.51531000000000005</v>
      </c>
      <c r="G10" s="299"/>
    </row>
    <row r="11" spans="1:7" x14ac:dyDescent="0.2">
      <c r="A11" s="293" t="s">
        <v>1050</v>
      </c>
      <c r="B11" s="293" t="s">
        <v>1485</v>
      </c>
      <c r="C11" s="298" t="s">
        <v>1486</v>
      </c>
      <c r="D11" s="299"/>
      <c r="E11" s="299"/>
      <c r="F11" s="299"/>
      <c r="G11" s="299"/>
    </row>
    <row r="12" spans="1:7" x14ac:dyDescent="0.2">
      <c r="A12" s="293" t="s">
        <v>1053</v>
      </c>
      <c r="B12" s="293" t="s">
        <v>1487</v>
      </c>
      <c r="C12" s="298" t="s">
        <v>1488</v>
      </c>
      <c r="D12" s="299"/>
      <c r="E12" s="299"/>
      <c r="F12" s="299"/>
      <c r="G12" s="299"/>
    </row>
    <row r="13" spans="1:7" x14ac:dyDescent="0.2">
      <c r="A13" s="293" t="s">
        <v>1056</v>
      </c>
      <c r="B13" s="293" t="s">
        <v>1489</v>
      </c>
      <c r="C13" s="298" t="s">
        <v>1490</v>
      </c>
      <c r="D13" s="299"/>
      <c r="E13" s="299"/>
      <c r="F13" s="299"/>
      <c r="G13" s="299"/>
    </row>
    <row r="14" spans="1:7" x14ac:dyDescent="0.2">
      <c r="A14" s="293" t="s">
        <v>1059</v>
      </c>
      <c r="B14" s="293" t="s">
        <v>1491</v>
      </c>
      <c r="C14" s="298" t="s">
        <v>1492</v>
      </c>
      <c r="D14" s="299"/>
      <c r="E14" s="299"/>
      <c r="F14" s="299"/>
      <c r="G14" s="299"/>
    </row>
    <row r="15" spans="1:7" x14ac:dyDescent="0.2">
      <c r="A15" s="293" t="s">
        <v>1062</v>
      </c>
      <c r="B15" s="293" t="s">
        <v>1493</v>
      </c>
      <c r="C15" s="298" t="s">
        <v>1494</v>
      </c>
      <c r="D15" s="299"/>
      <c r="E15" s="299"/>
      <c r="F15" s="299"/>
      <c r="G15" s="299"/>
    </row>
    <row r="16" spans="1:7" x14ac:dyDescent="0.2">
      <c r="A16" s="293" t="s">
        <v>1065</v>
      </c>
      <c r="B16" s="293" t="s">
        <v>158</v>
      </c>
      <c r="C16" s="298" t="s">
        <v>1495</v>
      </c>
      <c r="D16" s="299">
        <v>124.32835</v>
      </c>
      <c r="E16" s="299"/>
      <c r="F16" s="299">
        <v>138.18772999999999</v>
      </c>
      <c r="G16" s="299"/>
    </row>
    <row r="17" spans="1:7" x14ac:dyDescent="0.2">
      <c r="A17" s="293" t="s">
        <v>1068</v>
      </c>
      <c r="B17" s="293" t="s">
        <v>144</v>
      </c>
      <c r="C17" s="298" t="s">
        <v>1496</v>
      </c>
      <c r="D17" s="299">
        <v>579.76949999999999</v>
      </c>
      <c r="E17" s="299"/>
      <c r="F17" s="299">
        <v>330.50877000000003</v>
      </c>
      <c r="G17" s="299"/>
    </row>
    <row r="18" spans="1:7" x14ac:dyDescent="0.2">
      <c r="A18" s="293" t="s">
        <v>1497</v>
      </c>
      <c r="B18" s="293" t="s">
        <v>1498</v>
      </c>
      <c r="C18" s="298" t="s">
        <v>1499</v>
      </c>
      <c r="D18" s="299">
        <v>219.84464</v>
      </c>
      <c r="E18" s="299"/>
      <c r="F18" s="299">
        <v>202.50872000000001</v>
      </c>
      <c r="G18" s="299"/>
    </row>
    <row r="19" spans="1:7" x14ac:dyDescent="0.2">
      <c r="A19" s="293" t="s">
        <v>1500</v>
      </c>
      <c r="B19" s="293" t="s">
        <v>1501</v>
      </c>
      <c r="C19" s="298" t="s">
        <v>1502</v>
      </c>
      <c r="D19" s="299"/>
      <c r="E19" s="299"/>
      <c r="F19" s="299"/>
      <c r="G19" s="299"/>
    </row>
    <row r="20" spans="1:7" x14ac:dyDescent="0.2">
      <c r="A20" s="293" t="s">
        <v>1503</v>
      </c>
      <c r="B20" s="293" t="s">
        <v>1504</v>
      </c>
      <c r="C20" s="298" t="s">
        <v>1505</v>
      </c>
      <c r="D20" s="299">
        <v>17258.78138</v>
      </c>
      <c r="E20" s="299"/>
      <c r="F20" s="299">
        <v>9369.4646400000001</v>
      </c>
      <c r="G20" s="299"/>
    </row>
    <row r="21" spans="1:7" x14ac:dyDescent="0.2">
      <c r="A21" s="293" t="s">
        <v>1506</v>
      </c>
      <c r="B21" s="293" t="s">
        <v>1507</v>
      </c>
      <c r="C21" s="298" t="s">
        <v>1508</v>
      </c>
      <c r="D21" s="299">
        <v>34455.350989999999</v>
      </c>
      <c r="E21" s="299"/>
      <c r="F21" s="299">
        <v>24448.305</v>
      </c>
      <c r="G21" s="299"/>
    </row>
    <row r="22" spans="1:7" x14ac:dyDescent="0.2">
      <c r="A22" s="293" t="s">
        <v>1509</v>
      </c>
      <c r="B22" s="293" t="s">
        <v>1510</v>
      </c>
      <c r="C22" s="298" t="s">
        <v>1511</v>
      </c>
      <c r="D22" s="299">
        <v>11293.26764</v>
      </c>
      <c r="E22" s="299"/>
      <c r="F22" s="299">
        <v>8002.0280000000002</v>
      </c>
      <c r="G22" s="299"/>
    </row>
    <row r="23" spans="1:7" x14ac:dyDescent="0.2">
      <c r="A23" s="293" t="s">
        <v>1512</v>
      </c>
      <c r="B23" s="293" t="s">
        <v>1513</v>
      </c>
      <c r="C23" s="298" t="s">
        <v>1514</v>
      </c>
      <c r="D23" s="299">
        <v>154.56899999999999</v>
      </c>
      <c r="E23" s="299"/>
      <c r="F23" s="299">
        <v>96.478999999999999</v>
      </c>
      <c r="G23" s="299"/>
    </row>
    <row r="24" spans="1:7" x14ac:dyDescent="0.2">
      <c r="A24" s="293" t="s">
        <v>1515</v>
      </c>
      <c r="B24" s="293" t="s">
        <v>1516</v>
      </c>
      <c r="C24" s="298" t="s">
        <v>1517</v>
      </c>
      <c r="D24" s="299">
        <v>2393.0147900000002</v>
      </c>
      <c r="E24" s="299"/>
      <c r="F24" s="299">
        <v>1170.87832</v>
      </c>
      <c r="G24" s="299"/>
    </row>
    <row r="25" spans="1:7" x14ac:dyDescent="0.2">
      <c r="A25" s="293" t="s">
        <v>1518</v>
      </c>
      <c r="B25" s="293" t="s">
        <v>1519</v>
      </c>
      <c r="C25" s="298" t="s">
        <v>1520</v>
      </c>
      <c r="D25" s="299"/>
      <c r="E25" s="299"/>
      <c r="F25" s="299">
        <v>17.8416</v>
      </c>
      <c r="G25" s="299"/>
    </row>
    <row r="26" spans="1:7" x14ac:dyDescent="0.2">
      <c r="A26" s="293" t="s">
        <v>1521</v>
      </c>
      <c r="B26" s="293" t="s">
        <v>1522</v>
      </c>
      <c r="C26" s="298" t="s">
        <v>1523</v>
      </c>
      <c r="D26" s="299"/>
      <c r="E26" s="299"/>
      <c r="F26" s="299"/>
      <c r="G26" s="299"/>
    </row>
    <row r="27" spans="1:7" x14ac:dyDescent="0.2">
      <c r="A27" s="293" t="s">
        <v>1524</v>
      </c>
      <c r="B27" s="293" t="s">
        <v>1525</v>
      </c>
      <c r="C27" s="298" t="s">
        <v>1526</v>
      </c>
      <c r="D27" s="299"/>
      <c r="E27" s="299"/>
      <c r="F27" s="299"/>
      <c r="G27" s="299"/>
    </row>
    <row r="28" spans="1:7" x14ac:dyDescent="0.2">
      <c r="A28" s="293" t="s">
        <v>1527</v>
      </c>
      <c r="B28" s="293" t="s">
        <v>1528</v>
      </c>
      <c r="C28" s="298" t="s">
        <v>1529</v>
      </c>
      <c r="D28" s="299">
        <v>4</v>
      </c>
      <c r="E28" s="299"/>
      <c r="F28" s="299">
        <v>4.0599999999999996</v>
      </c>
      <c r="G28" s="299"/>
    </row>
    <row r="29" spans="1:7" x14ac:dyDescent="0.2">
      <c r="A29" s="293" t="s">
        <v>1530</v>
      </c>
      <c r="B29" s="293" t="s">
        <v>1531</v>
      </c>
      <c r="C29" s="298" t="s">
        <v>1532</v>
      </c>
      <c r="D29" s="299"/>
      <c r="E29" s="299"/>
      <c r="F29" s="299"/>
      <c r="G29" s="299"/>
    </row>
    <row r="30" spans="1:7" x14ac:dyDescent="0.2">
      <c r="A30" s="293" t="s">
        <v>1533</v>
      </c>
      <c r="B30" s="293" t="s">
        <v>1534</v>
      </c>
      <c r="C30" s="298" t="s">
        <v>1535</v>
      </c>
      <c r="D30" s="299"/>
      <c r="E30" s="299"/>
      <c r="F30" s="299"/>
      <c r="G30" s="299"/>
    </row>
    <row r="31" spans="1:7" x14ac:dyDescent="0.2">
      <c r="A31" s="293" t="s">
        <v>1536</v>
      </c>
      <c r="B31" s="293" t="s">
        <v>1537</v>
      </c>
      <c r="C31" s="298" t="s">
        <v>1538</v>
      </c>
      <c r="D31" s="299"/>
      <c r="E31" s="299"/>
      <c r="F31" s="299"/>
      <c r="G31" s="299"/>
    </row>
    <row r="32" spans="1:7" x14ac:dyDescent="0.2">
      <c r="A32" s="293" t="s">
        <v>1539</v>
      </c>
      <c r="B32" s="293" t="s">
        <v>1540</v>
      </c>
      <c r="C32" s="298" t="s">
        <v>1541</v>
      </c>
      <c r="D32" s="299"/>
      <c r="E32" s="299"/>
      <c r="F32" s="299"/>
      <c r="G32" s="299"/>
    </row>
    <row r="33" spans="1:7" x14ac:dyDescent="0.2">
      <c r="A33" s="293" t="s">
        <v>1542</v>
      </c>
      <c r="B33" s="293" t="s">
        <v>1543</v>
      </c>
      <c r="C33" s="298" t="s">
        <v>1544</v>
      </c>
      <c r="D33" s="299"/>
      <c r="E33" s="299"/>
      <c r="F33" s="299"/>
      <c r="G33" s="299"/>
    </row>
    <row r="34" spans="1:7" x14ac:dyDescent="0.2">
      <c r="A34" s="293" t="s">
        <v>1545</v>
      </c>
      <c r="B34" s="293" t="s">
        <v>1546</v>
      </c>
      <c r="C34" s="298" t="s">
        <v>1547</v>
      </c>
      <c r="D34" s="299"/>
      <c r="E34" s="299"/>
      <c r="F34" s="299"/>
      <c r="G34" s="299"/>
    </row>
    <row r="35" spans="1:7" x14ac:dyDescent="0.2">
      <c r="A35" s="293" t="s">
        <v>1548</v>
      </c>
      <c r="B35" s="293" t="s">
        <v>1549</v>
      </c>
      <c r="C35" s="298" t="s">
        <v>1550</v>
      </c>
      <c r="D35" s="299">
        <v>807.79463999999996</v>
      </c>
      <c r="E35" s="299"/>
      <c r="F35" s="299">
        <v>404.52282000000002</v>
      </c>
      <c r="G35" s="299"/>
    </row>
    <row r="36" spans="1:7" x14ac:dyDescent="0.2">
      <c r="A36" s="293" t="s">
        <v>1551</v>
      </c>
      <c r="B36" s="293" t="s">
        <v>1552</v>
      </c>
      <c r="C36" s="298" t="s">
        <v>1553</v>
      </c>
      <c r="D36" s="299"/>
      <c r="E36" s="299"/>
      <c r="F36" s="299"/>
      <c r="G36" s="299"/>
    </row>
    <row r="37" spans="1:7" x14ac:dyDescent="0.2">
      <c r="A37" s="293" t="s">
        <v>1554</v>
      </c>
      <c r="B37" s="293" t="s">
        <v>1555</v>
      </c>
      <c r="C37" s="298" t="s">
        <v>1556</v>
      </c>
      <c r="D37" s="299"/>
      <c r="E37" s="299"/>
      <c r="F37" s="299"/>
      <c r="G37" s="299"/>
    </row>
    <row r="38" spans="1:7" x14ac:dyDescent="0.2">
      <c r="A38" s="293" t="s">
        <v>1557</v>
      </c>
      <c r="B38" s="293" t="s">
        <v>1558</v>
      </c>
      <c r="C38" s="298" t="s">
        <v>1559</v>
      </c>
      <c r="D38" s="299"/>
      <c r="E38" s="299"/>
      <c r="F38" s="299"/>
      <c r="G38" s="299"/>
    </row>
    <row r="39" spans="1:7" x14ac:dyDescent="0.2">
      <c r="A39" s="293" t="s">
        <v>1560</v>
      </c>
      <c r="B39" s="293" t="s">
        <v>1561</v>
      </c>
      <c r="C39" s="298" t="s">
        <v>1562</v>
      </c>
      <c r="D39" s="299"/>
      <c r="E39" s="299"/>
      <c r="F39" s="299"/>
      <c r="G39" s="299"/>
    </row>
    <row r="40" spans="1:7" x14ac:dyDescent="0.2">
      <c r="A40" s="293" t="s">
        <v>1563</v>
      </c>
      <c r="B40" s="293" t="s">
        <v>1564</v>
      </c>
      <c r="C40" s="298" t="s">
        <v>1565</v>
      </c>
      <c r="D40" s="299"/>
      <c r="E40" s="299"/>
      <c r="F40" s="299"/>
      <c r="G40" s="299"/>
    </row>
    <row r="41" spans="1:7" x14ac:dyDescent="0.2">
      <c r="A41" s="293" t="s">
        <v>1566</v>
      </c>
      <c r="B41" s="293" t="s">
        <v>1567</v>
      </c>
      <c r="C41" s="298" t="s">
        <v>1568</v>
      </c>
      <c r="D41" s="299"/>
      <c r="E41" s="299"/>
      <c r="F41" s="299"/>
      <c r="G41" s="299"/>
    </row>
    <row r="42" spans="1:7" x14ac:dyDescent="0.2">
      <c r="A42" s="293" t="s">
        <v>1569</v>
      </c>
      <c r="B42" s="293" t="s">
        <v>1570</v>
      </c>
      <c r="C42" s="298" t="s">
        <v>1571</v>
      </c>
      <c r="D42" s="299">
        <v>1896.8799100000001</v>
      </c>
      <c r="E42" s="299"/>
      <c r="F42" s="299">
        <v>968.32178999999996</v>
      </c>
      <c r="G42" s="299"/>
    </row>
    <row r="43" spans="1:7" x14ac:dyDescent="0.2">
      <c r="A43" s="293" t="s">
        <v>1572</v>
      </c>
      <c r="B43" s="293" t="s">
        <v>1573</v>
      </c>
      <c r="C43" s="298" t="s">
        <v>1574</v>
      </c>
      <c r="D43" s="299">
        <v>3.34944</v>
      </c>
      <c r="E43" s="299"/>
      <c r="F43" s="299">
        <v>1.597</v>
      </c>
      <c r="G43" s="299"/>
    </row>
    <row r="44" spans="1:7" x14ac:dyDescent="0.2">
      <c r="A44" s="1125" t="s">
        <v>1071</v>
      </c>
      <c r="B44" s="1125" t="s">
        <v>1575</v>
      </c>
      <c r="C44" s="1149" t="s">
        <v>63</v>
      </c>
      <c r="D44" s="1162">
        <v>1.9512100000000001</v>
      </c>
      <c r="E44" s="1162">
        <v>0</v>
      </c>
      <c r="F44" s="1162">
        <v>0.1106</v>
      </c>
      <c r="G44" s="1162">
        <v>0</v>
      </c>
    </row>
    <row r="45" spans="1:7" x14ac:dyDescent="0.2">
      <c r="A45" s="293" t="s">
        <v>1073</v>
      </c>
      <c r="B45" s="293" t="s">
        <v>1576</v>
      </c>
      <c r="C45" s="298" t="s">
        <v>1577</v>
      </c>
      <c r="D45" s="299"/>
      <c r="E45" s="299"/>
      <c r="F45" s="299"/>
      <c r="G45" s="299"/>
    </row>
    <row r="46" spans="1:7" x14ac:dyDescent="0.2">
      <c r="A46" s="293" t="s">
        <v>1075</v>
      </c>
      <c r="B46" s="293" t="s">
        <v>1578</v>
      </c>
      <c r="C46" s="298" t="s">
        <v>1579</v>
      </c>
      <c r="D46" s="299">
        <v>6.9999999999999994E-5</v>
      </c>
      <c r="E46" s="299"/>
      <c r="F46" s="299"/>
      <c r="G46" s="299"/>
    </row>
    <row r="47" spans="1:7" x14ac:dyDescent="0.2">
      <c r="A47" s="293" t="s">
        <v>1078</v>
      </c>
      <c r="B47" s="293" t="s">
        <v>1580</v>
      </c>
      <c r="C47" s="298" t="s">
        <v>1581</v>
      </c>
      <c r="D47" s="299">
        <v>1.9511400000000001</v>
      </c>
      <c r="E47" s="299"/>
      <c r="F47" s="299">
        <v>0.1106</v>
      </c>
      <c r="G47" s="299"/>
    </row>
    <row r="48" spans="1:7" x14ac:dyDescent="0.2">
      <c r="A48" s="293" t="s">
        <v>1081</v>
      </c>
      <c r="B48" s="293" t="s">
        <v>1582</v>
      </c>
      <c r="C48" s="298" t="s">
        <v>1583</v>
      </c>
      <c r="D48" s="299"/>
      <c r="E48" s="299"/>
      <c r="F48" s="299"/>
      <c r="G48" s="299"/>
    </row>
    <row r="49" spans="1:7" x14ac:dyDescent="0.2">
      <c r="A49" s="293" t="s">
        <v>1084</v>
      </c>
      <c r="B49" s="293" t="s">
        <v>1584</v>
      </c>
      <c r="C49" s="298" t="s">
        <v>1585</v>
      </c>
      <c r="D49" s="299"/>
      <c r="E49" s="299"/>
      <c r="F49" s="299"/>
      <c r="G49" s="299"/>
    </row>
    <row r="50" spans="1:7" x14ac:dyDescent="0.2">
      <c r="A50" s="1125" t="s">
        <v>1102</v>
      </c>
      <c r="B50" s="1125" t="s">
        <v>1586</v>
      </c>
      <c r="C50" s="1149" t="s">
        <v>63</v>
      </c>
      <c r="D50" s="1162">
        <v>0</v>
      </c>
      <c r="E50" s="1162">
        <v>0</v>
      </c>
      <c r="F50" s="1162">
        <v>0</v>
      </c>
      <c r="G50" s="1162">
        <v>0</v>
      </c>
    </row>
    <row r="51" spans="1:7" x14ac:dyDescent="0.2">
      <c r="A51" s="293" t="s">
        <v>1104</v>
      </c>
      <c r="B51" s="293" t="s">
        <v>1587</v>
      </c>
      <c r="C51" s="298" t="s">
        <v>1588</v>
      </c>
      <c r="D51" s="299"/>
      <c r="E51" s="299"/>
      <c r="F51" s="299"/>
      <c r="G51" s="299"/>
    </row>
    <row r="52" spans="1:7" x14ac:dyDescent="0.2">
      <c r="A52" s="293" t="s">
        <v>1107</v>
      </c>
      <c r="B52" s="293" t="s">
        <v>1589</v>
      </c>
      <c r="C52" s="298" t="s">
        <v>1590</v>
      </c>
      <c r="D52" s="299"/>
      <c r="E52" s="299"/>
      <c r="F52" s="299"/>
      <c r="G52" s="299"/>
    </row>
    <row r="53" spans="1:7" x14ac:dyDescent="0.2">
      <c r="A53" s="1125" t="s">
        <v>1591</v>
      </c>
      <c r="B53" s="1125" t="s">
        <v>1221</v>
      </c>
      <c r="C53" s="1149" t="s">
        <v>63</v>
      </c>
      <c r="D53" s="1162">
        <v>9.3254699999999993</v>
      </c>
      <c r="E53" s="1162">
        <v>0</v>
      </c>
      <c r="F53" s="1162">
        <v>0</v>
      </c>
      <c r="G53" s="1162">
        <v>0</v>
      </c>
    </row>
    <row r="54" spans="1:7" x14ac:dyDescent="0.2">
      <c r="A54" s="293" t="s">
        <v>1592</v>
      </c>
      <c r="B54" s="293" t="s">
        <v>1221</v>
      </c>
      <c r="C54" s="298" t="s">
        <v>1593</v>
      </c>
      <c r="D54" s="299">
        <v>9.3254699999999993</v>
      </c>
      <c r="E54" s="299"/>
      <c r="F54" s="299"/>
      <c r="G54" s="299"/>
    </row>
    <row r="55" spans="1:7" x14ac:dyDescent="0.2">
      <c r="A55" s="293" t="s">
        <v>1594</v>
      </c>
      <c r="B55" s="293" t="s">
        <v>1595</v>
      </c>
      <c r="C55" s="298" t="s">
        <v>1596</v>
      </c>
      <c r="D55" s="299"/>
      <c r="E55" s="299"/>
      <c r="F55" s="299"/>
      <c r="G55" s="299"/>
    </row>
    <row r="56" spans="1:7" x14ac:dyDescent="0.2">
      <c r="A56" s="1125" t="s">
        <v>1148</v>
      </c>
      <c r="B56" s="1125" t="s">
        <v>1597</v>
      </c>
      <c r="C56" s="1149" t="s">
        <v>63</v>
      </c>
      <c r="D56" s="1162">
        <v>70225.773509999999</v>
      </c>
      <c r="E56" s="1162">
        <v>0</v>
      </c>
      <c r="F56" s="1162">
        <v>46107.358039999999</v>
      </c>
      <c r="G56" s="1162">
        <v>0</v>
      </c>
    </row>
    <row r="57" spans="1:7" x14ac:dyDescent="0.2">
      <c r="A57" s="1125" t="s">
        <v>1150</v>
      </c>
      <c r="B57" s="1125" t="s">
        <v>1598</v>
      </c>
      <c r="C57" s="1149" t="s">
        <v>63</v>
      </c>
      <c r="D57" s="1162">
        <v>74.934399999999997</v>
      </c>
      <c r="E57" s="1162">
        <v>0</v>
      </c>
      <c r="F57" s="1162">
        <v>174.42495</v>
      </c>
      <c r="G57" s="1162">
        <v>0</v>
      </c>
    </row>
    <row r="58" spans="1:7" x14ac:dyDescent="0.2">
      <c r="A58" s="293" t="s">
        <v>1152</v>
      </c>
      <c r="B58" s="293" t="s">
        <v>1599</v>
      </c>
      <c r="C58" s="298" t="s">
        <v>1600</v>
      </c>
      <c r="D58" s="299"/>
      <c r="E58" s="299"/>
      <c r="F58" s="299"/>
      <c r="G58" s="299"/>
    </row>
    <row r="59" spans="1:7" x14ac:dyDescent="0.2">
      <c r="A59" s="293" t="s">
        <v>1155</v>
      </c>
      <c r="B59" s="293" t="s">
        <v>1601</v>
      </c>
      <c r="C59" s="298" t="s">
        <v>1602</v>
      </c>
      <c r="D59" s="299"/>
      <c r="E59" s="299"/>
      <c r="F59" s="299"/>
      <c r="G59" s="299"/>
    </row>
    <row r="60" spans="1:7" x14ac:dyDescent="0.2">
      <c r="A60" s="293" t="s">
        <v>1158</v>
      </c>
      <c r="B60" s="293" t="s">
        <v>1603</v>
      </c>
      <c r="C60" s="298" t="s">
        <v>1604</v>
      </c>
      <c r="D60" s="299"/>
      <c r="E60" s="299"/>
      <c r="F60" s="299"/>
      <c r="G60" s="299"/>
    </row>
    <row r="61" spans="1:7" x14ac:dyDescent="0.2">
      <c r="A61" s="293" t="s">
        <v>1161</v>
      </c>
      <c r="B61" s="293" t="s">
        <v>1605</v>
      </c>
      <c r="C61" s="298" t="s">
        <v>1606</v>
      </c>
      <c r="D61" s="299"/>
      <c r="E61" s="299"/>
      <c r="F61" s="299"/>
      <c r="G61" s="299"/>
    </row>
    <row r="62" spans="1:7" x14ac:dyDescent="0.2">
      <c r="A62" s="293" t="s">
        <v>1173</v>
      </c>
      <c r="B62" s="293" t="s">
        <v>1607</v>
      </c>
      <c r="C62" s="298" t="s">
        <v>1608</v>
      </c>
      <c r="D62" s="299"/>
      <c r="E62" s="299"/>
      <c r="F62" s="299"/>
      <c r="G62" s="299"/>
    </row>
    <row r="63" spans="1:7" x14ac:dyDescent="0.2">
      <c r="A63" s="293" t="s">
        <v>1176</v>
      </c>
      <c r="B63" s="293" t="s">
        <v>1531</v>
      </c>
      <c r="C63" s="298" t="s">
        <v>1609</v>
      </c>
      <c r="D63" s="299"/>
      <c r="E63" s="299"/>
      <c r="F63" s="299"/>
      <c r="G63" s="299"/>
    </row>
    <row r="64" spans="1:7" x14ac:dyDescent="0.2">
      <c r="A64" s="293" t="s">
        <v>1179</v>
      </c>
      <c r="B64" s="293" t="s">
        <v>1534</v>
      </c>
      <c r="C64" s="298" t="s">
        <v>1610</v>
      </c>
      <c r="D64" s="299"/>
      <c r="E64" s="299"/>
      <c r="F64" s="299"/>
      <c r="G64" s="299"/>
    </row>
    <row r="65" spans="1:7" x14ac:dyDescent="0.2">
      <c r="A65" s="293" t="s">
        <v>1611</v>
      </c>
      <c r="B65" s="293" t="s">
        <v>1612</v>
      </c>
      <c r="C65" s="298" t="s">
        <v>1613</v>
      </c>
      <c r="D65" s="299"/>
      <c r="E65" s="299"/>
      <c r="F65" s="299"/>
      <c r="G65" s="299"/>
    </row>
    <row r="66" spans="1:7" x14ac:dyDescent="0.2">
      <c r="A66" s="293" t="s">
        <v>1614</v>
      </c>
      <c r="B66" s="293" t="s">
        <v>1615</v>
      </c>
      <c r="C66" s="298" t="s">
        <v>1616</v>
      </c>
      <c r="D66" s="299"/>
      <c r="E66" s="299"/>
      <c r="F66" s="299"/>
      <c r="G66" s="299"/>
    </row>
    <row r="67" spans="1:7" x14ac:dyDescent="0.2">
      <c r="A67" s="293" t="s">
        <v>1617</v>
      </c>
      <c r="B67" s="293" t="s">
        <v>1618</v>
      </c>
      <c r="C67" s="298" t="s">
        <v>1619</v>
      </c>
      <c r="D67" s="299"/>
      <c r="E67" s="299"/>
      <c r="F67" s="299"/>
      <c r="G67" s="299"/>
    </row>
    <row r="68" spans="1:7" x14ac:dyDescent="0.2">
      <c r="A68" s="293" t="s">
        <v>1620</v>
      </c>
      <c r="B68" s="293" t="s">
        <v>1621</v>
      </c>
      <c r="C68" s="298" t="s">
        <v>1622</v>
      </c>
      <c r="D68" s="299"/>
      <c r="E68" s="299"/>
      <c r="F68" s="299"/>
      <c r="G68" s="299"/>
    </row>
    <row r="69" spans="1:7" x14ac:dyDescent="0.2">
      <c r="A69" s="293" t="s">
        <v>1623</v>
      </c>
      <c r="B69" s="293" t="s">
        <v>1624</v>
      </c>
      <c r="C69" s="298" t="s">
        <v>1625</v>
      </c>
      <c r="D69" s="299"/>
      <c r="E69" s="299"/>
      <c r="F69" s="299"/>
      <c r="G69" s="299"/>
    </row>
    <row r="70" spans="1:7" x14ac:dyDescent="0.2">
      <c r="A70" s="293" t="s">
        <v>1626</v>
      </c>
      <c r="B70" s="293" t="s">
        <v>1627</v>
      </c>
      <c r="C70" s="298" t="s">
        <v>1628</v>
      </c>
      <c r="D70" s="299"/>
      <c r="E70" s="299"/>
      <c r="F70" s="299"/>
      <c r="G70" s="299"/>
    </row>
    <row r="71" spans="1:7" x14ac:dyDescent="0.2">
      <c r="A71" s="293" t="s">
        <v>1629</v>
      </c>
      <c r="B71" s="293" t="s">
        <v>1630</v>
      </c>
      <c r="C71" s="298" t="s">
        <v>1631</v>
      </c>
      <c r="D71" s="299">
        <v>74.934399999999997</v>
      </c>
      <c r="E71" s="299"/>
      <c r="F71" s="299">
        <v>174.42495</v>
      </c>
      <c r="G71" s="299"/>
    </row>
    <row r="72" spans="1:7" x14ac:dyDescent="0.2">
      <c r="A72" s="1125" t="s">
        <v>1182</v>
      </c>
      <c r="B72" s="1125" t="s">
        <v>1632</v>
      </c>
      <c r="C72" s="1149" t="s">
        <v>63</v>
      </c>
      <c r="D72" s="1162">
        <v>49.500109999999999</v>
      </c>
      <c r="E72" s="1162">
        <v>0</v>
      </c>
      <c r="F72" s="1162">
        <v>0.35215000000000002</v>
      </c>
      <c r="G72" s="1162">
        <v>0</v>
      </c>
    </row>
    <row r="73" spans="1:7" x14ac:dyDescent="0.2">
      <c r="A73" s="293" t="s">
        <v>1184</v>
      </c>
      <c r="B73" s="293" t="s">
        <v>1633</v>
      </c>
      <c r="C73" s="298" t="s">
        <v>1634</v>
      </c>
      <c r="D73" s="299"/>
      <c r="E73" s="299"/>
      <c r="F73" s="299"/>
      <c r="G73" s="299"/>
    </row>
    <row r="74" spans="1:7" x14ac:dyDescent="0.2">
      <c r="A74" s="293" t="s">
        <v>1187</v>
      </c>
      <c r="B74" s="293" t="s">
        <v>1578</v>
      </c>
      <c r="C74" s="298" t="s">
        <v>1635</v>
      </c>
      <c r="D74" s="299">
        <v>49.478259999999999</v>
      </c>
      <c r="E74" s="299"/>
      <c r="F74" s="299">
        <v>3.49E-3</v>
      </c>
      <c r="G74" s="299"/>
    </row>
    <row r="75" spans="1:7" x14ac:dyDescent="0.2">
      <c r="A75" s="293" t="s">
        <v>1190</v>
      </c>
      <c r="B75" s="293" t="s">
        <v>1636</v>
      </c>
      <c r="C75" s="298" t="s">
        <v>1637</v>
      </c>
      <c r="D75" s="299">
        <v>2.1850000000000001E-2</v>
      </c>
      <c r="E75" s="299"/>
      <c r="F75" s="299">
        <v>0.34866000000000003</v>
      </c>
      <c r="G75" s="299"/>
    </row>
    <row r="76" spans="1:7" x14ac:dyDescent="0.2">
      <c r="A76" s="293" t="s">
        <v>1193</v>
      </c>
      <c r="B76" s="293" t="s">
        <v>1638</v>
      </c>
      <c r="C76" s="298" t="s">
        <v>1639</v>
      </c>
      <c r="D76" s="299"/>
      <c r="E76" s="299"/>
      <c r="F76" s="299"/>
      <c r="G76" s="299"/>
    </row>
    <row r="77" spans="1:7" x14ac:dyDescent="0.2">
      <c r="A77" s="293" t="s">
        <v>1199</v>
      </c>
      <c r="B77" s="293" t="s">
        <v>1640</v>
      </c>
      <c r="C77" s="298" t="s">
        <v>1641</v>
      </c>
      <c r="D77" s="299"/>
      <c r="E77" s="299"/>
      <c r="F77" s="299"/>
      <c r="G77" s="299"/>
    </row>
    <row r="78" spans="1:7" x14ac:dyDescent="0.2">
      <c r="A78" s="1125" t="s">
        <v>1642</v>
      </c>
      <c r="B78" s="1125" t="s">
        <v>1643</v>
      </c>
      <c r="C78" s="1149" t="s">
        <v>63</v>
      </c>
      <c r="D78" s="1162">
        <v>70101.339000000007</v>
      </c>
      <c r="E78" s="1162">
        <v>0</v>
      </c>
      <c r="F78" s="1162">
        <v>45932.58094</v>
      </c>
      <c r="G78" s="1162">
        <v>0</v>
      </c>
    </row>
    <row r="79" spans="1:7" x14ac:dyDescent="0.2">
      <c r="A79" s="293" t="s">
        <v>1644</v>
      </c>
      <c r="B79" s="293" t="s">
        <v>1645</v>
      </c>
      <c r="C79" s="298" t="s">
        <v>1646</v>
      </c>
      <c r="D79" s="299"/>
      <c r="E79" s="299"/>
      <c r="F79" s="299"/>
      <c r="G79" s="299"/>
    </row>
    <row r="80" spans="1:7" x14ac:dyDescent="0.2">
      <c r="A80" s="293" t="s">
        <v>1647</v>
      </c>
      <c r="B80" s="293" t="s">
        <v>1648</v>
      </c>
      <c r="C80" s="298" t="s">
        <v>1649</v>
      </c>
      <c r="D80" s="299">
        <v>70101.339000000007</v>
      </c>
      <c r="E80" s="299"/>
      <c r="F80" s="299">
        <v>45932.58094</v>
      </c>
      <c r="G80" s="299"/>
    </row>
    <row r="81" spans="1:7" x14ac:dyDescent="0.2">
      <c r="A81" s="1125" t="s">
        <v>1309</v>
      </c>
      <c r="B81" s="1125" t="s">
        <v>1650</v>
      </c>
      <c r="C81" s="1149" t="s">
        <v>63</v>
      </c>
      <c r="D81" s="1165">
        <v>0</v>
      </c>
      <c r="E81" s="1165">
        <v>0</v>
      </c>
      <c r="F81" s="1165">
        <v>0</v>
      </c>
      <c r="G81" s="1165">
        <v>0</v>
      </c>
    </row>
    <row r="82" spans="1:7" x14ac:dyDescent="0.2">
      <c r="A82" s="1125" t="s">
        <v>1651</v>
      </c>
      <c r="B82" s="1125" t="s">
        <v>1652</v>
      </c>
      <c r="C82" s="1149" t="s">
        <v>63</v>
      </c>
      <c r="D82" s="1162">
        <v>278.99792000000002</v>
      </c>
      <c r="E82" s="1162">
        <v>0</v>
      </c>
      <c r="F82" s="1162">
        <v>247.00845000000001</v>
      </c>
      <c r="G82" s="1162">
        <v>0</v>
      </c>
    </row>
    <row r="83" spans="1:7" x14ac:dyDescent="0.2">
      <c r="A83" s="1125" t="s">
        <v>1653</v>
      </c>
      <c r="B83" s="1125" t="s">
        <v>1354</v>
      </c>
      <c r="C83" s="1149" t="s">
        <v>63</v>
      </c>
      <c r="D83" s="1162">
        <v>269.67245000000003</v>
      </c>
      <c r="E83" s="1162">
        <v>0</v>
      </c>
      <c r="F83" s="1162">
        <v>247.00845000000001</v>
      </c>
      <c r="G83" s="1162">
        <v>0</v>
      </c>
    </row>
  </sheetData>
  <mergeCells count="6">
    <mergeCell ref="A1:G1"/>
    <mergeCell ref="A2:G2"/>
    <mergeCell ref="A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3" firstPageNumber="444" orientation="portrait" useFirstPageNumber="1" r:id="rId1"/>
  <headerFooter>
    <oddHeader>&amp;L&amp;"Tahoma,Kurzíva"Závěrečný účet Moravskoslezského kraje za rok 2023&amp;R&amp;"Tahoma,Kurzíva"Tabulka č. 43</oddHeader>
    <oddFooter>&amp;C&amp;"Tahoma,Obyčejné"&amp;P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D0EAA-1AB7-470B-B1E0-16D30B5117B8}">
  <dimension ref="A1:G146"/>
  <sheetViews>
    <sheetView showGridLines="0" zoomScaleNormal="100" zoomScaleSheetLayoutView="100" workbookViewId="0">
      <selection activeCell="K15" sqref="K15"/>
    </sheetView>
  </sheetViews>
  <sheetFormatPr defaultColWidth="9.28515625" defaultRowHeight="12.75" x14ac:dyDescent="0.2"/>
  <cols>
    <col min="1" max="1" width="7" style="200" customWidth="1"/>
    <col min="2" max="2" width="45.42578125" style="200" customWidth="1"/>
    <col min="3" max="3" width="8.7109375" style="121" customWidth="1"/>
    <col min="4" max="7" width="13.85546875" style="256" customWidth="1"/>
    <col min="8" max="8" width="9.28515625" style="200" customWidth="1"/>
    <col min="9" max="16384" width="9.28515625" style="200"/>
  </cols>
  <sheetData>
    <row r="1" spans="1:7" ht="18" customHeight="1" x14ac:dyDescent="0.2">
      <c r="A1" s="1590" t="s">
        <v>4566</v>
      </c>
      <c r="B1" s="1590"/>
      <c r="C1" s="1590"/>
      <c r="D1" s="1590"/>
      <c r="E1" s="1590"/>
      <c r="F1" s="1590"/>
      <c r="G1" s="1590"/>
    </row>
    <row r="2" spans="1:7" ht="18" customHeight="1" x14ac:dyDescent="0.2">
      <c r="A2" s="1590" t="s">
        <v>1659</v>
      </c>
      <c r="B2" s="1590"/>
      <c r="C2" s="1590"/>
      <c r="D2" s="1590"/>
      <c r="E2" s="1590"/>
      <c r="F2" s="1590"/>
      <c r="G2" s="1590"/>
    </row>
    <row r="4" spans="1:7" x14ac:dyDescent="0.2">
      <c r="A4" s="198"/>
      <c r="B4" s="198"/>
      <c r="C4" s="199"/>
      <c r="D4" s="1123">
        <v>1</v>
      </c>
      <c r="E4" s="1123">
        <v>2</v>
      </c>
      <c r="F4" s="1123">
        <v>3</v>
      </c>
      <c r="G4" s="1123">
        <v>4</v>
      </c>
    </row>
    <row r="5" spans="1:7" s="203" customFormat="1" ht="12.75" customHeight="1" x14ac:dyDescent="0.2">
      <c r="A5" s="1591" t="s">
        <v>1031</v>
      </c>
      <c r="B5" s="1592"/>
      <c r="C5" s="1597" t="s">
        <v>1032</v>
      </c>
      <c r="D5" s="1603" t="s">
        <v>1033</v>
      </c>
      <c r="E5" s="1604"/>
      <c r="F5" s="1604"/>
      <c r="G5" s="1605"/>
    </row>
    <row r="6" spans="1:7" s="201" customFormat="1" x14ac:dyDescent="0.2">
      <c r="A6" s="1593"/>
      <c r="B6" s="1594"/>
      <c r="C6" s="1598"/>
      <c r="D6" s="1606" t="s">
        <v>1034</v>
      </c>
      <c r="E6" s="1607"/>
      <c r="F6" s="1608"/>
      <c r="G6" s="1609" t="s">
        <v>1035</v>
      </c>
    </row>
    <row r="7" spans="1:7" s="201" customFormat="1" x14ac:dyDescent="0.2">
      <c r="A7" s="1595"/>
      <c r="B7" s="1596"/>
      <c r="C7" s="1602"/>
      <c r="D7" s="1143" t="s">
        <v>1036</v>
      </c>
      <c r="E7" s="1143" t="s">
        <v>1037</v>
      </c>
      <c r="F7" s="1143" t="s">
        <v>1038</v>
      </c>
      <c r="G7" s="1610"/>
    </row>
    <row r="8" spans="1:7" s="201" customFormat="1" x14ac:dyDescent="0.2">
      <c r="A8" s="1144"/>
      <c r="B8" s="1144" t="s">
        <v>1039</v>
      </c>
      <c r="C8" s="1145" t="s">
        <v>63</v>
      </c>
      <c r="D8" s="1127">
        <v>1886430.6084100001</v>
      </c>
      <c r="E8" s="1127">
        <v>428255.61898999999</v>
      </c>
      <c r="F8" s="1127">
        <v>1458174.98942</v>
      </c>
      <c r="G8" s="1127">
        <v>1395807.37148</v>
      </c>
    </row>
    <row r="9" spans="1:7" s="204" customFormat="1" x14ac:dyDescent="0.2">
      <c r="A9" s="1144" t="s">
        <v>1040</v>
      </c>
      <c r="B9" s="1144" t="s">
        <v>1041</v>
      </c>
      <c r="C9" s="1145" t="s">
        <v>63</v>
      </c>
      <c r="D9" s="1127">
        <v>1758210.69203</v>
      </c>
      <c r="E9" s="1127">
        <v>428255.61898999999</v>
      </c>
      <c r="F9" s="1127">
        <v>1329955.0730399999</v>
      </c>
      <c r="G9" s="1127">
        <v>1292032.6078900001</v>
      </c>
    </row>
    <row r="10" spans="1:7" s="204" customFormat="1" x14ac:dyDescent="0.2">
      <c r="A10" s="1144" t="s">
        <v>1042</v>
      </c>
      <c r="B10" s="1144" t="s">
        <v>1043</v>
      </c>
      <c r="C10" s="1145" t="s">
        <v>63</v>
      </c>
      <c r="D10" s="1127">
        <v>38179.385370000004</v>
      </c>
      <c r="E10" s="1127">
        <v>21247.799719999999</v>
      </c>
      <c r="F10" s="1127">
        <v>16931.585650000001</v>
      </c>
      <c r="G10" s="1127">
        <v>17645.15697</v>
      </c>
    </row>
    <row r="11" spans="1:7" x14ac:dyDescent="0.2">
      <c r="A11" s="293" t="s">
        <v>1044</v>
      </c>
      <c r="B11" s="293" t="s">
        <v>1045</v>
      </c>
      <c r="C11" s="298" t="s">
        <v>1046</v>
      </c>
      <c r="D11" s="304">
        <v>0</v>
      </c>
      <c r="E11" s="304">
        <v>0</v>
      </c>
      <c r="F11" s="304">
        <v>0</v>
      </c>
      <c r="G11" s="304">
        <v>0</v>
      </c>
    </row>
    <row r="12" spans="1:7" x14ac:dyDescent="0.2">
      <c r="A12" s="293" t="s">
        <v>1047</v>
      </c>
      <c r="B12" s="293" t="s">
        <v>1048</v>
      </c>
      <c r="C12" s="298" t="s">
        <v>1049</v>
      </c>
      <c r="D12" s="294">
        <v>18874.420170000001</v>
      </c>
      <c r="E12" s="304">
        <v>10479.67966</v>
      </c>
      <c r="F12" s="294">
        <v>8394.7405099999996</v>
      </c>
      <c r="G12" s="304">
        <v>8896.0660200000002</v>
      </c>
    </row>
    <row r="13" spans="1:7" x14ac:dyDescent="0.2">
      <c r="A13" s="293" t="s">
        <v>1050</v>
      </c>
      <c r="B13" s="293" t="s">
        <v>1051</v>
      </c>
      <c r="C13" s="298" t="s">
        <v>1052</v>
      </c>
      <c r="D13" s="294">
        <v>917.78804000000002</v>
      </c>
      <c r="E13" s="304">
        <v>470.26600000000002</v>
      </c>
      <c r="F13" s="294">
        <v>447.52204</v>
      </c>
      <c r="G13" s="304">
        <v>385.82404000000002</v>
      </c>
    </row>
    <row r="14" spans="1:7" x14ac:dyDescent="0.2">
      <c r="A14" s="293" t="s">
        <v>1053</v>
      </c>
      <c r="B14" s="293" t="s">
        <v>1054</v>
      </c>
      <c r="C14" s="298" t="s">
        <v>1055</v>
      </c>
      <c r="D14" s="294"/>
      <c r="E14" s="304">
        <v>0</v>
      </c>
      <c r="F14" s="294"/>
      <c r="G14" s="304">
        <v>0</v>
      </c>
    </row>
    <row r="15" spans="1:7" x14ac:dyDescent="0.2">
      <c r="A15" s="293" t="s">
        <v>1056</v>
      </c>
      <c r="B15" s="293" t="s">
        <v>1057</v>
      </c>
      <c r="C15" s="298" t="s">
        <v>1058</v>
      </c>
      <c r="D15" s="294">
        <v>6848.6830600000003</v>
      </c>
      <c r="E15" s="304">
        <v>6848.6830600000003</v>
      </c>
      <c r="F15" s="294"/>
      <c r="G15" s="304">
        <v>0</v>
      </c>
    </row>
    <row r="16" spans="1:7" x14ac:dyDescent="0.2">
      <c r="A16" s="293" t="s">
        <v>1059</v>
      </c>
      <c r="B16" s="293" t="s">
        <v>1060</v>
      </c>
      <c r="C16" s="298" t="s">
        <v>1061</v>
      </c>
      <c r="D16" s="294">
        <v>11379.0766</v>
      </c>
      <c r="E16" s="304">
        <v>3449.1709999999998</v>
      </c>
      <c r="F16" s="294">
        <v>7929.9056</v>
      </c>
      <c r="G16" s="304">
        <v>8184.4894100000001</v>
      </c>
    </row>
    <row r="17" spans="1:7" x14ac:dyDescent="0.2">
      <c r="A17" s="293" t="s">
        <v>1062</v>
      </c>
      <c r="B17" s="293" t="s">
        <v>1063</v>
      </c>
      <c r="C17" s="298" t="s">
        <v>1064</v>
      </c>
      <c r="D17" s="294">
        <v>159.41749999999999</v>
      </c>
      <c r="E17" s="304">
        <v>0</v>
      </c>
      <c r="F17" s="294">
        <v>159.41749999999999</v>
      </c>
      <c r="G17" s="304">
        <v>178.7775</v>
      </c>
    </row>
    <row r="18" spans="1:7" x14ac:dyDescent="0.2">
      <c r="A18" s="293" t="s">
        <v>1065</v>
      </c>
      <c r="B18" s="293" t="s">
        <v>1066</v>
      </c>
      <c r="C18" s="298" t="s">
        <v>1067</v>
      </c>
      <c r="D18" s="294"/>
      <c r="E18" s="304">
        <v>0</v>
      </c>
      <c r="F18" s="294"/>
      <c r="G18" s="304">
        <v>0</v>
      </c>
    </row>
    <row r="19" spans="1:7" x14ac:dyDescent="0.2">
      <c r="A19" s="295" t="s">
        <v>1068</v>
      </c>
      <c r="B19" s="293" t="s">
        <v>1069</v>
      </c>
      <c r="C19" s="298" t="s">
        <v>1070</v>
      </c>
      <c r="D19" s="294"/>
      <c r="E19" s="304">
        <v>0</v>
      </c>
      <c r="F19" s="294"/>
      <c r="G19" s="304">
        <v>0</v>
      </c>
    </row>
    <row r="20" spans="1:7" x14ac:dyDescent="0.2">
      <c r="A20" s="1144" t="s">
        <v>1071</v>
      </c>
      <c r="B20" s="1144" t="s">
        <v>1072</v>
      </c>
      <c r="C20" s="1145" t="s">
        <v>63</v>
      </c>
      <c r="D20" s="1127">
        <v>1720018.80666</v>
      </c>
      <c r="E20" s="1127">
        <v>407007.81926999998</v>
      </c>
      <c r="F20" s="1127">
        <v>1313010.9873899999</v>
      </c>
      <c r="G20" s="1127">
        <v>1274374.95092</v>
      </c>
    </row>
    <row r="21" spans="1:7" s="204" customFormat="1" x14ac:dyDescent="0.2">
      <c r="A21" s="293" t="s">
        <v>1073</v>
      </c>
      <c r="B21" s="293" t="s">
        <v>276</v>
      </c>
      <c r="C21" s="298" t="s">
        <v>1074</v>
      </c>
      <c r="D21" s="304">
        <v>36326.625569999997</v>
      </c>
      <c r="E21" s="304">
        <v>0</v>
      </c>
      <c r="F21" s="304">
        <v>36326.625569999997</v>
      </c>
      <c r="G21" s="304">
        <v>33176.877569999997</v>
      </c>
    </row>
    <row r="22" spans="1:7" x14ac:dyDescent="0.2">
      <c r="A22" s="293" t="s">
        <v>1075</v>
      </c>
      <c r="B22" s="293" t="s">
        <v>1076</v>
      </c>
      <c r="C22" s="298" t="s">
        <v>1077</v>
      </c>
      <c r="D22" s="294">
        <v>57463.523500000003</v>
      </c>
      <c r="E22" s="304">
        <v>0</v>
      </c>
      <c r="F22" s="294">
        <v>57463.523500000003</v>
      </c>
      <c r="G22" s="304">
        <v>40653.781199999998</v>
      </c>
    </row>
    <row r="23" spans="1:7" x14ac:dyDescent="0.2">
      <c r="A23" s="293" t="s">
        <v>1078</v>
      </c>
      <c r="B23" s="293" t="s">
        <v>1079</v>
      </c>
      <c r="C23" s="298" t="s">
        <v>1080</v>
      </c>
      <c r="D23" s="294">
        <v>1221239.79449</v>
      </c>
      <c r="E23" s="304">
        <v>145914.54895999999</v>
      </c>
      <c r="F23" s="294">
        <v>1075325.24553</v>
      </c>
      <c r="G23" s="304">
        <v>1050329.56837</v>
      </c>
    </row>
    <row r="24" spans="1:7" ht="21" x14ac:dyDescent="0.2">
      <c r="A24" s="293" t="s">
        <v>1081</v>
      </c>
      <c r="B24" s="293" t="s">
        <v>1082</v>
      </c>
      <c r="C24" s="298" t="s">
        <v>1083</v>
      </c>
      <c r="D24" s="294">
        <v>245550.35404999999</v>
      </c>
      <c r="E24" s="304">
        <v>134879.31816</v>
      </c>
      <c r="F24" s="294">
        <v>110671.03589</v>
      </c>
      <c r="G24" s="304">
        <v>114063.29034000001</v>
      </c>
    </row>
    <row r="25" spans="1:7" x14ac:dyDescent="0.2">
      <c r="A25" s="293" t="s">
        <v>1084</v>
      </c>
      <c r="B25" s="293" t="s">
        <v>1085</v>
      </c>
      <c r="C25" s="298" t="s">
        <v>1086</v>
      </c>
      <c r="D25" s="294"/>
      <c r="E25" s="304">
        <v>0</v>
      </c>
      <c r="F25" s="294"/>
      <c r="G25" s="304">
        <v>0</v>
      </c>
    </row>
    <row r="26" spans="1:7" x14ac:dyDescent="0.2">
      <c r="A26" s="293" t="s">
        <v>1087</v>
      </c>
      <c r="B26" s="293" t="s">
        <v>1088</v>
      </c>
      <c r="C26" s="298" t="s">
        <v>1089</v>
      </c>
      <c r="D26" s="294">
        <v>126213.95215</v>
      </c>
      <c r="E26" s="304">
        <v>126213.95215</v>
      </c>
      <c r="F26" s="294"/>
      <c r="G26" s="304">
        <v>0</v>
      </c>
    </row>
    <row r="27" spans="1:7" x14ac:dyDescent="0.2">
      <c r="A27" s="293" t="s">
        <v>1090</v>
      </c>
      <c r="B27" s="293" t="s">
        <v>1091</v>
      </c>
      <c r="C27" s="298" t="s">
        <v>1092</v>
      </c>
      <c r="D27" s="294"/>
      <c r="E27" s="304">
        <v>0</v>
      </c>
      <c r="F27" s="294"/>
      <c r="G27" s="304">
        <v>0</v>
      </c>
    </row>
    <row r="28" spans="1:7" x14ac:dyDescent="0.2">
      <c r="A28" s="293" t="s">
        <v>1093</v>
      </c>
      <c r="B28" s="293" t="s">
        <v>1094</v>
      </c>
      <c r="C28" s="298" t="s">
        <v>1095</v>
      </c>
      <c r="D28" s="294">
        <v>33046.101900000001</v>
      </c>
      <c r="E28" s="304">
        <v>0</v>
      </c>
      <c r="F28" s="294">
        <v>33046.101900000001</v>
      </c>
      <c r="G28" s="304">
        <v>36139.433440000001</v>
      </c>
    </row>
    <row r="29" spans="1:7" x14ac:dyDescent="0.2">
      <c r="A29" s="293" t="s">
        <v>1096</v>
      </c>
      <c r="B29" s="293" t="s">
        <v>1097</v>
      </c>
      <c r="C29" s="298" t="s">
        <v>1098</v>
      </c>
      <c r="D29" s="294">
        <v>178.45500000000001</v>
      </c>
      <c r="E29" s="304">
        <v>0</v>
      </c>
      <c r="F29" s="294">
        <v>178.45500000000001</v>
      </c>
      <c r="G29" s="304">
        <v>12</v>
      </c>
    </row>
    <row r="30" spans="1:7" x14ac:dyDescent="0.2">
      <c r="A30" s="295" t="s">
        <v>1099</v>
      </c>
      <c r="B30" s="293" t="s">
        <v>1100</v>
      </c>
      <c r="C30" s="298" t="s">
        <v>1101</v>
      </c>
      <c r="D30" s="294"/>
      <c r="E30" s="294"/>
      <c r="F30" s="294"/>
      <c r="G30" s="294"/>
    </row>
    <row r="31" spans="1:7" x14ac:dyDescent="0.2">
      <c r="A31" s="1144" t="s">
        <v>1102</v>
      </c>
      <c r="B31" s="1144" t="s">
        <v>1103</v>
      </c>
      <c r="C31" s="1145" t="s">
        <v>63</v>
      </c>
      <c r="D31" s="1127">
        <v>0</v>
      </c>
      <c r="E31" s="1127">
        <v>0</v>
      </c>
      <c r="F31" s="1127">
        <v>0</v>
      </c>
      <c r="G31" s="1127">
        <v>0</v>
      </c>
    </row>
    <row r="32" spans="1:7" x14ac:dyDescent="0.2">
      <c r="A32" s="293" t="s">
        <v>1104</v>
      </c>
      <c r="B32" s="293" t="s">
        <v>1105</v>
      </c>
      <c r="C32" s="298" t="s">
        <v>1106</v>
      </c>
      <c r="D32" s="304">
        <v>0</v>
      </c>
      <c r="E32" s="304">
        <v>0</v>
      </c>
      <c r="F32" s="304">
        <v>0</v>
      </c>
      <c r="G32" s="304">
        <v>0</v>
      </c>
    </row>
    <row r="33" spans="1:7" s="204" customFormat="1" x14ac:dyDescent="0.2">
      <c r="A33" s="293" t="s">
        <v>1107</v>
      </c>
      <c r="B33" s="293" t="s">
        <v>1108</v>
      </c>
      <c r="C33" s="298" t="s">
        <v>1109</v>
      </c>
      <c r="D33" s="304">
        <v>0</v>
      </c>
      <c r="E33" s="304">
        <v>0</v>
      </c>
      <c r="F33" s="304">
        <v>0</v>
      </c>
      <c r="G33" s="304">
        <v>0</v>
      </c>
    </row>
    <row r="34" spans="1:7" x14ac:dyDescent="0.2">
      <c r="A34" s="293" t="s">
        <v>1110</v>
      </c>
      <c r="B34" s="293" t="s">
        <v>1111</v>
      </c>
      <c r="C34" s="298" t="s">
        <v>1112</v>
      </c>
      <c r="D34" s="304">
        <v>0</v>
      </c>
      <c r="E34" s="304">
        <v>0</v>
      </c>
      <c r="F34" s="304">
        <v>0</v>
      </c>
      <c r="G34" s="304">
        <v>0</v>
      </c>
    </row>
    <row r="35" spans="1:7" x14ac:dyDescent="0.2">
      <c r="A35" s="293" t="s">
        <v>1116</v>
      </c>
      <c r="B35" s="293" t="s">
        <v>1117</v>
      </c>
      <c r="C35" s="298" t="s">
        <v>1118</v>
      </c>
      <c r="D35" s="294"/>
      <c r="E35" s="304"/>
      <c r="F35" s="294"/>
      <c r="G35" s="304">
        <v>0</v>
      </c>
    </row>
    <row r="36" spans="1:7" x14ac:dyDescent="0.2">
      <c r="A36" s="293" t="s">
        <v>1119</v>
      </c>
      <c r="B36" s="293" t="s">
        <v>1120</v>
      </c>
      <c r="C36" s="298" t="s">
        <v>1121</v>
      </c>
      <c r="D36" s="294"/>
      <c r="E36" s="304"/>
      <c r="F36" s="294"/>
      <c r="G36" s="304">
        <v>0</v>
      </c>
    </row>
    <row r="37" spans="1:7" x14ac:dyDescent="0.2">
      <c r="A37" s="1144" t="s">
        <v>1128</v>
      </c>
      <c r="B37" s="1144" t="s">
        <v>1129</v>
      </c>
      <c r="C37" s="1145" t="s">
        <v>63</v>
      </c>
      <c r="D37" s="1127">
        <v>12.5</v>
      </c>
      <c r="E37" s="1127">
        <v>0</v>
      </c>
      <c r="F37" s="1127">
        <v>12.5</v>
      </c>
      <c r="G37" s="1127">
        <v>12.5</v>
      </c>
    </row>
    <row r="38" spans="1:7" x14ac:dyDescent="0.2">
      <c r="A38" s="293" t="s">
        <v>1130</v>
      </c>
      <c r="B38" s="293" t="s">
        <v>1131</v>
      </c>
      <c r="C38" s="298" t="s">
        <v>1132</v>
      </c>
      <c r="D38" s="294"/>
      <c r="E38" s="304"/>
      <c r="F38" s="294"/>
      <c r="G38" s="304">
        <v>0</v>
      </c>
    </row>
    <row r="39" spans="1:7" s="204" customFormat="1" x14ac:dyDescent="0.2">
      <c r="A39" s="293" t="s">
        <v>1133</v>
      </c>
      <c r="B39" s="293" t="s">
        <v>1134</v>
      </c>
      <c r="C39" s="298" t="s">
        <v>1135</v>
      </c>
      <c r="D39" s="294"/>
      <c r="E39" s="304"/>
      <c r="F39" s="294"/>
      <c r="G39" s="304">
        <v>0</v>
      </c>
    </row>
    <row r="40" spans="1:7" x14ac:dyDescent="0.2">
      <c r="A40" s="293" t="s">
        <v>1136</v>
      </c>
      <c r="B40" s="293" t="s">
        <v>1137</v>
      </c>
      <c r="C40" s="298" t="s">
        <v>1138</v>
      </c>
      <c r="D40" s="294">
        <v>12.5</v>
      </c>
      <c r="E40" s="304">
        <v>0</v>
      </c>
      <c r="F40" s="294">
        <v>12.5</v>
      </c>
      <c r="G40" s="304">
        <v>12.5</v>
      </c>
    </row>
    <row r="41" spans="1:7" x14ac:dyDescent="0.2">
      <c r="A41" s="293" t="s">
        <v>1142</v>
      </c>
      <c r="B41" s="293" t="s">
        <v>1143</v>
      </c>
      <c r="C41" s="298" t="s">
        <v>1144</v>
      </c>
      <c r="D41" s="294"/>
      <c r="E41" s="304"/>
      <c r="F41" s="294"/>
      <c r="G41" s="304">
        <v>0</v>
      </c>
    </row>
    <row r="42" spans="1:7" x14ac:dyDescent="0.2">
      <c r="A42" s="293" t="s">
        <v>1145</v>
      </c>
      <c r="B42" s="297" t="s">
        <v>1146</v>
      </c>
      <c r="C42" s="301" t="s">
        <v>1147</v>
      </c>
      <c r="D42" s="294"/>
      <c r="E42" s="304"/>
      <c r="F42" s="294"/>
      <c r="G42" s="304">
        <v>0</v>
      </c>
    </row>
    <row r="43" spans="1:7" x14ac:dyDescent="0.2">
      <c r="A43" s="1144" t="s">
        <v>1148</v>
      </c>
      <c r="B43" s="1144" t="s">
        <v>1149</v>
      </c>
      <c r="C43" s="1145" t="s">
        <v>63</v>
      </c>
      <c r="D43" s="1127">
        <v>128219.91638</v>
      </c>
      <c r="E43" s="1127">
        <v>0</v>
      </c>
      <c r="F43" s="1127">
        <v>128219.91638</v>
      </c>
      <c r="G43" s="1127">
        <v>103774.76359</v>
      </c>
    </row>
    <row r="44" spans="1:7" x14ac:dyDescent="0.2">
      <c r="A44" s="1125" t="s">
        <v>1150</v>
      </c>
      <c r="B44" s="1125" t="s">
        <v>1151</v>
      </c>
      <c r="C44" s="1149" t="s">
        <v>63</v>
      </c>
      <c r="D44" s="1127">
        <v>6959.4952899999998</v>
      </c>
      <c r="E44" s="1127">
        <v>0</v>
      </c>
      <c r="F44" s="1127">
        <v>6959.4952899999998</v>
      </c>
      <c r="G44" s="1127">
        <v>6877.3634700000002</v>
      </c>
    </row>
    <row r="45" spans="1:7" s="204" customFormat="1" x14ac:dyDescent="0.2">
      <c r="A45" s="293" t="s">
        <v>1152</v>
      </c>
      <c r="B45" s="293" t="s">
        <v>1153</v>
      </c>
      <c r="C45" s="298" t="s">
        <v>1154</v>
      </c>
      <c r="D45" s="294"/>
      <c r="E45" s="304"/>
      <c r="F45" s="294"/>
      <c r="G45" s="304"/>
    </row>
    <row r="46" spans="1:7" s="204" customFormat="1" x14ac:dyDescent="0.2">
      <c r="A46" s="293" t="s">
        <v>1155</v>
      </c>
      <c r="B46" s="293" t="s">
        <v>1156</v>
      </c>
      <c r="C46" s="298" t="s">
        <v>1157</v>
      </c>
      <c r="D46" s="294">
        <v>658.34428000000003</v>
      </c>
      <c r="E46" s="304">
        <v>0</v>
      </c>
      <c r="F46" s="294">
        <v>658.34428000000003</v>
      </c>
      <c r="G46" s="304">
        <v>773.36153999999999</v>
      </c>
    </row>
    <row r="47" spans="1:7" x14ac:dyDescent="0.2">
      <c r="A47" s="293" t="s">
        <v>1158</v>
      </c>
      <c r="B47" s="293" t="s">
        <v>1159</v>
      </c>
      <c r="C47" s="298" t="s">
        <v>1160</v>
      </c>
      <c r="D47" s="294"/>
      <c r="E47" s="304"/>
      <c r="F47" s="294"/>
      <c r="G47" s="304">
        <v>0</v>
      </c>
    </row>
    <row r="48" spans="1:7" x14ac:dyDescent="0.2">
      <c r="A48" s="293" t="s">
        <v>1161</v>
      </c>
      <c r="B48" s="293" t="s">
        <v>1162</v>
      </c>
      <c r="C48" s="298" t="s">
        <v>1163</v>
      </c>
      <c r="D48" s="294">
        <v>20.41</v>
      </c>
      <c r="E48" s="304">
        <v>0</v>
      </c>
      <c r="F48" s="294">
        <v>20.41</v>
      </c>
      <c r="G48" s="304">
        <v>0</v>
      </c>
    </row>
    <row r="49" spans="1:7" x14ac:dyDescent="0.2">
      <c r="A49" s="293" t="s">
        <v>1164</v>
      </c>
      <c r="B49" s="293" t="s">
        <v>1165</v>
      </c>
      <c r="C49" s="298" t="s">
        <v>1166</v>
      </c>
      <c r="D49" s="294"/>
      <c r="E49" s="304"/>
      <c r="F49" s="294"/>
      <c r="G49" s="304">
        <v>0</v>
      </c>
    </row>
    <row r="50" spans="1:7" x14ac:dyDescent="0.2">
      <c r="A50" s="293" t="s">
        <v>1167</v>
      </c>
      <c r="B50" s="293" t="s">
        <v>1168</v>
      </c>
      <c r="C50" s="298" t="s">
        <v>1169</v>
      </c>
      <c r="D50" s="294">
        <v>1343.12762</v>
      </c>
      <c r="E50" s="304">
        <v>0</v>
      </c>
      <c r="F50" s="294">
        <v>1343.12762</v>
      </c>
      <c r="G50" s="304">
        <v>1282.1590200000001</v>
      </c>
    </row>
    <row r="51" spans="1:7" x14ac:dyDescent="0.2">
      <c r="A51" s="293" t="s">
        <v>1170</v>
      </c>
      <c r="B51" s="293" t="s">
        <v>1171</v>
      </c>
      <c r="C51" s="298" t="s">
        <v>1172</v>
      </c>
      <c r="D51" s="294"/>
      <c r="E51" s="304"/>
      <c r="F51" s="294"/>
      <c r="G51" s="304">
        <v>0</v>
      </c>
    </row>
    <row r="52" spans="1:7" x14ac:dyDescent="0.2">
      <c r="A52" s="293" t="s">
        <v>1173</v>
      </c>
      <c r="B52" s="293" t="s">
        <v>1174</v>
      </c>
      <c r="C52" s="298" t="s">
        <v>1175</v>
      </c>
      <c r="D52" s="294">
        <v>4937.6133900000004</v>
      </c>
      <c r="E52" s="304">
        <v>0</v>
      </c>
      <c r="F52" s="294">
        <v>4937.6133900000004</v>
      </c>
      <c r="G52" s="304">
        <v>4821.8429100000003</v>
      </c>
    </row>
    <row r="53" spans="1:7" x14ac:dyDescent="0.2">
      <c r="A53" s="293" t="s">
        <v>1176</v>
      </c>
      <c r="B53" s="293" t="s">
        <v>1177</v>
      </c>
      <c r="C53" s="298" t="s">
        <v>1178</v>
      </c>
      <c r="D53" s="294"/>
      <c r="E53" s="304"/>
      <c r="F53" s="294"/>
      <c r="G53" s="304">
        <v>0</v>
      </c>
    </row>
    <row r="54" spans="1:7" x14ac:dyDescent="0.2">
      <c r="A54" s="297" t="s">
        <v>1179</v>
      </c>
      <c r="B54" s="297" t="s">
        <v>1180</v>
      </c>
      <c r="C54" s="301" t="s">
        <v>1181</v>
      </c>
      <c r="D54" s="294"/>
      <c r="E54" s="304"/>
      <c r="F54" s="294"/>
      <c r="G54" s="304">
        <v>0</v>
      </c>
    </row>
    <row r="55" spans="1:7" x14ac:dyDescent="0.2">
      <c r="A55" s="1125" t="s">
        <v>1182</v>
      </c>
      <c r="B55" s="1125" t="s">
        <v>1183</v>
      </c>
      <c r="C55" s="1149" t="s">
        <v>63</v>
      </c>
      <c r="D55" s="1127">
        <v>32570.099819999999</v>
      </c>
      <c r="E55" s="1127">
        <v>0</v>
      </c>
      <c r="F55" s="1127">
        <v>32570.099819999999</v>
      </c>
      <c r="G55" s="1127">
        <v>22240.26323</v>
      </c>
    </row>
    <row r="56" spans="1:7" x14ac:dyDescent="0.2">
      <c r="A56" s="1132" t="s">
        <v>1184</v>
      </c>
      <c r="B56" s="1132" t="s">
        <v>1185</v>
      </c>
      <c r="C56" s="1152" t="s">
        <v>1186</v>
      </c>
      <c r="D56" s="294">
        <v>1252.96289</v>
      </c>
      <c r="E56" s="304">
        <v>0</v>
      </c>
      <c r="F56" s="294">
        <v>1252.96289</v>
      </c>
      <c r="G56" s="304">
        <v>1021.4143299999999</v>
      </c>
    </row>
    <row r="57" spans="1:7" s="204" customFormat="1" x14ac:dyDescent="0.2">
      <c r="A57" s="293" t="s">
        <v>1193</v>
      </c>
      <c r="B57" s="293" t="s">
        <v>1194</v>
      </c>
      <c r="C57" s="298" t="s">
        <v>1195</v>
      </c>
      <c r="D57" s="294">
        <v>1308.33079</v>
      </c>
      <c r="E57" s="304">
        <v>0</v>
      </c>
      <c r="F57" s="294">
        <v>1308.33079</v>
      </c>
      <c r="G57" s="304">
        <v>1013.98501</v>
      </c>
    </row>
    <row r="58" spans="1:7" x14ac:dyDescent="0.2">
      <c r="A58" s="293" t="s">
        <v>1196</v>
      </c>
      <c r="B58" s="293" t="s">
        <v>1197</v>
      </c>
      <c r="C58" s="298" t="s">
        <v>1198</v>
      </c>
      <c r="D58" s="294">
        <v>7.2210000000000001</v>
      </c>
      <c r="E58" s="304">
        <v>0</v>
      </c>
      <c r="F58" s="294">
        <v>7.2210000000000001</v>
      </c>
      <c r="G58" s="304">
        <v>10.494999999999999</v>
      </c>
    </row>
    <row r="59" spans="1:7" x14ac:dyDescent="0.2">
      <c r="A59" s="293" t="s">
        <v>1199</v>
      </c>
      <c r="B59" s="293" t="s">
        <v>1200</v>
      </c>
      <c r="C59" s="298" t="s">
        <v>1201</v>
      </c>
      <c r="D59" s="294"/>
      <c r="E59" s="304"/>
      <c r="F59" s="294"/>
      <c r="G59" s="304">
        <v>0</v>
      </c>
    </row>
    <row r="60" spans="1:7" x14ac:dyDescent="0.2">
      <c r="A60" s="293" t="s">
        <v>1208</v>
      </c>
      <c r="B60" s="293" t="s">
        <v>1209</v>
      </c>
      <c r="C60" s="298" t="s">
        <v>1210</v>
      </c>
      <c r="D60" s="294">
        <v>115.923</v>
      </c>
      <c r="E60" s="304">
        <v>0</v>
      </c>
      <c r="F60" s="294">
        <v>115.923</v>
      </c>
      <c r="G60" s="304">
        <v>112.48699999999999</v>
      </c>
    </row>
    <row r="61" spans="1:7" x14ac:dyDescent="0.2">
      <c r="A61" s="293" t="s">
        <v>1211</v>
      </c>
      <c r="B61" s="293" t="s">
        <v>1212</v>
      </c>
      <c r="C61" s="298" t="s">
        <v>1213</v>
      </c>
      <c r="D61" s="304">
        <v>0</v>
      </c>
      <c r="E61" s="304">
        <v>0</v>
      </c>
      <c r="F61" s="304">
        <v>0</v>
      </c>
      <c r="G61" s="304">
        <v>0</v>
      </c>
    </row>
    <row r="62" spans="1:7" x14ac:dyDescent="0.2">
      <c r="A62" s="293" t="s">
        <v>1214</v>
      </c>
      <c r="B62" s="293" t="s">
        <v>1215</v>
      </c>
      <c r="C62" s="298" t="s">
        <v>1216</v>
      </c>
      <c r="D62" s="304">
        <v>0</v>
      </c>
      <c r="E62" s="304">
        <v>0</v>
      </c>
      <c r="F62" s="304">
        <v>0</v>
      </c>
      <c r="G62" s="304">
        <v>0</v>
      </c>
    </row>
    <row r="63" spans="1:7" x14ac:dyDescent="0.2">
      <c r="A63" s="293" t="s">
        <v>1217</v>
      </c>
      <c r="B63" s="293" t="s">
        <v>1218</v>
      </c>
      <c r="C63" s="298" t="s">
        <v>1219</v>
      </c>
      <c r="D63" s="304">
        <v>0</v>
      </c>
      <c r="E63" s="304">
        <v>0</v>
      </c>
      <c r="F63" s="304">
        <v>0</v>
      </c>
      <c r="G63" s="304">
        <v>0</v>
      </c>
    </row>
    <row r="64" spans="1:7" x14ac:dyDescent="0.2">
      <c r="A64" s="293" t="s">
        <v>1220</v>
      </c>
      <c r="B64" s="293" t="s">
        <v>1221</v>
      </c>
      <c r="C64" s="298" t="s">
        <v>1222</v>
      </c>
      <c r="D64" s="304">
        <v>206.9</v>
      </c>
      <c r="E64" s="304">
        <v>0</v>
      </c>
      <c r="F64" s="304">
        <v>206.9</v>
      </c>
      <c r="G64" s="304">
        <v>121.38</v>
      </c>
    </row>
    <row r="65" spans="1:7" x14ac:dyDescent="0.2">
      <c r="A65" s="293" t="s">
        <v>1223</v>
      </c>
      <c r="B65" s="293" t="s">
        <v>1224</v>
      </c>
      <c r="C65" s="298" t="s">
        <v>1225</v>
      </c>
      <c r="D65" s="304">
        <v>0</v>
      </c>
      <c r="E65" s="304">
        <v>0</v>
      </c>
      <c r="F65" s="304">
        <v>0</v>
      </c>
      <c r="G65" s="304">
        <v>0</v>
      </c>
    </row>
    <row r="66" spans="1:7" x14ac:dyDescent="0.2">
      <c r="A66" s="293" t="s">
        <v>1226</v>
      </c>
      <c r="B66" s="293" t="s">
        <v>64</v>
      </c>
      <c r="C66" s="298" t="s">
        <v>1227</v>
      </c>
      <c r="D66" s="304">
        <v>127.075</v>
      </c>
      <c r="E66" s="304">
        <v>0</v>
      </c>
      <c r="F66" s="304">
        <v>127.075</v>
      </c>
      <c r="G66" s="304">
        <v>0</v>
      </c>
    </row>
    <row r="67" spans="1:7" x14ac:dyDescent="0.2">
      <c r="A67" s="293" t="s">
        <v>1228</v>
      </c>
      <c r="B67" s="293" t="s">
        <v>1229</v>
      </c>
      <c r="C67" s="298" t="s">
        <v>1230</v>
      </c>
      <c r="D67" s="304">
        <v>0</v>
      </c>
      <c r="E67" s="304">
        <v>0</v>
      </c>
      <c r="F67" s="304">
        <v>0</v>
      </c>
      <c r="G67" s="304">
        <v>95.479349999999997</v>
      </c>
    </row>
    <row r="68" spans="1:7" x14ac:dyDescent="0.2">
      <c r="A68" s="293" t="s">
        <v>1231</v>
      </c>
      <c r="B68" s="293" t="s">
        <v>1232</v>
      </c>
      <c r="C68" s="298" t="s">
        <v>1233</v>
      </c>
      <c r="D68" s="304">
        <v>0</v>
      </c>
      <c r="E68" s="304">
        <v>0</v>
      </c>
      <c r="F68" s="304">
        <v>0</v>
      </c>
      <c r="G68" s="304">
        <v>0</v>
      </c>
    </row>
    <row r="69" spans="1:7" x14ac:dyDescent="0.2">
      <c r="A69" s="293" t="s">
        <v>1234</v>
      </c>
      <c r="B69" s="293" t="s">
        <v>1235</v>
      </c>
      <c r="C69" s="298" t="s">
        <v>1236</v>
      </c>
      <c r="D69" s="304">
        <v>26323.002690000001</v>
      </c>
      <c r="E69" s="304">
        <v>0</v>
      </c>
      <c r="F69" s="304">
        <v>26323.002690000001</v>
      </c>
      <c r="G69" s="304">
        <v>16149.9625</v>
      </c>
    </row>
    <row r="70" spans="1:7" x14ac:dyDescent="0.2">
      <c r="A70" s="293" t="s">
        <v>1252</v>
      </c>
      <c r="B70" s="293" t="s">
        <v>1253</v>
      </c>
      <c r="C70" s="298" t="s">
        <v>1254</v>
      </c>
      <c r="D70" s="304">
        <v>0</v>
      </c>
      <c r="E70" s="304">
        <v>0</v>
      </c>
      <c r="F70" s="304">
        <v>0</v>
      </c>
      <c r="G70" s="304">
        <v>0</v>
      </c>
    </row>
    <row r="71" spans="1:7" x14ac:dyDescent="0.2">
      <c r="A71" s="293" t="s">
        <v>1258</v>
      </c>
      <c r="B71" s="293" t="s">
        <v>1259</v>
      </c>
      <c r="C71" s="298" t="s">
        <v>1260</v>
      </c>
      <c r="D71" s="304">
        <v>1723.7200600000001</v>
      </c>
      <c r="E71" s="304">
        <v>0</v>
      </c>
      <c r="F71" s="304">
        <v>1723.7200600000001</v>
      </c>
      <c r="G71" s="304">
        <v>1426.8566599999999</v>
      </c>
    </row>
    <row r="72" spans="1:7" x14ac:dyDescent="0.2">
      <c r="A72" s="293" t="s">
        <v>1261</v>
      </c>
      <c r="B72" s="293" t="s">
        <v>1262</v>
      </c>
      <c r="C72" s="298" t="s">
        <v>1263</v>
      </c>
      <c r="D72" s="304">
        <v>484.16138999999998</v>
      </c>
      <c r="E72" s="304">
        <v>0</v>
      </c>
      <c r="F72" s="304">
        <v>484.16138999999998</v>
      </c>
      <c r="G72" s="304">
        <v>427.92558000000002</v>
      </c>
    </row>
    <row r="73" spans="1:7" x14ac:dyDescent="0.2">
      <c r="A73" s="293" t="s">
        <v>1264</v>
      </c>
      <c r="B73" s="293" t="s">
        <v>1265</v>
      </c>
      <c r="C73" s="298" t="s">
        <v>1266</v>
      </c>
      <c r="D73" s="304">
        <v>729.23290999999995</v>
      </c>
      <c r="E73" s="304">
        <v>0</v>
      </c>
      <c r="F73" s="304">
        <v>729.23290999999995</v>
      </c>
      <c r="G73" s="304">
        <v>549.80444999999997</v>
      </c>
    </row>
    <row r="74" spans="1:7" x14ac:dyDescent="0.2">
      <c r="A74" s="1166" t="s">
        <v>1267</v>
      </c>
      <c r="B74" s="1166" t="s">
        <v>1268</v>
      </c>
      <c r="C74" s="1167" t="s">
        <v>1269</v>
      </c>
      <c r="D74" s="1168">
        <v>291.57008999999999</v>
      </c>
      <c r="E74" s="1168">
        <v>0</v>
      </c>
      <c r="F74" s="1168">
        <v>291.57008999999999</v>
      </c>
      <c r="G74" s="1168">
        <v>1310.47335</v>
      </c>
    </row>
    <row r="75" spans="1:7" x14ac:dyDescent="0.2">
      <c r="A75" s="1144" t="s">
        <v>1270</v>
      </c>
      <c r="B75" s="1144" t="s">
        <v>1271</v>
      </c>
      <c r="C75" s="1145" t="s">
        <v>63</v>
      </c>
      <c r="D75" s="1127">
        <v>88690.32127</v>
      </c>
      <c r="E75" s="1127">
        <v>0</v>
      </c>
      <c r="F75" s="1127">
        <v>88690.32127</v>
      </c>
      <c r="G75" s="1127">
        <v>74657.136889999994</v>
      </c>
    </row>
    <row r="76" spans="1:7" x14ac:dyDescent="0.2">
      <c r="A76" s="297" t="s">
        <v>1272</v>
      </c>
      <c r="B76" s="297" t="s">
        <v>1273</v>
      </c>
      <c r="C76" s="301" t="s">
        <v>1274</v>
      </c>
      <c r="D76" s="294"/>
      <c r="E76" s="294"/>
      <c r="F76" s="294"/>
      <c r="G76" s="294"/>
    </row>
    <row r="77" spans="1:7" x14ac:dyDescent="0.2">
      <c r="A77" s="293" t="s">
        <v>1275</v>
      </c>
      <c r="B77" s="293" t="s">
        <v>1276</v>
      </c>
      <c r="C77" s="298" t="s">
        <v>1277</v>
      </c>
      <c r="D77" s="294"/>
      <c r="E77" s="294"/>
      <c r="F77" s="294"/>
      <c r="G77" s="294"/>
    </row>
    <row r="78" spans="1:7" s="204" customFormat="1" x14ac:dyDescent="0.2">
      <c r="A78" s="293" t="s">
        <v>1278</v>
      </c>
      <c r="B78" s="293" t="s">
        <v>1279</v>
      </c>
      <c r="C78" s="298" t="s">
        <v>1280</v>
      </c>
      <c r="D78" s="294"/>
      <c r="E78" s="294"/>
      <c r="F78" s="294"/>
      <c r="G78" s="294"/>
    </row>
    <row r="79" spans="1:7" s="204" customFormat="1" x14ac:dyDescent="0.2">
      <c r="A79" s="293" t="s">
        <v>1281</v>
      </c>
      <c r="B79" s="293" t="s">
        <v>1282</v>
      </c>
      <c r="C79" s="298" t="s">
        <v>1283</v>
      </c>
      <c r="D79" s="294"/>
      <c r="E79" s="294"/>
      <c r="F79" s="294"/>
      <c r="G79" s="294"/>
    </row>
    <row r="80" spans="1:7" s="204" customFormat="1" x14ac:dyDescent="0.2">
      <c r="A80" s="293" t="s">
        <v>1284</v>
      </c>
      <c r="B80" s="293" t="s">
        <v>1285</v>
      </c>
      <c r="C80" s="298" t="s">
        <v>1286</v>
      </c>
      <c r="D80" s="294"/>
      <c r="E80" s="294"/>
      <c r="F80" s="294"/>
      <c r="G80" s="294"/>
    </row>
    <row r="81" spans="1:7" x14ac:dyDescent="0.2">
      <c r="A81" s="293" t="s">
        <v>1287</v>
      </c>
      <c r="B81" s="293" t="s">
        <v>1288</v>
      </c>
      <c r="C81" s="298" t="s">
        <v>1289</v>
      </c>
      <c r="D81" s="294">
        <v>85094.244560000006</v>
      </c>
      <c r="E81" s="294"/>
      <c r="F81" s="294">
        <v>85094.244560000006</v>
      </c>
      <c r="G81" s="294">
        <v>70948.244189999998</v>
      </c>
    </row>
    <row r="82" spans="1:7" x14ac:dyDescent="0.2">
      <c r="A82" s="293" t="s">
        <v>1290</v>
      </c>
      <c r="B82" s="293" t="s">
        <v>1291</v>
      </c>
      <c r="C82" s="298" t="s">
        <v>1292</v>
      </c>
      <c r="D82" s="294">
        <v>2952.5977200000002</v>
      </c>
      <c r="E82" s="294"/>
      <c r="F82" s="294">
        <v>2952.5977200000002</v>
      </c>
      <c r="G82" s="294">
        <v>2955.75657</v>
      </c>
    </row>
    <row r="83" spans="1:7" x14ac:dyDescent="0.2">
      <c r="A83" s="293" t="s">
        <v>1299</v>
      </c>
      <c r="B83" s="293" t="s">
        <v>1300</v>
      </c>
      <c r="C83" s="298" t="s">
        <v>1301</v>
      </c>
      <c r="D83" s="294">
        <v>34.068800000000003</v>
      </c>
      <c r="E83" s="294"/>
      <c r="F83" s="294">
        <v>34.068800000000003</v>
      </c>
      <c r="G83" s="294">
        <v>133.1848</v>
      </c>
    </row>
    <row r="84" spans="1:7" x14ac:dyDescent="0.2">
      <c r="A84" s="293" t="s">
        <v>1302</v>
      </c>
      <c r="B84" s="293" t="s">
        <v>1303</v>
      </c>
      <c r="C84" s="298" t="s">
        <v>1304</v>
      </c>
      <c r="D84" s="294">
        <v>23.649000000000001</v>
      </c>
      <c r="E84" s="294"/>
      <c r="F84" s="294">
        <v>23.649000000000001</v>
      </c>
      <c r="G84" s="294">
        <v>13.926</v>
      </c>
    </row>
    <row r="85" spans="1:7" x14ac:dyDescent="0.2">
      <c r="A85" s="1129" t="s">
        <v>1305</v>
      </c>
      <c r="B85" s="1129" t="s">
        <v>1306</v>
      </c>
      <c r="C85" s="1130" t="s">
        <v>1307</v>
      </c>
      <c r="D85" s="1131">
        <v>585.76119000000006</v>
      </c>
      <c r="E85" s="1131"/>
      <c r="F85" s="1131">
        <v>585.76119000000006</v>
      </c>
      <c r="G85" s="1131">
        <v>606.02533000000005</v>
      </c>
    </row>
    <row r="86" spans="1:7" x14ac:dyDescent="0.2">
      <c r="A86" s="269"/>
      <c r="B86" s="269"/>
      <c r="C86" s="269"/>
      <c r="D86" s="270"/>
      <c r="E86" s="271"/>
      <c r="F86" s="270"/>
      <c r="G86" s="270"/>
    </row>
    <row r="87" spans="1:7" x14ac:dyDescent="0.2">
      <c r="A87" s="269"/>
      <c r="B87" s="269"/>
      <c r="C87" s="269"/>
      <c r="D87" s="270"/>
      <c r="E87" s="271"/>
      <c r="F87" s="270"/>
      <c r="G87" s="270"/>
    </row>
    <row r="88" spans="1:7" x14ac:dyDescent="0.2">
      <c r="A88" s="1154"/>
      <c r="B88" s="268"/>
      <c r="C88" s="450"/>
      <c r="D88" s="1138">
        <v>1</v>
      </c>
      <c r="E88" s="1138">
        <v>2</v>
      </c>
      <c r="F88" s="263"/>
      <c r="G88" s="264"/>
    </row>
    <row r="89" spans="1:7" ht="12.75" customHeight="1" x14ac:dyDescent="0.2">
      <c r="A89" s="1591" t="s">
        <v>1031</v>
      </c>
      <c r="B89" s="1592"/>
      <c r="C89" s="1597" t="s">
        <v>1032</v>
      </c>
      <c r="D89" s="1611" t="s">
        <v>1033</v>
      </c>
      <c r="E89" s="1611"/>
      <c r="F89" s="263"/>
      <c r="G89" s="264"/>
    </row>
    <row r="90" spans="1:7" ht="12.75" customHeight="1" x14ac:dyDescent="0.2">
      <c r="A90" s="1595"/>
      <c r="B90" s="1596"/>
      <c r="C90" s="1602"/>
      <c r="D90" s="1139" t="s">
        <v>1034</v>
      </c>
      <c r="E90" s="1140" t="s">
        <v>1035</v>
      </c>
      <c r="F90" s="263"/>
      <c r="G90" s="264"/>
    </row>
    <row r="91" spans="1:7" x14ac:dyDescent="0.2">
      <c r="A91" s="1144"/>
      <c r="B91" s="1144" t="s">
        <v>1308</v>
      </c>
      <c r="C91" s="1145" t="s">
        <v>63</v>
      </c>
      <c r="D91" s="1127">
        <v>1458174.98942</v>
      </c>
      <c r="E91" s="1127">
        <v>1395807.37148</v>
      </c>
      <c r="F91" s="261"/>
      <c r="G91" s="262"/>
    </row>
    <row r="92" spans="1:7" x14ac:dyDescent="0.2">
      <c r="A92" s="1144" t="s">
        <v>1309</v>
      </c>
      <c r="B92" s="1144" t="s">
        <v>1310</v>
      </c>
      <c r="C92" s="1145" t="s">
        <v>63</v>
      </c>
      <c r="D92" s="1127">
        <v>1379188.6449200001</v>
      </c>
      <c r="E92" s="1127">
        <v>1354787.9428900001</v>
      </c>
      <c r="F92" s="261"/>
      <c r="G92" s="262"/>
    </row>
    <row r="93" spans="1:7" s="201" customFormat="1" ht="12.75" customHeight="1" x14ac:dyDescent="0.2">
      <c r="A93" s="1144" t="s">
        <v>1311</v>
      </c>
      <c r="B93" s="1144" t="s">
        <v>1312</v>
      </c>
      <c r="C93" s="1145" t="s">
        <v>63</v>
      </c>
      <c r="D93" s="1127">
        <v>1337781.1213799999</v>
      </c>
      <c r="E93" s="1127">
        <v>1308761.11204</v>
      </c>
      <c r="F93" s="261"/>
      <c r="G93" s="262"/>
    </row>
    <row r="94" spans="1:7" s="201" customFormat="1" x14ac:dyDescent="0.2">
      <c r="A94" s="293" t="s">
        <v>1313</v>
      </c>
      <c r="B94" s="293" t="s">
        <v>1314</v>
      </c>
      <c r="C94" s="298" t="s">
        <v>1315</v>
      </c>
      <c r="D94" s="294">
        <v>989918.55561000004</v>
      </c>
      <c r="E94" s="294">
        <v>958387.05226000003</v>
      </c>
      <c r="F94" s="263"/>
      <c r="G94" s="264"/>
    </row>
    <row r="95" spans="1:7" s="204" customFormat="1" x14ac:dyDescent="0.2">
      <c r="A95" s="293" t="s">
        <v>1316</v>
      </c>
      <c r="B95" s="293" t="s">
        <v>1317</v>
      </c>
      <c r="C95" s="298" t="s">
        <v>1318</v>
      </c>
      <c r="D95" s="304">
        <v>348837.35330999998</v>
      </c>
      <c r="E95" s="304">
        <v>351348.84732</v>
      </c>
      <c r="F95" s="263"/>
      <c r="G95" s="258"/>
    </row>
    <row r="96" spans="1:7" s="204" customFormat="1" x14ac:dyDescent="0.2">
      <c r="A96" s="293" t="s">
        <v>1319</v>
      </c>
      <c r="B96" s="293" t="s">
        <v>1320</v>
      </c>
      <c r="C96" s="298" t="s">
        <v>1321</v>
      </c>
      <c r="D96" s="304">
        <v>0</v>
      </c>
      <c r="E96" s="304">
        <v>0</v>
      </c>
      <c r="F96" s="265"/>
      <c r="G96" s="258"/>
    </row>
    <row r="97" spans="1:7" s="204" customFormat="1" x14ac:dyDescent="0.2">
      <c r="A97" s="293" t="s">
        <v>1322</v>
      </c>
      <c r="B97" s="293" t="s">
        <v>1323</v>
      </c>
      <c r="C97" s="298" t="s">
        <v>1324</v>
      </c>
      <c r="D97" s="304">
        <v>0</v>
      </c>
      <c r="E97" s="304">
        <v>0</v>
      </c>
      <c r="F97" s="265"/>
      <c r="G97" s="258"/>
    </row>
    <row r="98" spans="1:7" x14ac:dyDescent="0.2">
      <c r="A98" s="293" t="s">
        <v>1325</v>
      </c>
      <c r="B98" s="293" t="s">
        <v>1326</v>
      </c>
      <c r="C98" s="298" t="s">
        <v>1327</v>
      </c>
      <c r="D98" s="304">
        <v>0</v>
      </c>
      <c r="E98" s="304">
        <v>0</v>
      </c>
      <c r="F98" s="265"/>
      <c r="G98" s="258"/>
    </row>
    <row r="99" spans="1:7" x14ac:dyDescent="0.2">
      <c r="A99" s="293" t="s">
        <v>1328</v>
      </c>
      <c r="B99" s="293" t="s">
        <v>1329</v>
      </c>
      <c r="C99" s="298" t="s">
        <v>1330</v>
      </c>
      <c r="D99" s="304">
        <v>-974.78754000000004</v>
      </c>
      <c r="E99" s="304">
        <v>-974.78754000000004</v>
      </c>
      <c r="F99" s="265"/>
      <c r="G99" s="258"/>
    </row>
    <row r="100" spans="1:7" x14ac:dyDescent="0.2">
      <c r="A100" s="1144" t="s">
        <v>1331</v>
      </c>
      <c r="B100" s="1144" t="s">
        <v>1332</v>
      </c>
      <c r="C100" s="1145" t="s">
        <v>63</v>
      </c>
      <c r="D100" s="1127">
        <v>36619.442640000001</v>
      </c>
      <c r="E100" s="1127">
        <v>39770.724069999997</v>
      </c>
      <c r="F100" s="261"/>
      <c r="G100" s="262"/>
    </row>
    <row r="101" spans="1:7" x14ac:dyDescent="0.2">
      <c r="A101" s="293" t="s">
        <v>1333</v>
      </c>
      <c r="B101" s="293" t="s">
        <v>1334</v>
      </c>
      <c r="C101" s="298" t="s">
        <v>1335</v>
      </c>
      <c r="D101" s="294">
        <v>1779.73009</v>
      </c>
      <c r="E101" s="294">
        <v>1687.28486</v>
      </c>
      <c r="F101" s="263"/>
      <c r="G101" s="264"/>
    </row>
    <row r="102" spans="1:7" x14ac:dyDescent="0.2">
      <c r="A102" s="293" t="s">
        <v>1336</v>
      </c>
      <c r="B102" s="293" t="s">
        <v>1337</v>
      </c>
      <c r="C102" s="298" t="s">
        <v>1338</v>
      </c>
      <c r="D102" s="304">
        <v>3239.0763900000002</v>
      </c>
      <c r="E102" s="304">
        <v>3233.6483199999998</v>
      </c>
      <c r="F102" s="263"/>
      <c r="G102" s="264"/>
    </row>
    <row r="103" spans="1:7" x14ac:dyDescent="0.2">
      <c r="A103" s="293" t="s">
        <v>1339</v>
      </c>
      <c r="B103" s="293" t="s">
        <v>1340</v>
      </c>
      <c r="C103" s="298" t="s">
        <v>1341</v>
      </c>
      <c r="D103" s="304">
        <v>8625.7242800000004</v>
      </c>
      <c r="E103" s="304">
        <v>7155.8508499999998</v>
      </c>
      <c r="F103" s="263"/>
      <c r="G103" s="264"/>
    </row>
    <row r="104" spans="1:7" s="204" customFormat="1" ht="13.5" customHeight="1" x14ac:dyDescent="0.2">
      <c r="A104" s="293" t="s">
        <v>1342</v>
      </c>
      <c r="B104" s="293" t="s">
        <v>1343</v>
      </c>
      <c r="C104" s="298" t="s">
        <v>1344</v>
      </c>
      <c r="D104" s="304">
        <v>1295.3798999999999</v>
      </c>
      <c r="E104" s="304">
        <v>1265.3798999999999</v>
      </c>
      <c r="F104" s="265"/>
      <c r="G104" s="258"/>
    </row>
    <row r="105" spans="1:7" x14ac:dyDescent="0.2">
      <c r="A105" s="293" t="s">
        <v>1345</v>
      </c>
      <c r="B105" s="293" t="s">
        <v>1346</v>
      </c>
      <c r="C105" s="298" t="s">
        <v>1347</v>
      </c>
      <c r="D105" s="304">
        <v>21679.53198</v>
      </c>
      <c r="E105" s="304">
        <v>26428.560140000001</v>
      </c>
      <c r="F105" s="263"/>
      <c r="G105" s="264"/>
    </row>
    <row r="106" spans="1:7" x14ac:dyDescent="0.2">
      <c r="A106" s="1144" t="s">
        <v>1351</v>
      </c>
      <c r="B106" s="1144" t="s">
        <v>1352</v>
      </c>
      <c r="C106" s="1145" t="s">
        <v>63</v>
      </c>
      <c r="D106" s="1127">
        <v>4788.0808999999999</v>
      </c>
      <c r="E106" s="1127">
        <v>6256.1067800000001</v>
      </c>
      <c r="F106" s="261"/>
      <c r="G106" s="262"/>
    </row>
    <row r="107" spans="1:7" x14ac:dyDescent="0.2">
      <c r="A107" s="293" t="s">
        <v>1353</v>
      </c>
      <c r="B107" s="293" t="s">
        <v>1354</v>
      </c>
      <c r="C107" s="298" t="s">
        <v>63</v>
      </c>
      <c r="D107" s="294">
        <v>4574.4756399999997</v>
      </c>
      <c r="E107" s="294">
        <v>9953.2833800000008</v>
      </c>
      <c r="F107" s="263"/>
      <c r="G107" s="258"/>
    </row>
    <row r="108" spans="1:7" x14ac:dyDescent="0.2">
      <c r="A108" s="293" t="s">
        <v>1355</v>
      </c>
      <c r="B108" s="293" t="s">
        <v>1356</v>
      </c>
      <c r="C108" s="298" t="s">
        <v>1357</v>
      </c>
      <c r="D108" s="304">
        <v>0</v>
      </c>
      <c r="E108" s="304">
        <v>0</v>
      </c>
      <c r="F108" s="265"/>
      <c r="G108" s="264"/>
    </row>
    <row r="109" spans="1:7" x14ac:dyDescent="0.2">
      <c r="A109" s="293" t="s">
        <v>1358</v>
      </c>
      <c r="B109" s="293" t="s">
        <v>1359</v>
      </c>
      <c r="C109" s="298" t="s">
        <v>1360</v>
      </c>
      <c r="D109" s="304">
        <v>213.60525999999999</v>
      </c>
      <c r="E109" s="304">
        <v>-3697.1765999999998</v>
      </c>
      <c r="F109" s="265"/>
      <c r="G109" s="258"/>
    </row>
    <row r="110" spans="1:7" s="204" customFormat="1" x14ac:dyDescent="0.2">
      <c r="A110" s="1144" t="s">
        <v>1361</v>
      </c>
      <c r="B110" s="1144" t="s">
        <v>1362</v>
      </c>
      <c r="C110" s="1145" t="s">
        <v>63</v>
      </c>
      <c r="D110" s="1127">
        <v>78986.344500000007</v>
      </c>
      <c r="E110" s="1127">
        <v>41019.428590000003</v>
      </c>
      <c r="F110" s="261"/>
      <c r="G110" s="262"/>
    </row>
    <row r="111" spans="1:7" x14ac:dyDescent="0.2">
      <c r="A111" s="1144" t="s">
        <v>1363</v>
      </c>
      <c r="B111" s="1144" t="s">
        <v>1364</v>
      </c>
      <c r="C111" s="1145" t="s">
        <v>63</v>
      </c>
      <c r="D111" s="1127">
        <v>0</v>
      </c>
      <c r="E111" s="1127">
        <v>0</v>
      </c>
      <c r="F111" s="261"/>
      <c r="G111" s="262"/>
    </row>
    <row r="112" spans="1:7" x14ac:dyDescent="0.2">
      <c r="A112" s="293" t="s">
        <v>1365</v>
      </c>
      <c r="B112" s="293" t="s">
        <v>1364</v>
      </c>
      <c r="C112" s="298" t="s">
        <v>1366</v>
      </c>
      <c r="D112" s="294"/>
      <c r="E112" s="294"/>
      <c r="F112" s="265"/>
      <c r="G112" s="258"/>
    </row>
    <row r="113" spans="1:7" x14ac:dyDescent="0.2">
      <c r="A113" s="1144" t="s">
        <v>1367</v>
      </c>
      <c r="B113" s="1144" t="s">
        <v>1368</v>
      </c>
      <c r="C113" s="1145" t="s">
        <v>63</v>
      </c>
      <c r="D113" s="1127">
        <v>2400</v>
      </c>
      <c r="E113" s="1127">
        <v>0</v>
      </c>
      <c r="F113" s="261"/>
      <c r="G113" s="262"/>
    </row>
    <row r="114" spans="1:7" s="204" customFormat="1" x14ac:dyDescent="0.2">
      <c r="A114" s="293" t="s">
        <v>1369</v>
      </c>
      <c r="B114" s="293" t="s">
        <v>1370</v>
      </c>
      <c r="C114" s="298" t="s">
        <v>1371</v>
      </c>
      <c r="D114" s="294"/>
      <c r="E114" s="294"/>
      <c r="F114" s="265"/>
      <c r="G114" s="258"/>
    </row>
    <row r="115" spans="1:7" s="204" customFormat="1" x14ac:dyDescent="0.2">
      <c r="A115" s="293" t="s">
        <v>1372</v>
      </c>
      <c r="B115" s="293" t="s">
        <v>1373</v>
      </c>
      <c r="C115" s="298" t="s">
        <v>1374</v>
      </c>
      <c r="D115" s="304">
        <v>0</v>
      </c>
      <c r="E115" s="304">
        <v>0</v>
      </c>
      <c r="F115" s="265"/>
      <c r="G115" s="258"/>
    </row>
    <row r="116" spans="1:7" x14ac:dyDescent="0.2">
      <c r="A116" s="293" t="s">
        <v>1378</v>
      </c>
      <c r="B116" s="293" t="s">
        <v>1379</v>
      </c>
      <c r="C116" s="298" t="s">
        <v>1380</v>
      </c>
      <c r="D116" s="304">
        <v>0</v>
      </c>
      <c r="E116" s="304">
        <v>0</v>
      </c>
      <c r="F116" s="265"/>
      <c r="G116" s="258"/>
    </row>
    <row r="117" spans="1:7" s="204" customFormat="1" x14ac:dyDescent="0.2">
      <c r="A117" s="293" t="s">
        <v>1387</v>
      </c>
      <c r="B117" s="293" t="s">
        <v>1388</v>
      </c>
      <c r="C117" s="298" t="s">
        <v>1389</v>
      </c>
      <c r="D117" s="304">
        <v>0</v>
      </c>
      <c r="E117" s="304">
        <v>0</v>
      </c>
      <c r="F117" s="265"/>
      <c r="G117" s="258"/>
    </row>
    <row r="118" spans="1:7" x14ac:dyDescent="0.2">
      <c r="A118" s="293" t="s">
        <v>1390</v>
      </c>
      <c r="B118" s="293" t="s">
        <v>1391</v>
      </c>
      <c r="C118" s="298" t="s">
        <v>1392</v>
      </c>
      <c r="D118" s="304">
        <v>2400</v>
      </c>
      <c r="E118" s="304">
        <v>0</v>
      </c>
      <c r="F118" s="265"/>
      <c r="G118" s="258"/>
    </row>
    <row r="119" spans="1:7" x14ac:dyDescent="0.2">
      <c r="A119" s="1144" t="s">
        <v>1393</v>
      </c>
      <c r="B119" s="1144" t="s">
        <v>1394</v>
      </c>
      <c r="C119" s="1145" t="s">
        <v>63</v>
      </c>
      <c r="D119" s="1127">
        <v>76586.344500000007</v>
      </c>
      <c r="E119" s="1127">
        <v>41019.428590000003</v>
      </c>
      <c r="F119" s="261"/>
      <c r="G119" s="262"/>
    </row>
    <row r="120" spans="1:7" x14ac:dyDescent="0.2">
      <c r="A120" s="293" t="s">
        <v>1395</v>
      </c>
      <c r="B120" s="293" t="s">
        <v>1396</v>
      </c>
      <c r="C120" s="298" t="s">
        <v>1397</v>
      </c>
      <c r="D120" s="294"/>
      <c r="E120" s="294"/>
      <c r="F120" s="265"/>
      <c r="G120" s="258"/>
    </row>
    <row r="121" spans="1:7" x14ac:dyDescent="0.2">
      <c r="A121" s="293" t="s">
        <v>1404</v>
      </c>
      <c r="B121" s="293" t="s">
        <v>1405</v>
      </c>
      <c r="C121" s="298" t="s">
        <v>1406</v>
      </c>
      <c r="D121" s="304">
        <v>0</v>
      </c>
      <c r="E121" s="304">
        <v>0</v>
      </c>
      <c r="F121" s="265"/>
      <c r="G121" s="258"/>
    </row>
    <row r="122" spans="1:7" x14ac:dyDescent="0.2">
      <c r="A122" s="293" t="s">
        <v>1407</v>
      </c>
      <c r="B122" s="293" t="s">
        <v>1408</v>
      </c>
      <c r="C122" s="298" t="s">
        <v>1409</v>
      </c>
      <c r="D122" s="304">
        <v>3167.09557</v>
      </c>
      <c r="E122" s="304">
        <v>6038.9102700000003</v>
      </c>
      <c r="F122" s="263"/>
      <c r="G122" s="264"/>
    </row>
    <row r="123" spans="1:7" x14ac:dyDescent="0.2">
      <c r="A123" s="293" t="s">
        <v>1413</v>
      </c>
      <c r="B123" s="293" t="s">
        <v>1414</v>
      </c>
      <c r="C123" s="298" t="s">
        <v>1415</v>
      </c>
      <c r="D123" s="304">
        <v>9.782</v>
      </c>
      <c r="E123" s="304">
        <v>9.782</v>
      </c>
      <c r="F123" s="263"/>
      <c r="G123" s="264"/>
    </row>
    <row r="124" spans="1:7" s="204" customFormat="1" x14ac:dyDescent="0.2">
      <c r="A124" s="293" t="s">
        <v>1419</v>
      </c>
      <c r="B124" s="293" t="s">
        <v>1420</v>
      </c>
      <c r="C124" s="298" t="s">
        <v>1421</v>
      </c>
      <c r="D124" s="304">
        <v>5219.73531</v>
      </c>
      <c r="E124" s="304">
        <v>0</v>
      </c>
      <c r="F124" s="265"/>
      <c r="G124" s="258"/>
    </row>
    <row r="125" spans="1:7" ht="12.75" customHeight="1" x14ac:dyDescent="0.2">
      <c r="A125" s="293" t="s">
        <v>1422</v>
      </c>
      <c r="B125" s="293" t="s">
        <v>1423</v>
      </c>
      <c r="C125" s="298" t="s">
        <v>1424</v>
      </c>
      <c r="D125" s="304">
        <v>15075.71</v>
      </c>
      <c r="E125" s="304">
        <v>13878.941999999999</v>
      </c>
      <c r="F125" s="263"/>
      <c r="G125" s="264"/>
    </row>
    <row r="126" spans="1:7" ht="12.75" customHeight="1" x14ac:dyDescent="0.2">
      <c r="A126" s="293" t="s">
        <v>1425</v>
      </c>
      <c r="B126" s="293" t="s">
        <v>1426</v>
      </c>
      <c r="C126" s="298" t="s">
        <v>1427</v>
      </c>
      <c r="D126" s="304">
        <v>52.155999999999999</v>
      </c>
      <c r="E126" s="304">
        <v>49.3</v>
      </c>
      <c r="F126" s="263"/>
      <c r="G126" s="264"/>
    </row>
    <row r="127" spans="1:7" ht="12.75" customHeight="1" x14ac:dyDescent="0.2">
      <c r="A127" s="293" t="s">
        <v>1428</v>
      </c>
      <c r="B127" s="293" t="s">
        <v>1212</v>
      </c>
      <c r="C127" s="298" t="s">
        <v>1213</v>
      </c>
      <c r="D127" s="304">
        <v>5591.2659999999996</v>
      </c>
      <c r="E127" s="304">
        <v>5105.7240000000002</v>
      </c>
      <c r="F127" s="263"/>
      <c r="G127" s="264"/>
    </row>
    <row r="128" spans="1:7" ht="12.75" customHeight="1" x14ac:dyDescent="0.2">
      <c r="A128" s="293" t="s">
        <v>1429</v>
      </c>
      <c r="B128" s="293" t="s">
        <v>1215</v>
      </c>
      <c r="C128" s="298" t="s">
        <v>1216</v>
      </c>
      <c r="D128" s="304">
        <v>2426.223</v>
      </c>
      <c r="E128" s="304">
        <v>2206.0740000000001</v>
      </c>
      <c r="F128" s="263"/>
      <c r="G128" s="264"/>
    </row>
    <row r="129" spans="1:7" ht="12.75" customHeight="1" x14ac:dyDescent="0.2">
      <c r="A129" s="293" t="s">
        <v>1430</v>
      </c>
      <c r="B129" s="293" t="s">
        <v>1218</v>
      </c>
      <c r="C129" s="298" t="s">
        <v>1219</v>
      </c>
      <c r="D129" s="304">
        <v>0</v>
      </c>
      <c r="E129" s="304">
        <v>0</v>
      </c>
      <c r="F129" s="263"/>
      <c r="G129" s="264"/>
    </row>
    <row r="130" spans="1:7" ht="12.75" customHeight="1" x14ac:dyDescent="0.2">
      <c r="A130" s="293" t="s">
        <v>1431</v>
      </c>
      <c r="B130" s="293" t="s">
        <v>1221</v>
      </c>
      <c r="C130" s="298" t="s">
        <v>1222</v>
      </c>
      <c r="D130" s="304">
        <v>337.72899999999998</v>
      </c>
      <c r="E130" s="304">
        <v>36.74</v>
      </c>
      <c r="F130" s="263"/>
      <c r="G130" s="264"/>
    </row>
    <row r="131" spans="1:7" ht="12.75" customHeight="1" x14ac:dyDescent="0.2">
      <c r="A131" s="293" t="s">
        <v>1432</v>
      </c>
      <c r="B131" s="293" t="s">
        <v>1224</v>
      </c>
      <c r="C131" s="298" t="s">
        <v>1225</v>
      </c>
      <c r="D131" s="304">
        <v>1465.33</v>
      </c>
      <c r="E131" s="304">
        <v>1266.037</v>
      </c>
      <c r="F131" s="265"/>
      <c r="G131" s="258"/>
    </row>
    <row r="132" spans="1:7" ht="12.75" customHeight="1" x14ac:dyDescent="0.2">
      <c r="A132" s="293" t="s">
        <v>1433</v>
      </c>
      <c r="B132" s="293" t="s">
        <v>64</v>
      </c>
      <c r="C132" s="298" t="s">
        <v>1227</v>
      </c>
      <c r="D132" s="304">
        <v>4.7480000000000002</v>
      </c>
      <c r="E132" s="304">
        <v>377.44</v>
      </c>
      <c r="F132" s="263"/>
      <c r="G132" s="264"/>
    </row>
    <row r="133" spans="1:7" ht="12.75" customHeight="1" x14ac:dyDescent="0.2">
      <c r="A133" s="293" t="s">
        <v>1434</v>
      </c>
      <c r="B133" s="293" t="s">
        <v>1435</v>
      </c>
      <c r="C133" s="298" t="s">
        <v>1436</v>
      </c>
      <c r="D133" s="304">
        <v>0</v>
      </c>
      <c r="E133" s="304">
        <v>0</v>
      </c>
      <c r="F133" s="263"/>
      <c r="G133" s="264"/>
    </row>
    <row r="134" spans="1:7" ht="12.75" customHeight="1" x14ac:dyDescent="0.2">
      <c r="A134" s="293" t="s">
        <v>1437</v>
      </c>
      <c r="B134" s="293" t="s">
        <v>1438</v>
      </c>
      <c r="C134" s="298" t="s">
        <v>1439</v>
      </c>
      <c r="D134" s="304">
        <v>0</v>
      </c>
      <c r="E134" s="304">
        <v>0</v>
      </c>
      <c r="F134" s="263"/>
      <c r="G134" s="264"/>
    </row>
    <row r="135" spans="1:7" ht="12.75" customHeight="1" x14ac:dyDescent="0.2">
      <c r="A135" s="293" t="s">
        <v>1440</v>
      </c>
      <c r="B135" s="293" t="s">
        <v>1441</v>
      </c>
      <c r="C135" s="298" t="s">
        <v>1442</v>
      </c>
      <c r="D135" s="304">
        <v>96.712540000000004</v>
      </c>
      <c r="E135" s="304">
        <v>640.46900000000005</v>
      </c>
      <c r="F135" s="265"/>
      <c r="G135" s="258"/>
    </row>
    <row r="136" spans="1:7" ht="12.75" customHeight="1" x14ac:dyDescent="0.2">
      <c r="A136" s="293" t="s">
        <v>1456</v>
      </c>
      <c r="B136" s="293" t="s">
        <v>1457</v>
      </c>
      <c r="C136" s="298" t="s">
        <v>1458</v>
      </c>
      <c r="D136" s="304">
        <v>17581.19845</v>
      </c>
      <c r="E136" s="304">
        <v>371.85395999999997</v>
      </c>
      <c r="F136" s="265"/>
      <c r="G136" s="258"/>
    </row>
    <row r="137" spans="1:7" ht="12.75" customHeight="1" x14ac:dyDescent="0.2">
      <c r="A137" s="293" t="s">
        <v>1460</v>
      </c>
      <c r="B137" s="293" t="s">
        <v>1461</v>
      </c>
      <c r="C137" s="298" t="s">
        <v>1462</v>
      </c>
      <c r="D137" s="304">
        <v>1277.67184</v>
      </c>
      <c r="E137" s="304">
        <v>1419.2672299999999</v>
      </c>
      <c r="F137" s="265"/>
      <c r="G137" s="258"/>
    </row>
    <row r="138" spans="1:7" ht="12.75" customHeight="1" x14ac:dyDescent="0.2">
      <c r="A138" s="293" t="s">
        <v>1463</v>
      </c>
      <c r="B138" s="293" t="s">
        <v>1464</v>
      </c>
      <c r="C138" s="298" t="s">
        <v>1465</v>
      </c>
      <c r="D138" s="304">
        <v>23658.528620000001</v>
      </c>
      <c r="E138" s="304">
        <v>8804.7674900000002</v>
      </c>
      <c r="F138" s="265"/>
      <c r="G138" s="258"/>
    </row>
    <row r="139" spans="1:7" ht="12.75" customHeight="1" x14ac:dyDescent="0.2">
      <c r="A139" s="293" t="s">
        <v>1466</v>
      </c>
      <c r="B139" s="293" t="s">
        <v>1467</v>
      </c>
      <c r="C139" s="298" t="s">
        <v>1468</v>
      </c>
      <c r="D139" s="304">
        <v>483.86946999999998</v>
      </c>
      <c r="E139" s="304">
        <v>751.32210999999995</v>
      </c>
      <c r="F139" s="265"/>
      <c r="G139" s="258"/>
    </row>
    <row r="140" spans="1:7" ht="12.75" customHeight="1" x14ac:dyDescent="0.2">
      <c r="A140" s="1129" t="s">
        <v>1469</v>
      </c>
      <c r="B140" s="1129" t="s">
        <v>1470</v>
      </c>
      <c r="C140" s="1130" t="s">
        <v>1471</v>
      </c>
      <c r="D140" s="1131">
        <v>138.58869999999999</v>
      </c>
      <c r="E140" s="1131">
        <v>62.799529999999997</v>
      </c>
      <c r="F140" s="265"/>
      <c r="G140" s="258"/>
    </row>
    <row r="141" spans="1:7" ht="12.75" customHeight="1" x14ac:dyDescent="0.2"/>
    <row r="142" spans="1:7" ht="12.75" customHeight="1" x14ac:dyDescent="0.2"/>
    <row r="143" spans="1:7" ht="12.75" customHeight="1" x14ac:dyDescent="0.2"/>
    <row r="144" spans="1:7" ht="12.75" customHeight="1" x14ac:dyDescent="0.2"/>
    <row r="145" ht="12.75" customHeight="1" x14ac:dyDescent="0.2"/>
    <row r="146" ht="12.75" customHeight="1" x14ac:dyDescent="0.2"/>
  </sheetData>
  <mergeCells count="10">
    <mergeCell ref="A89:B90"/>
    <mergeCell ref="C89:C90"/>
    <mergeCell ref="D89:E89"/>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83" firstPageNumber="445" fitToHeight="2" orientation="portrait" useFirstPageNumber="1" r:id="rId1"/>
  <headerFooter>
    <oddHeader>&amp;L&amp;"Tahoma,Kurzíva"Závěrečný účet Moravskoslezského kraje za rok 2023&amp;R&amp;"Tahoma,Kurzíva"Tabulka č. 44</oddHeader>
    <oddFooter>&amp;C&amp;"Tahoma,Obyčejné"&amp;P</oddFooter>
  </headerFooter>
  <rowBreaks count="1" manualBreakCount="1">
    <brk id="74" max="6"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8D619-8E49-404A-B391-BE60DD69C2D6}">
  <sheetPr>
    <pageSetUpPr fitToPage="1"/>
  </sheetPr>
  <dimension ref="A1:G83"/>
  <sheetViews>
    <sheetView showGridLines="0" zoomScaleNormal="100" zoomScaleSheetLayoutView="100" workbookViewId="0">
      <selection activeCell="K15" sqref="K15"/>
    </sheetView>
  </sheetViews>
  <sheetFormatPr defaultColWidth="9.28515625" defaultRowHeight="12.75" x14ac:dyDescent="0.2"/>
  <cols>
    <col min="1" max="1" width="6.7109375" style="200" customWidth="1"/>
    <col min="2" max="2" width="54.7109375" style="200" customWidth="1"/>
    <col min="3" max="3" width="8.5703125" style="121" customWidth="1"/>
    <col min="4" max="7" width="15.42578125" style="200" customWidth="1"/>
    <col min="8" max="16384" width="9.28515625" style="200"/>
  </cols>
  <sheetData>
    <row r="1" spans="1:7" s="272" customFormat="1" ht="18" customHeight="1" x14ac:dyDescent="0.2">
      <c r="A1" s="1590" t="s">
        <v>4566</v>
      </c>
      <c r="B1" s="1590"/>
      <c r="C1" s="1590"/>
      <c r="D1" s="1590"/>
      <c r="E1" s="1590"/>
      <c r="F1" s="1590"/>
      <c r="G1" s="1590"/>
    </row>
    <row r="2" spans="1:7" s="272" customFormat="1" ht="18" customHeight="1" x14ac:dyDescent="0.2">
      <c r="A2" s="1590" t="s">
        <v>1660</v>
      </c>
      <c r="B2" s="1590"/>
      <c r="C2" s="1590"/>
      <c r="D2" s="1590"/>
      <c r="E2" s="1590"/>
      <c r="F2" s="1590"/>
      <c r="G2" s="1590"/>
    </row>
    <row r="4" spans="1:7" ht="12.75" customHeight="1" x14ac:dyDescent="0.2">
      <c r="A4" s="1157"/>
      <c r="B4" s="1158"/>
      <c r="C4" s="451"/>
      <c r="D4" s="1159">
        <v>1</v>
      </c>
      <c r="E4" s="1159">
        <v>2</v>
      </c>
      <c r="F4" s="1159">
        <v>3</v>
      </c>
      <c r="G4" s="1159">
        <v>4</v>
      </c>
    </row>
    <row r="5" spans="1:7" s="201" customFormat="1" ht="12.75" customHeight="1" x14ac:dyDescent="0.2">
      <c r="A5" s="1613" t="s">
        <v>1031</v>
      </c>
      <c r="B5" s="1614"/>
      <c r="C5" s="1617" t="s">
        <v>1032</v>
      </c>
      <c r="D5" s="1619" t="s">
        <v>1475</v>
      </c>
      <c r="E5" s="1619"/>
      <c r="F5" s="1619" t="s">
        <v>1476</v>
      </c>
      <c r="G5" s="1619"/>
    </row>
    <row r="6" spans="1:7" s="201" customFormat="1" ht="21" x14ac:dyDescent="0.2">
      <c r="A6" s="1615"/>
      <c r="B6" s="1616"/>
      <c r="C6" s="1618"/>
      <c r="D6" s="1160" t="s">
        <v>1477</v>
      </c>
      <c r="E6" s="1160" t="s">
        <v>1478</v>
      </c>
      <c r="F6" s="1161" t="s">
        <v>1477</v>
      </c>
      <c r="G6" s="1161" t="s">
        <v>1478</v>
      </c>
    </row>
    <row r="7" spans="1:7" s="201" customFormat="1" x14ac:dyDescent="0.2">
      <c r="A7" s="1144" t="s">
        <v>1040</v>
      </c>
      <c r="B7" s="1144" t="s">
        <v>1479</v>
      </c>
      <c r="C7" s="1145" t="s">
        <v>63</v>
      </c>
      <c r="D7" s="1162">
        <v>393472.00715000002</v>
      </c>
      <c r="E7" s="1162">
        <v>1974.0153499999999</v>
      </c>
      <c r="F7" s="1162">
        <v>373818.17512000003</v>
      </c>
      <c r="G7" s="1162">
        <v>2554.91372</v>
      </c>
    </row>
    <row r="8" spans="1:7" x14ac:dyDescent="0.2">
      <c r="A8" s="1125" t="s">
        <v>1042</v>
      </c>
      <c r="B8" s="1125" t="s">
        <v>1480</v>
      </c>
      <c r="C8" s="1149" t="s">
        <v>63</v>
      </c>
      <c r="D8" s="1162">
        <v>392244.65341999999</v>
      </c>
      <c r="E8" s="1162">
        <v>1977.25296</v>
      </c>
      <c r="F8" s="1162">
        <v>372823.15629000001</v>
      </c>
      <c r="G8" s="1162">
        <v>2506.3027200000001</v>
      </c>
    </row>
    <row r="9" spans="1:7" x14ac:dyDescent="0.2">
      <c r="A9" s="1132" t="s">
        <v>1044</v>
      </c>
      <c r="B9" s="1132" t="s">
        <v>1481</v>
      </c>
      <c r="C9" s="1152" t="s">
        <v>1482</v>
      </c>
      <c r="D9" s="299">
        <v>16210.48935</v>
      </c>
      <c r="E9" s="299">
        <v>10.41431</v>
      </c>
      <c r="F9" s="299">
        <v>18960.39791</v>
      </c>
      <c r="G9" s="299">
        <v>2.3405499999999999</v>
      </c>
    </row>
    <row r="10" spans="1:7" x14ac:dyDescent="0.2">
      <c r="A10" s="293" t="s">
        <v>1047</v>
      </c>
      <c r="B10" s="293" t="s">
        <v>1483</v>
      </c>
      <c r="C10" s="298" t="s">
        <v>1484</v>
      </c>
      <c r="D10" s="299">
        <v>19672.444810000001</v>
      </c>
      <c r="E10" s="299">
        <v>92.545720000000003</v>
      </c>
      <c r="F10" s="299">
        <v>13547.38255</v>
      </c>
      <c r="G10" s="299">
        <v>61.424199999999999</v>
      </c>
    </row>
    <row r="11" spans="1:7" x14ac:dyDescent="0.2">
      <c r="A11" s="293" t="s">
        <v>1050</v>
      </c>
      <c r="B11" s="293" t="s">
        <v>1485</v>
      </c>
      <c r="C11" s="298" t="s">
        <v>1486</v>
      </c>
      <c r="D11" s="299"/>
      <c r="E11" s="299"/>
      <c r="F11" s="299"/>
      <c r="G11" s="299"/>
    </row>
    <row r="12" spans="1:7" x14ac:dyDescent="0.2">
      <c r="A12" s="293" t="s">
        <v>1053</v>
      </c>
      <c r="B12" s="293" t="s">
        <v>1487</v>
      </c>
      <c r="C12" s="298" t="s">
        <v>1488</v>
      </c>
      <c r="D12" s="299">
        <v>663.12630000000001</v>
      </c>
      <c r="E12" s="299">
        <v>946.51260000000002</v>
      </c>
      <c r="F12" s="299">
        <v>450.73892999999998</v>
      </c>
      <c r="G12" s="299">
        <v>1510.8604800000001</v>
      </c>
    </row>
    <row r="13" spans="1:7" x14ac:dyDescent="0.2">
      <c r="A13" s="293" t="s">
        <v>1056</v>
      </c>
      <c r="B13" s="293" t="s">
        <v>1489</v>
      </c>
      <c r="C13" s="298" t="s">
        <v>1490</v>
      </c>
      <c r="D13" s="299">
        <v>-55.367449999999998</v>
      </c>
      <c r="E13" s="299"/>
      <c r="F13" s="299">
        <v>-132.44173000000001</v>
      </c>
      <c r="G13" s="299"/>
    </row>
    <row r="14" spans="1:7" x14ac:dyDescent="0.2">
      <c r="A14" s="293" t="s">
        <v>1059</v>
      </c>
      <c r="B14" s="293" t="s">
        <v>1491</v>
      </c>
      <c r="C14" s="298" t="s">
        <v>1492</v>
      </c>
      <c r="D14" s="299">
        <v>-233.08940000000001</v>
      </c>
      <c r="E14" s="299"/>
      <c r="F14" s="299">
        <v>-14.21208</v>
      </c>
      <c r="G14" s="299"/>
    </row>
    <row r="15" spans="1:7" x14ac:dyDescent="0.2">
      <c r="A15" s="293" t="s">
        <v>1062</v>
      </c>
      <c r="B15" s="293" t="s">
        <v>1493</v>
      </c>
      <c r="C15" s="298" t="s">
        <v>1494</v>
      </c>
      <c r="D15" s="299">
        <v>-81.368589999999998</v>
      </c>
      <c r="E15" s="299"/>
      <c r="F15" s="299">
        <v>-200.88251</v>
      </c>
      <c r="G15" s="299"/>
    </row>
    <row r="16" spans="1:7" x14ac:dyDescent="0.2">
      <c r="A16" s="293" t="s">
        <v>1065</v>
      </c>
      <c r="B16" s="293" t="s">
        <v>158</v>
      </c>
      <c r="C16" s="298" t="s">
        <v>1495</v>
      </c>
      <c r="D16" s="299">
        <v>11205.51102</v>
      </c>
      <c r="E16" s="299">
        <v>536.01223000000005</v>
      </c>
      <c r="F16" s="299">
        <v>14771.75207</v>
      </c>
      <c r="G16" s="299">
        <v>528.34736999999996</v>
      </c>
    </row>
    <row r="17" spans="1:7" x14ac:dyDescent="0.2">
      <c r="A17" s="293" t="s">
        <v>1068</v>
      </c>
      <c r="B17" s="293" t="s">
        <v>144</v>
      </c>
      <c r="C17" s="298" t="s">
        <v>1496</v>
      </c>
      <c r="D17" s="299">
        <v>2104.3440900000001</v>
      </c>
      <c r="E17" s="299"/>
      <c r="F17" s="299">
        <v>1581.4522999999999</v>
      </c>
      <c r="G17" s="299"/>
    </row>
    <row r="18" spans="1:7" x14ac:dyDescent="0.2">
      <c r="A18" s="293" t="s">
        <v>1497</v>
      </c>
      <c r="B18" s="293" t="s">
        <v>1498</v>
      </c>
      <c r="C18" s="298" t="s">
        <v>1499</v>
      </c>
      <c r="D18" s="299">
        <v>246.39102</v>
      </c>
      <c r="E18" s="299"/>
      <c r="F18" s="299">
        <v>217.6651</v>
      </c>
      <c r="G18" s="299"/>
    </row>
    <row r="19" spans="1:7" x14ac:dyDescent="0.2">
      <c r="A19" s="293" t="s">
        <v>1500</v>
      </c>
      <c r="B19" s="293" t="s">
        <v>1501</v>
      </c>
      <c r="C19" s="298" t="s">
        <v>1502</v>
      </c>
      <c r="D19" s="299"/>
      <c r="E19" s="299"/>
      <c r="F19" s="299"/>
      <c r="G19" s="299"/>
    </row>
    <row r="20" spans="1:7" x14ac:dyDescent="0.2">
      <c r="A20" s="293" t="s">
        <v>1503</v>
      </c>
      <c r="B20" s="293" t="s">
        <v>1504</v>
      </c>
      <c r="C20" s="298" t="s">
        <v>1505</v>
      </c>
      <c r="D20" s="299">
        <v>50184.485330000003</v>
      </c>
      <c r="E20" s="299">
        <v>31.640219999999999</v>
      </c>
      <c r="F20" s="299">
        <v>47638.975760000001</v>
      </c>
      <c r="G20" s="299">
        <v>47.794159999999998</v>
      </c>
    </row>
    <row r="21" spans="1:7" x14ac:dyDescent="0.2">
      <c r="A21" s="293" t="s">
        <v>1506</v>
      </c>
      <c r="B21" s="293" t="s">
        <v>1507</v>
      </c>
      <c r="C21" s="298" t="s">
        <v>1508</v>
      </c>
      <c r="D21" s="299">
        <v>189294.18888999999</v>
      </c>
      <c r="E21" s="299">
        <v>121.43510999999999</v>
      </c>
      <c r="F21" s="299">
        <v>175146.71333999999</v>
      </c>
      <c r="G21" s="299">
        <v>119.03066</v>
      </c>
    </row>
    <row r="22" spans="1:7" x14ac:dyDescent="0.2">
      <c r="A22" s="293" t="s">
        <v>1509</v>
      </c>
      <c r="B22" s="293" t="s">
        <v>1510</v>
      </c>
      <c r="C22" s="298" t="s">
        <v>1511</v>
      </c>
      <c r="D22" s="299">
        <v>59836.841959999998</v>
      </c>
      <c r="E22" s="299">
        <v>38.465040000000002</v>
      </c>
      <c r="F22" s="299">
        <v>55048.531289999999</v>
      </c>
      <c r="G22" s="299">
        <v>38.937710000000003</v>
      </c>
    </row>
    <row r="23" spans="1:7" x14ac:dyDescent="0.2">
      <c r="A23" s="293" t="s">
        <v>1512</v>
      </c>
      <c r="B23" s="293" t="s">
        <v>1513</v>
      </c>
      <c r="C23" s="298" t="s">
        <v>1514</v>
      </c>
      <c r="D23" s="299">
        <v>632.15530999999999</v>
      </c>
      <c r="E23" s="299">
        <v>5.978E-2</v>
      </c>
      <c r="F23" s="299">
        <v>565.56518000000005</v>
      </c>
      <c r="G23" s="299">
        <v>2.3519999999999999E-2</v>
      </c>
    </row>
    <row r="24" spans="1:7" x14ac:dyDescent="0.2">
      <c r="A24" s="293" t="s">
        <v>1515</v>
      </c>
      <c r="B24" s="293" t="s">
        <v>1516</v>
      </c>
      <c r="C24" s="298" t="s">
        <v>1517</v>
      </c>
      <c r="D24" s="299">
        <v>7958.9780499999997</v>
      </c>
      <c r="E24" s="299">
        <v>1.9539599999999999</v>
      </c>
      <c r="F24" s="299">
        <v>7354.8629199999996</v>
      </c>
      <c r="G24" s="299">
        <v>2.2026599999999998</v>
      </c>
    </row>
    <row r="25" spans="1:7" x14ac:dyDescent="0.2">
      <c r="A25" s="293" t="s">
        <v>1518</v>
      </c>
      <c r="B25" s="293" t="s">
        <v>1519</v>
      </c>
      <c r="C25" s="298" t="s">
        <v>1520</v>
      </c>
      <c r="D25" s="299">
        <v>98.414370000000005</v>
      </c>
      <c r="E25" s="299"/>
      <c r="F25" s="299">
        <v>141.43195</v>
      </c>
      <c r="G25" s="299"/>
    </row>
    <row r="26" spans="1:7" x14ac:dyDescent="0.2">
      <c r="A26" s="293" t="s">
        <v>1521</v>
      </c>
      <c r="B26" s="293" t="s">
        <v>1522</v>
      </c>
      <c r="C26" s="298" t="s">
        <v>1523</v>
      </c>
      <c r="D26" s="299"/>
      <c r="E26" s="299"/>
      <c r="F26" s="299">
        <v>55.71</v>
      </c>
      <c r="G26" s="299"/>
    </row>
    <row r="27" spans="1:7" x14ac:dyDescent="0.2">
      <c r="A27" s="293" t="s">
        <v>1524</v>
      </c>
      <c r="B27" s="293" t="s">
        <v>1525</v>
      </c>
      <c r="C27" s="298" t="s">
        <v>1526</v>
      </c>
      <c r="D27" s="299">
        <v>3.3149999999999999</v>
      </c>
      <c r="E27" s="299"/>
      <c r="F27" s="299">
        <v>3.3149999999999999</v>
      </c>
      <c r="G27" s="299"/>
    </row>
    <row r="28" spans="1:7" x14ac:dyDescent="0.2">
      <c r="A28" s="293" t="s">
        <v>1527</v>
      </c>
      <c r="B28" s="293" t="s">
        <v>1528</v>
      </c>
      <c r="C28" s="298" t="s">
        <v>1529</v>
      </c>
      <c r="D28" s="299">
        <v>371.63621000000001</v>
      </c>
      <c r="E28" s="299"/>
      <c r="F28" s="299">
        <v>295.19977999999998</v>
      </c>
      <c r="G28" s="299"/>
    </row>
    <row r="29" spans="1:7" x14ac:dyDescent="0.2">
      <c r="A29" s="293" t="s">
        <v>1530</v>
      </c>
      <c r="B29" s="293" t="s">
        <v>1531</v>
      </c>
      <c r="C29" s="298" t="s">
        <v>1532</v>
      </c>
      <c r="D29" s="299">
        <v>1.3</v>
      </c>
      <c r="E29" s="299"/>
      <c r="F29" s="299">
        <v>3</v>
      </c>
      <c r="G29" s="299"/>
    </row>
    <row r="30" spans="1:7" x14ac:dyDescent="0.2">
      <c r="A30" s="293" t="s">
        <v>1533</v>
      </c>
      <c r="B30" s="293" t="s">
        <v>1534</v>
      </c>
      <c r="C30" s="298" t="s">
        <v>1535</v>
      </c>
      <c r="D30" s="299">
        <v>2</v>
      </c>
      <c r="E30" s="299"/>
      <c r="F30" s="299">
        <v>10</v>
      </c>
      <c r="G30" s="299"/>
    </row>
    <row r="31" spans="1:7" x14ac:dyDescent="0.2">
      <c r="A31" s="293" t="s">
        <v>1536</v>
      </c>
      <c r="B31" s="293" t="s">
        <v>1537</v>
      </c>
      <c r="C31" s="298" t="s">
        <v>1538</v>
      </c>
      <c r="D31" s="299"/>
      <c r="E31" s="299"/>
      <c r="F31" s="299"/>
      <c r="G31" s="299"/>
    </row>
    <row r="32" spans="1:7" x14ac:dyDescent="0.2">
      <c r="A32" s="293" t="s">
        <v>1539</v>
      </c>
      <c r="B32" s="293" t="s">
        <v>1540</v>
      </c>
      <c r="C32" s="298" t="s">
        <v>1541</v>
      </c>
      <c r="D32" s="299"/>
      <c r="E32" s="299"/>
      <c r="F32" s="299"/>
      <c r="G32" s="299"/>
    </row>
    <row r="33" spans="1:7" x14ac:dyDescent="0.2">
      <c r="A33" s="293" t="s">
        <v>1542</v>
      </c>
      <c r="B33" s="293" t="s">
        <v>1543</v>
      </c>
      <c r="C33" s="298" t="s">
        <v>1544</v>
      </c>
      <c r="D33" s="299">
        <v>170.19479999999999</v>
      </c>
      <c r="E33" s="299"/>
      <c r="F33" s="299">
        <v>92.95</v>
      </c>
      <c r="G33" s="299"/>
    </row>
    <row r="34" spans="1:7" x14ac:dyDescent="0.2">
      <c r="A34" s="293" t="s">
        <v>1545</v>
      </c>
      <c r="B34" s="293" t="s">
        <v>1546</v>
      </c>
      <c r="C34" s="298" t="s">
        <v>1547</v>
      </c>
      <c r="D34" s="299"/>
      <c r="E34" s="299"/>
      <c r="F34" s="299">
        <v>12.208</v>
      </c>
      <c r="G34" s="299"/>
    </row>
    <row r="35" spans="1:7" x14ac:dyDescent="0.2">
      <c r="A35" s="293" t="s">
        <v>1548</v>
      </c>
      <c r="B35" s="293" t="s">
        <v>1549</v>
      </c>
      <c r="C35" s="298" t="s">
        <v>1550</v>
      </c>
      <c r="D35" s="299">
        <v>27007.897089999999</v>
      </c>
      <c r="E35" s="299">
        <v>198.21316999999999</v>
      </c>
      <c r="F35" s="299">
        <v>25733.010979999999</v>
      </c>
      <c r="G35" s="299">
        <v>195.34148999999999</v>
      </c>
    </row>
    <row r="36" spans="1:7" x14ac:dyDescent="0.2">
      <c r="A36" s="293" t="s">
        <v>1551</v>
      </c>
      <c r="B36" s="293" t="s">
        <v>1552</v>
      </c>
      <c r="C36" s="298" t="s">
        <v>1553</v>
      </c>
      <c r="D36" s="299"/>
      <c r="E36" s="299"/>
      <c r="F36" s="299"/>
      <c r="G36" s="299"/>
    </row>
    <row r="37" spans="1:7" x14ac:dyDescent="0.2">
      <c r="A37" s="293" t="s">
        <v>1554</v>
      </c>
      <c r="B37" s="293" t="s">
        <v>1555</v>
      </c>
      <c r="C37" s="298" t="s">
        <v>1556</v>
      </c>
      <c r="D37" s="299"/>
      <c r="E37" s="299"/>
      <c r="F37" s="299">
        <v>1.2E-2</v>
      </c>
      <c r="G37" s="299"/>
    </row>
    <row r="38" spans="1:7" x14ac:dyDescent="0.2">
      <c r="A38" s="293" t="s">
        <v>1557</v>
      </c>
      <c r="B38" s="293" t="s">
        <v>1558</v>
      </c>
      <c r="C38" s="298" t="s">
        <v>1559</v>
      </c>
      <c r="D38" s="299"/>
      <c r="E38" s="299"/>
      <c r="F38" s="299"/>
      <c r="G38" s="299"/>
    </row>
    <row r="39" spans="1:7" x14ac:dyDescent="0.2">
      <c r="A39" s="293" t="s">
        <v>1560</v>
      </c>
      <c r="B39" s="293" t="s">
        <v>1561</v>
      </c>
      <c r="C39" s="298" t="s">
        <v>1562</v>
      </c>
      <c r="D39" s="299"/>
      <c r="E39" s="299"/>
      <c r="F39" s="299"/>
      <c r="G39" s="299"/>
    </row>
    <row r="40" spans="1:7" x14ac:dyDescent="0.2">
      <c r="A40" s="293" t="s">
        <v>1563</v>
      </c>
      <c r="B40" s="293" t="s">
        <v>1564</v>
      </c>
      <c r="C40" s="298" t="s">
        <v>1565</v>
      </c>
      <c r="D40" s="299"/>
      <c r="E40" s="299"/>
      <c r="F40" s="299"/>
      <c r="G40" s="299"/>
    </row>
    <row r="41" spans="1:7" x14ac:dyDescent="0.2">
      <c r="A41" s="293" t="s">
        <v>1566</v>
      </c>
      <c r="B41" s="293" t="s">
        <v>1567</v>
      </c>
      <c r="C41" s="298" t="s">
        <v>1568</v>
      </c>
      <c r="D41" s="299">
        <v>537.64</v>
      </c>
      <c r="E41" s="299"/>
      <c r="F41" s="299">
        <v>27.27</v>
      </c>
      <c r="G41" s="299"/>
    </row>
    <row r="42" spans="1:7" x14ac:dyDescent="0.2">
      <c r="A42" s="293" t="s">
        <v>1569</v>
      </c>
      <c r="B42" s="293" t="s">
        <v>1570</v>
      </c>
      <c r="C42" s="298" t="s">
        <v>1571</v>
      </c>
      <c r="D42" s="299">
        <v>6067.3612899999998</v>
      </c>
      <c r="E42" s="299"/>
      <c r="F42" s="299">
        <v>9624.7085700000007</v>
      </c>
      <c r="G42" s="299"/>
    </row>
    <row r="43" spans="1:7" x14ac:dyDescent="0.2">
      <c r="A43" s="293" t="s">
        <v>1572</v>
      </c>
      <c r="B43" s="293" t="s">
        <v>1573</v>
      </c>
      <c r="C43" s="298" t="s">
        <v>1574</v>
      </c>
      <c r="D43" s="299">
        <v>345.76396999999997</v>
      </c>
      <c r="E43" s="299">
        <v>8.1999999999999998E-4</v>
      </c>
      <c r="F43" s="299">
        <v>1887.83898</v>
      </c>
      <c r="G43" s="299">
        <v>-8.0000000000000007E-5</v>
      </c>
    </row>
    <row r="44" spans="1:7" x14ac:dyDescent="0.2">
      <c r="A44" s="1125" t="s">
        <v>1071</v>
      </c>
      <c r="B44" s="1125" t="s">
        <v>1575</v>
      </c>
      <c r="C44" s="1149" t="s">
        <v>63</v>
      </c>
      <c r="D44" s="1162">
        <v>73.768079999999998</v>
      </c>
      <c r="E44" s="1162">
        <v>0</v>
      </c>
      <c r="F44" s="1162">
        <v>102.75847</v>
      </c>
      <c r="G44" s="1162">
        <v>0</v>
      </c>
    </row>
    <row r="45" spans="1:7" x14ac:dyDescent="0.2">
      <c r="A45" s="293" t="s">
        <v>1073</v>
      </c>
      <c r="B45" s="293" t="s">
        <v>1576</v>
      </c>
      <c r="C45" s="298" t="s">
        <v>1577</v>
      </c>
      <c r="D45" s="299"/>
      <c r="E45" s="299"/>
      <c r="F45" s="299"/>
      <c r="G45" s="299"/>
    </row>
    <row r="46" spans="1:7" x14ac:dyDescent="0.2">
      <c r="A46" s="293" t="s">
        <v>1075</v>
      </c>
      <c r="B46" s="293" t="s">
        <v>1578</v>
      </c>
      <c r="C46" s="298" t="s">
        <v>1579</v>
      </c>
      <c r="D46" s="299"/>
      <c r="E46" s="299"/>
      <c r="F46" s="299"/>
      <c r="G46" s="299"/>
    </row>
    <row r="47" spans="1:7" x14ac:dyDescent="0.2">
      <c r="A47" s="293" t="s">
        <v>1078</v>
      </c>
      <c r="B47" s="293" t="s">
        <v>1580</v>
      </c>
      <c r="C47" s="298" t="s">
        <v>1581</v>
      </c>
      <c r="D47" s="299">
        <v>7.9204400000000001</v>
      </c>
      <c r="E47" s="299"/>
      <c r="F47" s="299">
        <v>48.505330000000001</v>
      </c>
      <c r="G47" s="299"/>
    </row>
    <row r="48" spans="1:7" x14ac:dyDescent="0.2">
      <c r="A48" s="293" t="s">
        <v>1081</v>
      </c>
      <c r="B48" s="293" t="s">
        <v>1582</v>
      </c>
      <c r="C48" s="298" t="s">
        <v>1583</v>
      </c>
      <c r="D48" s="299"/>
      <c r="E48" s="299"/>
      <c r="F48" s="299"/>
      <c r="G48" s="299"/>
    </row>
    <row r="49" spans="1:7" x14ac:dyDescent="0.2">
      <c r="A49" s="293" t="s">
        <v>1084</v>
      </c>
      <c r="B49" s="293" t="s">
        <v>1584</v>
      </c>
      <c r="C49" s="298" t="s">
        <v>1585</v>
      </c>
      <c r="D49" s="299">
        <v>65.847639999999998</v>
      </c>
      <c r="E49" s="299"/>
      <c r="F49" s="299">
        <v>54.253140000000002</v>
      </c>
      <c r="G49" s="299"/>
    </row>
    <row r="50" spans="1:7" x14ac:dyDescent="0.2">
      <c r="A50" s="1125" t="s">
        <v>1102</v>
      </c>
      <c r="B50" s="1125" t="s">
        <v>1586</v>
      </c>
      <c r="C50" s="1149" t="s">
        <v>63</v>
      </c>
      <c r="D50" s="1162">
        <v>0</v>
      </c>
      <c r="E50" s="1162">
        <v>0</v>
      </c>
      <c r="F50" s="1162">
        <v>0</v>
      </c>
      <c r="G50" s="1162">
        <v>0</v>
      </c>
    </row>
    <row r="51" spans="1:7" x14ac:dyDescent="0.2">
      <c r="A51" s="293" t="s">
        <v>1104</v>
      </c>
      <c r="B51" s="293" t="s">
        <v>1587</v>
      </c>
      <c r="C51" s="298" t="s">
        <v>1588</v>
      </c>
      <c r="D51" s="299"/>
      <c r="E51" s="299"/>
      <c r="F51" s="299"/>
      <c r="G51" s="299"/>
    </row>
    <row r="52" spans="1:7" x14ac:dyDescent="0.2">
      <c r="A52" s="293" t="s">
        <v>1107</v>
      </c>
      <c r="B52" s="293" t="s">
        <v>1589</v>
      </c>
      <c r="C52" s="298" t="s">
        <v>1590</v>
      </c>
      <c r="D52" s="299"/>
      <c r="E52" s="299"/>
      <c r="F52" s="299"/>
      <c r="G52" s="299"/>
    </row>
    <row r="53" spans="1:7" x14ac:dyDescent="0.2">
      <c r="A53" s="1125" t="s">
        <v>1591</v>
      </c>
      <c r="B53" s="1125" t="s">
        <v>1221</v>
      </c>
      <c r="C53" s="1149" t="s">
        <v>63</v>
      </c>
      <c r="D53" s="1162">
        <v>1153.58565</v>
      </c>
      <c r="E53" s="1162">
        <v>-3.2376100000000001</v>
      </c>
      <c r="F53" s="1162">
        <v>892.26035999999999</v>
      </c>
      <c r="G53" s="1162">
        <v>48.610999999999997</v>
      </c>
    </row>
    <row r="54" spans="1:7" x14ac:dyDescent="0.2">
      <c r="A54" s="293" t="s">
        <v>1592</v>
      </c>
      <c r="B54" s="293" t="s">
        <v>1221</v>
      </c>
      <c r="C54" s="298" t="s">
        <v>1593</v>
      </c>
      <c r="D54" s="299">
        <v>921.95903999999996</v>
      </c>
      <c r="E54" s="299">
        <v>-48.610999999999997</v>
      </c>
      <c r="F54" s="299">
        <v>892.26035999999999</v>
      </c>
      <c r="G54" s="299">
        <v>48.610999999999997</v>
      </c>
    </row>
    <row r="55" spans="1:7" x14ac:dyDescent="0.2">
      <c r="A55" s="293" t="s">
        <v>1594</v>
      </c>
      <c r="B55" s="293" t="s">
        <v>1595</v>
      </c>
      <c r="C55" s="298" t="s">
        <v>1596</v>
      </c>
      <c r="D55" s="299">
        <v>231.62661</v>
      </c>
      <c r="E55" s="299">
        <v>45.373390000000001</v>
      </c>
      <c r="F55" s="299"/>
      <c r="G55" s="299"/>
    </row>
    <row r="56" spans="1:7" x14ac:dyDescent="0.2">
      <c r="A56" s="1125" t="s">
        <v>1148</v>
      </c>
      <c r="B56" s="1125" t="s">
        <v>1597</v>
      </c>
      <c r="C56" s="1149" t="s">
        <v>63</v>
      </c>
      <c r="D56" s="1162">
        <v>397012.51487999997</v>
      </c>
      <c r="E56" s="1162">
        <v>3007.98326</v>
      </c>
      <c r="F56" s="1162">
        <v>382888.93176000001</v>
      </c>
      <c r="G56" s="1162">
        <v>3437.4404599999998</v>
      </c>
    </row>
    <row r="57" spans="1:7" x14ac:dyDescent="0.2">
      <c r="A57" s="1125" t="s">
        <v>1150</v>
      </c>
      <c r="B57" s="1125" t="s">
        <v>1598</v>
      </c>
      <c r="C57" s="1149" t="s">
        <v>63</v>
      </c>
      <c r="D57" s="1162">
        <v>60340.778509999996</v>
      </c>
      <c r="E57" s="1162">
        <v>3007.98326</v>
      </c>
      <c r="F57" s="1162">
        <v>55135.835200000001</v>
      </c>
      <c r="G57" s="1162">
        <v>3437.4404599999998</v>
      </c>
    </row>
    <row r="58" spans="1:7" x14ac:dyDescent="0.2">
      <c r="A58" s="293" t="s">
        <v>1152</v>
      </c>
      <c r="B58" s="293" t="s">
        <v>1599</v>
      </c>
      <c r="C58" s="298" t="s">
        <v>1600</v>
      </c>
      <c r="D58" s="299">
        <v>883.41368999999997</v>
      </c>
      <c r="E58" s="299"/>
      <c r="F58" s="299">
        <v>692.61144000000002</v>
      </c>
      <c r="G58" s="299"/>
    </row>
    <row r="59" spans="1:7" x14ac:dyDescent="0.2">
      <c r="A59" s="293" t="s">
        <v>1155</v>
      </c>
      <c r="B59" s="293" t="s">
        <v>1601</v>
      </c>
      <c r="C59" s="298" t="s">
        <v>1602</v>
      </c>
      <c r="D59" s="299">
        <v>52488.932200000003</v>
      </c>
      <c r="E59" s="299">
        <v>212.70868999999999</v>
      </c>
      <c r="F59" s="299">
        <v>48706.338309999999</v>
      </c>
      <c r="G59" s="299">
        <v>183.92177000000001</v>
      </c>
    </row>
    <row r="60" spans="1:7" x14ac:dyDescent="0.2">
      <c r="A60" s="293" t="s">
        <v>1158</v>
      </c>
      <c r="B60" s="293" t="s">
        <v>1603</v>
      </c>
      <c r="C60" s="298" t="s">
        <v>1604</v>
      </c>
      <c r="D60" s="299">
        <v>444.65</v>
      </c>
      <c r="E60" s="299">
        <v>1423.58557</v>
      </c>
      <c r="F60" s="299">
        <v>510.4</v>
      </c>
      <c r="G60" s="299">
        <v>1256.1032299999999</v>
      </c>
    </row>
    <row r="61" spans="1:7" x14ac:dyDescent="0.2">
      <c r="A61" s="293" t="s">
        <v>1161</v>
      </c>
      <c r="B61" s="293" t="s">
        <v>1605</v>
      </c>
      <c r="C61" s="298" t="s">
        <v>1606</v>
      </c>
      <c r="D61" s="299">
        <v>401.45699999999999</v>
      </c>
      <c r="E61" s="299">
        <v>1371.6890000000001</v>
      </c>
      <c r="F61" s="299">
        <v>319.66800000000001</v>
      </c>
      <c r="G61" s="299">
        <v>1997.4154599999999</v>
      </c>
    </row>
    <row r="62" spans="1:7" x14ac:dyDescent="0.2">
      <c r="A62" s="293" t="s">
        <v>1173</v>
      </c>
      <c r="B62" s="293" t="s">
        <v>1607</v>
      </c>
      <c r="C62" s="298" t="s">
        <v>1608</v>
      </c>
      <c r="D62" s="299"/>
      <c r="E62" s="299"/>
      <c r="F62" s="299"/>
      <c r="G62" s="299"/>
    </row>
    <row r="63" spans="1:7" x14ac:dyDescent="0.2">
      <c r="A63" s="293" t="s">
        <v>1176</v>
      </c>
      <c r="B63" s="293" t="s">
        <v>1531</v>
      </c>
      <c r="C63" s="298" t="s">
        <v>1609</v>
      </c>
      <c r="D63" s="299">
        <v>4.9390000000000001</v>
      </c>
      <c r="E63" s="299"/>
      <c r="F63" s="299">
        <v>296.40199999999999</v>
      </c>
      <c r="G63" s="299"/>
    </row>
    <row r="64" spans="1:7" x14ac:dyDescent="0.2">
      <c r="A64" s="293" t="s">
        <v>1179</v>
      </c>
      <c r="B64" s="293" t="s">
        <v>1534</v>
      </c>
      <c r="C64" s="298" t="s">
        <v>1610</v>
      </c>
      <c r="D64" s="299"/>
      <c r="E64" s="299"/>
      <c r="F64" s="299"/>
      <c r="G64" s="299"/>
    </row>
    <row r="65" spans="1:7" x14ac:dyDescent="0.2">
      <c r="A65" s="293" t="s">
        <v>1611</v>
      </c>
      <c r="B65" s="293" t="s">
        <v>1612</v>
      </c>
      <c r="C65" s="298" t="s">
        <v>1613</v>
      </c>
      <c r="D65" s="299">
        <v>0.94399999999999995</v>
      </c>
      <c r="E65" s="299"/>
      <c r="F65" s="299">
        <v>3</v>
      </c>
      <c r="G65" s="299"/>
    </row>
    <row r="66" spans="1:7" x14ac:dyDescent="0.2">
      <c r="A66" s="293" t="s">
        <v>1614</v>
      </c>
      <c r="B66" s="293" t="s">
        <v>1615</v>
      </c>
      <c r="C66" s="298" t="s">
        <v>1616</v>
      </c>
      <c r="D66" s="299"/>
      <c r="E66" s="299"/>
      <c r="F66" s="299">
        <v>0.57899999999999996</v>
      </c>
      <c r="G66" s="299"/>
    </row>
    <row r="67" spans="1:7" x14ac:dyDescent="0.2">
      <c r="A67" s="293" t="s">
        <v>1617</v>
      </c>
      <c r="B67" s="293" t="s">
        <v>1618</v>
      </c>
      <c r="C67" s="298" t="s">
        <v>1619</v>
      </c>
      <c r="D67" s="299"/>
      <c r="E67" s="299"/>
      <c r="F67" s="299"/>
      <c r="G67" s="299"/>
    </row>
    <row r="68" spans="1:7" x14ac:dyDescent="0.2">
      <c r="A68" s="293" t="s">
        <v>1620</v>
      </c>
      <c r="B68" s="293" t="s">
        <v>1621</v>
      </c>
      <c r="C68" s="298" t="s">
        <v>1622</v>
      </c>
      <c r="D68" s="299"/>
      <c r="E68" s="299"/>
      <c r="F68" s="299">
        <v>22.72</v>
      </c>
      <c r="G68" s="299"/>
    </row>
    <row r="69" spans="1:7" x14ac:dyDescent="0.2">
      <c r="A69" s="293" t="s">
        <v>1623</v>
      </c>
      <c r="B69" s="293" t="s">
        <v>1624</v>
      </c>
      <c r="C69" s="298" t="s">
        <v>1625</v>
      </c>
      <c r="D69" s="299"/>
      <c r="E69" s="299"/>
      <c r="F69" s="299"/>
      <c r="G69" s="299"/>
    </row>
    <row r="70" spans="1:7" x14ac:dyDescent="0.2">
      <c r="A70" s="293" t="s">
        <v>1626</v>
      </c>
      <c r="B70" s="293" t="s">
        <v>1627</v>
      </c>
      <c r="C70" s="298" t="s">
        <v>1628</v>
      </c>
      <c r="D70" s="299">
        <v>4873.2947800000002</v>
      </c>
      <c r="E70" s="299"/>
      <c r="F70" s="299">
        <v>3698.15544</v>
      </c>
      <c r="G70" s="299"/>
    </row>
    <row r="71" spans="1:7" x14ac:dyDescent="0.2">
      <c r="A71" s="293" t="s">
        <v>1629</v>
      </c>
      <c r="B71" s="293" t="s">
        <v>1630</v>
      </c>
      <c r="C71" s="298" t="s">
        <v>1631</v>
      </c>
      <c r="D71" s="299">
        <v>1243.1478400000001</v>
      </c>
      <c r="E71" s="299"/>
      <c r="F71" s="299">
        <v>885.96100999999999</v>
      </c>
      <c r="G71" s="299"/>
    </row>
    <row r="72" spans="1:7" x14ac:dyDescent="0.2">
      <c r="A72" s="1125" t="s">
        <v>1182</v>
      </c>
      <c r="B72" s="1125" t="s">
        <v>1632</v>
      </c>
      <c r="C72" s="1149" t="s">
        <v>63</v>
      </c>
      <c r="D72" s="1162">
        <v>4568.4191099999998</v>
      </c>
      <c r="E72" s="1162">
        <v>0</v>
      </c>
      <c r="F72" s="1162">
        <v>2961.1560500000001</v>
      </c>
      <c r="G72" s="1162">
        <v>0</v>
      </c>
    </row>
    <row r="73" spans="1:7" x14ac:dyDescent="0.2">
      <c r="A73" s="293" t="s">
        <v>1184</v>
      </c>
      <c r="B73" s="293" t="s">
        <v>1633</v>
      </c>
      <c r="C73" s="298" t="s">
        <v>1634</v>
      </c>
      <c r="D73" s="299"/>
      <c r="E73" s="299"/>
      <c r="F73" s="299"/>
      <c r="G73" s="299"/>
    </row>
    <row r="74" spans="1:7" x14ac:dyDescent="0.2">
      <c r="A74" s="293" t="s">
        <v>1187</v>
      </c>
      <c r="B74" s="293" t="s">
        <v>1578</v>
      </c>
      <c r="C74" s="298" t="s">
        <v>1635</v>
      </c>
      <c r="D74" s="299">
        <v>4542.9455699999999</v>
      </c>
      <c r="E74" s="299"/>
      <c r="F74" s="299">
        <v>2956.70325</v>
      </c>
      <c r="G74" s="299"/>
    </row>
    <row r="75" spans="1:7" x14ac:dyDescent="0.2">
      <c r="A75" s="293" t="s">
        <v>1190</v>
      </c>
      <c r="B75" s="293" t="s">
        <v>1636</v>
      </c>
      <c r="C75" s="298" t="s">
        <v>1637</v>
      </c>
      <c r="D75" s="299">
        <v>19.298549999999999</v>
      </c>
      <c r="E75" s="299"/>
      <c r="F75" s="299">
        <v>4.5190000000000001E-2</v>
      </c>
      <c r="G75" s="299"/>
    </row>
    <row r="76" spans="1:7" x14ac:dyDescent="0.2">
      <c r="A76" s="293" t="s">
        <v>1193</v>
      </c>
      <c r="B76" s="293" t="s">
        <v>1638</v>
      </c>
      <c r="C76" s="298" t="s">
        <v>1639</v>
      </c>
      <c r="D76" s="299"/>
      <c r="E76" s="299"/>
      <c r="F76" s="299"/>
      <c r="G76" s="299"/>
    </row>
    <row r="77" spans="1:7" x14ac:dyDescent="0.2">
      <c r="A77" s="293" t="s">
        <v>1199</v>
      </c>
      <c r="B77" s="293" t="s">
        <v>1640</v>
      </c>
      <c r="C77" s="298" t="s">
        <v>1641</v>
      </c>
      <c r="D77" s="299">
        <v>6.1749900000000002</v>
      </c>
      <c r="E77" s="299"/>
      <c r="F77" s="299">
        <v>4.40761</v>
      </c>
      <c r="G77" s="299"/>
    </row>
    <row r="78" spans="1:7" x14ac:dyDescent="0.2">
      <c r="A78" s="1125" t="s">
        <v>1642</v>
      </c>
      <c r="B78" s="1125" t="s">
        <v>1643</v>
      </c>
      <c r="C78" s="1149" t="s">
        <v>63</v>
      </c>
      <c r="D78" s="1162">
        <v>332103.31725999998</v>
      </c>
      <c r="E78" s="1162">
        <v>0</v>
      </c>
      <c r="F78" s="1162">
        <v>324791.94050999999</v>
      </c>
      <c r="G78" s="1162">
        <v>0</v>
      </c>
    </row>
    <row r="79" spans="1:7" x14ac:dyDescent="0.2">
      <c r="A79" s="293" t="s">
        <v>1644</v>
      </c>
      <c r="B79" s="293" t="s">
        <v>1645</v>
      </c>
      <c r="C79" s="298" t="s">
        <v>1646</v>
      </c>
      <c r="D79" s="299"/>
      <c r="E79" s="299"/>
      <c r="F79" s="299"/>
      <c r="G79" s="299"/>
    </row>
    <row r="80" spans="1:7" x14ac:dyDescent="0.2">
      <c r="A80" s="293" t="s">
        <v>1647</v>
      </c>
      <c r="B80" s="293" t="s">
        <v>1648</v>
      </c>
      <c r="C80" s="298" t="s">
        <v>1649</v>
      </c>
      <c r="D80" s="299">
        <v>332103.31725999998</v>
      </c>
      <c r="E80" s="299"/>
      <c r="F80" s="299">
        <v>324791.94050999999</v>
      </c>
      <c r="G80" s="299"/>
    </row>
    <row r="81" spans="1:7" x14ac:dyDescent="0.2">
      <c r="A81" s="1125" t="s">
        <v>1309</v>
      </c>
      <c r="B81" s="1125" t="s">
        <v>1650</v>
      </c>
      <c r="C81" s="1149" t="s">
        <v>63</v>
      </c>
      <c r="D81" s="1165">
        <v>0</v>
      </c>
      <c r="E81" s="1165">
        <v>0</v>
      </c>
      <c r="F81" s="1165">
        <v>0</v>
      </c>
      <c r="G81" s="1165">
        <v>0</v>
      </c>
    </row>
    <row r="82" spans="1:7" x14ac:dyDescent="0.2">
      <c r="A82" s="1125" t="s">
        <v>1651</v>
      </c>
      <c r="B82" s="1125" t="s">
        <v>1652</v>
      </c>
      <c r="C82" s="1149" t="s">
        <v>63</v>
      </c>
      <c r="D82" s="1162">
        <v>4694.0933800000003</v>
      </c>
      <c r="E82" s="1162">
        <v>1030.7302999999999</v>
      </c>
      <c r="F82" s="1162">
        <v>9963.0169999999998</v>
      </c>
      <c r="G82" s="1162">
        <v>931.13774000000001</v>
      </c>
    </row>
    <row r="83" spans="1:7" x14ac:dyDescent="0.2">
      <c r="A83" s="1125" t="s">
        <v>1653</v>
      </c>
      <c r="B83" s="1125" t="s">
        <v>1354</v>
      </c>
      <c r="C83" s="1149" t="s">
        <v>63</v>
      </c>
      <c r="D83" s="1162">
        <v>3540.5077299999998</v>
      </c>
      <c r="E83" s="1162">
        <v>1033.9679100000001</v>
      </c>
      <c r="F83" s="1162">
        <v>9070.7566399999996</v>
      </c>
      <c r="G83" s="1162">
        <v>882.52674000000002</v>
      </c>
    </row>
  </sheetData>
  <mergeCells count="6">
    <mergeCell ref="A1:G1"/>
    <mergeCell ref="A2:G2"/>
    <mergeCell ref="A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3" firstPageNumber="447" orientation="portrait" useFirstPageNumber="1" r:id="rId1"/>
  <headerFooter>
    <oddHeader>&amp;L&amp;"Tahoma,Kurzíva"Závěrečný účet Moravskoslezského kraje za rok 2023&amp;R&amp;"Tahoma,Kurzíva"Tabulka č. 45</oddHeader>
    <oddFooter>&amp;C&amp;"Tahoma,Obyčejné"&amp;P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F9D8B-DD24-426F-871A-404473C9AB95}">
  <dimension ref="A1:G140"/>
  <sheetViews>
    <sheetView showGridLines="0" zoomScaleNormal="100" zoomScaleSheetLayoutView="101" workbookViewId="0">
      <selection activeCell="K15" sqref="K15"/>
    </sheetView>
  </sheetViews>
  <sheetFormatPr defaultColWidth="9.28515625" defaultRowHeight="12.75" x14ac:dyDescent="0.2"/>
  <cols>
    <col min="1" max="1" width="7" style="200" customWidth="1"/>
    <col min="2" max="2" width="45.42578125" style="200" customWidth="1"/>
    <col min="3" max="3" width="8.7109375" style="121" customWidth="1"/>
    <col min="4" max="7" width="13.85546875" style="256" customWidth="1"/>
    <col min="8" max="8" width="9.28515625" style="200" customWidth="1"/>
    <col min="9" max="16384" width="9.28515625" style="200"/>
  </cols>
  <sheetData>
    <row r="1" spans="1:7" ht="18" customHeight="1" x14ac:dyDescent="0.2">
      <c r="A1" s="1590" t="s">
        <v>4566</v>
      </c>
      <c r="B1" s="1590"/>
      <c r="C1" s="1590"/>
      <c r="D1" s="1590"/>
      <c r="E1" s="1590"/>
      <c r="F1" s="1590"/>
      <c r="G1" s="1590"/>
    </row>
    <row r="2" spans="1:7" ht="18" customHeight="1" x14ac:dyDescent="0.2">
      <c r="A2" s="1590" t="s">
        <v>1654</v>
      </c>
      <c r="B2" s="1590"/>
      <c r="C2" s="1590"/>
      <c r="D2" s="1590"/>
      <c r="E2" s="1590"/>
      <c r="F2" s="1590"/>
      <c r="G2" s="1590"/>
    </row>
    <row r="4" spans="1:7" x14ac:dyDescent="0.2">
      <c r="A4" s="198"/>
      <c r="B4" s="198"/>
      <c r="C4" s="199"/>
      <c r="D4" s="1123">
        <v>1</v>
      </c>
      <c r="E4" s="1123">
        <v>2</v>
      </c>
      <c r="F4" s="1123">
        <v>3</v>
      </c>
      <c r="G4" s="1123">
        <v>4</v>
      </c>
    </row>
    <row r="5" spans="1:7" s="203" customFormat="1" ht="12.75" customHeight="1" x14ac:dyDescent="0.2">
      <c r="A5" s="1591" t="s">
        <v>1031</v>
      </c>
      <c r="B5" s="1592"/>
      <c r="C5" s="1597" t="s">
        <v>1032</v>
      </c>
      <c r="D5" s="1603" t="s">
        <v>1033</v>
      </c>
      <c r="E5" s="1604"/>
      <c r="F5" s="1604"/>
      <c r="G5" s="1605"/>
    </row>
    <row r="6" spans="1:7" s="201" customFormat="1" x14ac:dyDescent="0.2">
      <c r="A6" s="1593"/>
      <c r="B6" s="1594"/>
      <c r="C6" s="1598"/>
      <c r="D6" s="1606" t="s">
        <v>1034</v>
      </c>
      <c r="E6" s="1607"/>
      <c r="F6" s="1608"/>
      <c r="G6" s="1609" t="s">
        <v>1035</v>
      </c>
    </row>
    <row r="7" spans="1:7" s="201" customFormat="1" x14ac:dyDescent="0.2">
      <c r="A7" s="1595"/>
      <c r="B7" s="1596"/>
      <c r="C7" s="1602"/>
      <c r="D7" s="1143" t="s">
        <v>1036</v>
      </c>
      <c r="E7" s="1143" t="s">
        <v>1037</v>
      </c>
      <c r="F7" s="1143" t="s">
        <v>1038</v>
      </c>
      <c r="G7" s="1610"/>
    </row>
    <row r="8" spans="1:7" s="201" customFormat="1" x14ac:dyDescent="0.2">
      <c r="A8" s="1144"/>
      <c r="B8" s="1144" t="s">
        <v>1039</v>
      </c>
      <c r="C8" s="1145" t="s">
        <v>63</v>
      </c>
      <c r="D8" s="1127">
        <v>4198907.78419</v>
      </c>
      <c r="E8" s="1127">
        <v>1172050.3138300001</v>
      </c>
      <c r="F8" s="1127">
        <v>3026857.4703600002</v>
      </c>
      <c r="G8" s="1127">
        <v>2874848.8388100001</v>
      </c>
    </row>
    <row r="9" spans="1:7" s="204" customFormat="1" x14ac:dyDescent="0.2">
      <c r="A9" s="1144" t="s">
        <v>1040</v>
      </c>
      <c r="B9" s="1144" t="s">
        <v>1041</v>
      </c>
      <c r="C9" s="1145" t="s">
        <v>63</v>
      </c>
      <c r="D9" s="1127">
        <v>3573492.6274999999</v>
      </c>
      <c r="E9" s="1127">
        <v>1172050.3138300001</v>
      </c>
      <c r="F9" s="1127">
        <v>2401442.3136700001</v>
      </c>
      <c r="G9" s="1127">
        <v>2327750.2697600001</v>
      </c>
    </row>
    <row r="10" spans="1:7" s="204" customFormat="1" x14ac:dyDescent="0.2">
      <c r="A10" s="1144" t="s">
        <v>1042</v>
      </c>
      <c r="B10" s="1144" t="s">
        <v>1043</v>
      </c>
      <c r="C10" s="1145" t="s">
        <v>63</v>
      </c>
      <c r="D10" s="1127">
        <v>8550.3792699999995</v>
      </c>
      <c r="E10" s="1127">
        <v>7217.2700100000002</v>
      </c>
      <c r="F10" s="1127">
        <v>1333.1092599999999</v>
      </c>
      <c r="G10" s="1127">
        <v>973.83126000000004</v>
      </c>
    </row>
    <row r="11" spans="1:7" x14ac:dyDescent="0.2">
      <c r="A11" s="293" t="s">
        <v>1044</v>
      </c>
      <c r="B11" s="293" t="s">
        <v>1045</v>
      </c>
      <c r="C11" s="298" t="s">
        <v>1046</v>
      </c>
      <c r="D11" s="304">
        <v>70</v>
      </c>
      <c r="E11" s="304">
        <v>70</v>
      </c>
      <c r="F11" s="304">
        <v>0</v>
      </c>
      <c r="G11" s="304">
        <v>0</v>
      </c>
    </row>
    <row r="12" spans="1:7" x14ac:dyDescent="0.2">
      <c r="A12" s="293" t="s">
        <v>1047</v>
      </c>
      <c r="B12" s="293" t="s">
        <v>1048</v>
      </c>
      <c r="C12" s="298" t="s">
        <v>1049</v>
      </c>
      <c r="D12" s="294">
        <v>835.42579999999998</v>
      </c>
      <c r="E12" s="304">
        <v>482.65053999999998</v>
      </c>
      <c r="F12" s="294">
        <v>352.77526</v>
      </c>
      <c r="G12" s="304">
        <v>421.83526000000001</v>
      </c>
    </row>
    <row r="13" spans="1:7" x14ac:dyDescent="0.2">
      <c r="A13" s="293" t="s">
        <v>1050</v>
      </c>
      <c r="B13" s="293" t="s">
        <v>1051</v>
      </c>
      <c r="C13" s="298" t="s">
        <v>1052</v>
      </c>
      <c r="D13" s="294"/>
      <c r="E13" s="304"/>
      <c r="F13" s="294"/>
      <c r="G13" s="304">
        <v>0</v>
      </c>
    </row>
    <row r="14" spans="1:7" x14ac:dyDescent="0.2">
      <c r="A14" s="293" t="s">
        <v>1053</v>
      </c>
      <c r="B14" s="293" t="s">
        <v>1054</v>
      </c>
      <c r="C14" s="298" t="s">
        <v>1055</v>
      </c>
      <c r="D14" s="294"/>
      <c r="E14" s="304"/>
      <c r="F14" s="294"/>
      <c r="G14" s="304">
        <v>0</v>
      </c>
    </row>
    <row r="15" spans="1:7" x14ac:dyDescent="0.2">
      <c r="A15" s="293" t="s">
        <v>1056</v>
      </c>
      <c r="B15" s="293" t="s">
        <v>1057</v>
      </c>
      <c r="C15" s="298" t="s">
        <v>1058</v>
      </c>
      <c r="D15" s="294">
        <v>6516.4744700000001</v>
      </c>
      <c r="E15" s="304">
        <v>6516.4744700000001</v>
      </c>
      <c r="F15" s="294"/>
      <c r="G15" s="304">
        <v>0</v>
      </c>
    </row>
    <row r="16" spans="1:7" x14ac:dyDescent="0.2">
      <c r="A16" s="293" t="s">
        <v>1059</v>
      </c>
      <c r="B16" s="293" t="s">
        <v>1060</v>
      </c>
      <c r="C16" s="298" t="s">
        <v>1061</v>
      </c>
      <c r="D16" s="294">
        <v>373.67899999999997</v>
      </c>
      <c r="E16" s="304">
        <v>148.14500000000001</v>
      </c>
      <c r="F16" s="294">
        <v>225.53399999999999</v>
      </c>
      <c r="G16" s="304">
        <v>195.11600000000001</v>
      </c>
    </row>
    <row r="17" spans="1:7" x14ac:dyDescent="0.2">
      <c r="A17" s="293" t="s">
        <v>1062</v>
      </c>
      <c r="B17" s="293" t="s">
        <v>1063</v>
      </c>
      <c r="C17" s="298" t="s">
        <v>1064</v>
      </c>
      <c r="D17" s="294">
        <v>754.8</v>
      </c>
      <c r="E17" s="304">
        <v>0</v>
      </c>
      <c r="F17" s="294">
        <v>754.8</v>
      </c>
      <c r="G17" s="304">
        <v>356.88</v>
      </c>
    </row>
    <row r="18" spans="1:7" x14ac:dyDescent="0.2">
      <c r="A18" s="293" t="s">
        <v>1065</v>
      </c>
      <c r="B18" s="293" t="s">
        <v>1066</v>
      </c>
      <c r="C18" s="298" t="s">
        <v>1067</v>
      </c>
      <c r="D18" s="294"/>
      <c r="E18" s="304"/>
      <c r="F18" s="294"/>
      <c r="G18" s="304">
        <v>0</v>
      </c>
    </row>
    <row r="19" spans="1:7" x14ac:dyDescent="0.2">
      <c r="A19" s="295" t="s">
        <v>1068</v>
      </c>
      <c r="B19" s="293" t="s">
        <v>1069</v>
      </c>
      <c r="C19" s="298" t="s">
        <v>1070</v>
      </c>
      <c r="D19" s="294"/>
      <c r="E19" s="304"/>
      <c r="F19" s="294"/>
      <c r="G19" s="304">
        <v>0</v>
      </c>
    </row>
    <row r="20" spans="1:7" x14ac:dyDescent="0.2">
      <c r="A20" s="1144" t="s">
        <v>1071</v>
      </c>
      <c r="B20" s="1144" t="s">
        <v>1072</v>
      </c>
      <c r="C20" s="1145" t="s">
        <v>63</v>
      </c>
      <c r="D20" s="1127">
        <v>3564676.0728199999</v>
      </c>
      <c r="E20" s="1127">
        <v>1164833.04382</v>
      </c>
      <c r="F20" s="1127">
        <v>2399843.0290000001</v>
      </c>
      <c r="G20" s="1127">
        <v>2326262.53174</v>
      </c>
    </row>
    <row r="21" spans="1:7" s="204" customFormat="1" x14ac:dyDescent="0.2">
      <c r="A21" s="293" t="s">
        <v>1073</v>
      </c>
      <c r="B21" s="293" t="s">
        <v>276</v>
      </c>
      <c r="C21" s="298" t="s">
        <v>1074</v>
      </c>
      <c r="D21" s="304">
        <v>79591.622390000004</v>
      </c>
      <c r="E21" s="304">
        <v>0</v>
      </c>
      <c r="F21" s="304">
        <v>79591.622390000004</v>
      </c>
      <c r="G21" s="304">
        <v>79127.399470000004</v>
      </c>
    </row>
    <row r="22" spans="1:7" x14ac:dyDescent="0.2">
      <c r="A22" s="293" t="s">
        <v>1075</v>
      </c>
      <c r="B22" s="293" t="s">
        <v>1076</v>
      </c>
      <c r="C22" s="298" t="s">
        <v>1077</v>
      </c>
      <c r="D22" s="294">
        <v>810.07500000000005</v>
      </c>
      <c r="E22" s="304">
        <v>0</v>
      </c>
      <c r="F22" s="294">
        <v>810.07500000000005</v>
      </c>
      <c r="G22" s="304">
        <v>810.07500000000005</v>
      </c>
    </row>
    <row r="23" spans="1:7" x14ac:dyDescent="0.2">
      <c r="A23" s="293" t="s">
        <v>1078</v>
      </c>
      <c r="B23" s="293" t="s">
        <v>1079</v>
      </c>
      <c r="C23" s="298" t="s">
        <v>1080</v>
      </c>
      <c r="D23" s="294">
        <v>2712024.1299399999</v>
      </c>
      <c r="E23" s="304">
        <v>551154.20866</v>
      </c>
      <c r="F23" s="294">
        <v>2160869.9212799999</v>
      </c>
      <c r="G23" s="304">
        <v>2110982.1218400002</v>
      </c>
    </row>
    <row r="24" spans="1:7" ht="21" x14ac:dyDescent="0.2">
      <c r="A24" s="293" t="s">
        <v>1081</v>
      </c>
      <c r="B24" s="293" t="s">
        <v>1082</v>
      </c>
      <c r="C24" s="298" t="s">
        <v>1083</v>
      </c>
      <c r="D24" s="294">
        <v>311436.99050999997</v>
      </c>
      <c r="E24" s="304">
        <v>188262.53253</v>
      </c>
      <c r="F24" s="294">
        <v>123174.45798000001</v>
      </c>
      <c r="G24" s="304">
        <v>113148.00186</v>
      </c>
    </row>
    <row r="25" spans="1:7" x14ac:dyDescent="0.2">
      <c r="A25" s="293" t="s">
        <v>1084</v>
      </c>
      <c r="B25" s="293" t="s">
        <v>1085</v>
      </c>
      <c r="C25" s="298" t="s">
        <v>1086</v>
      </c>
      <c r="D25" s="294"/>
      <c r="E25" s="304">
        <v>0</v>
      </c>
      <c r="F25" s="294"/>
      <c r="G25" s="304">
        <v>0</v>
      </c>
    </row>
    <row r="26" spans="1:7" x14ac:dyDescent="0.2">
      <c r="A26" s="293" t="s">
        <v>1087</v>
      </c>
      <c r="B26" s="293" t="s">
        <v>1088</v>
      </c>
      <c r="C26" s="298" t="s">
        <v>1089</v>
      </c>
      <c r="D26" s="294">
        <v>425364.52263000002</v>
      </c>
      <c r="E26" s="304">
        <v>425364.52263000002</v>
      </c>
      <c r="F26" s="294"/>
      <c r="G26" s="304">
        <v>0</v>
      </c>
    </row>
    <row r="27" spans="1:7" x14ac:dyDescent="0.2">
      <c r="A27" s="293" t="s">
        <v>1090</v>
      </c>
      <c r="B27" s="293" t="s">
        <v>1091</v>
      </c>
      <c r="C27" s="298" t="s">
        <v>1092</v>
      </c>
      <c r="D27" s="294">
        <v>52.4</v>
      </c>
      <c r="E27" s="304">
        <v>51.78</v>
      </c>
      <c r="F27" s="294">
        <v>0.62</v>
      </c>
      <c r="G27" s="304">
        <v>0.86</v>
      </c>
    </row>
    <row r="28" spans="1:7" x14ac:dyDescent="0.2">
      <c r="A28" s="293" t="s">
        <v>1093</v>
      </c>
      <c r="B28" s="293" t="s">
        <v>1094</v>
      </c>
      <c r="C28" s="298" t="s">
        <v>1095</v>
      </c>
      <c r="D28" s="294">
        <v>35396.332349999997</v>
      </c>
      <c r="E28" s="304">
        <v>0</v>
      </c>
      <c r="F28" s="294">
        <v>35396.332349999997</v>
      </c>
      <c r="G28" s="304">
        <v>22194.07357</v>
      </c>
    </row>
    <row r="29" spans="1:7" x14ac:dyDescent="0.2">
      <c r="A29" s="293" t="s">
        <v>1096</v>
      </c>
      <c r="B29" s="293" t="s">
        <v>1097</v>
      </c>
      <c r="C29" s="298" t="s">
        <v>1098</v>
      </c>
      <c r="D29" s="294"/>
      <c r="E29" s="304"/>
      <c r="F29" s="294"/>
      <c r="G29" s="304"/>
    </row>
    <row r="30" spans="1:7" x14ac:dyDescent="0.2">
      <c r="A30" s="295" t="s">
        <v>1099</v>
      </c>
      <c r="B30" s="293" t="s">
        <v>1100</v>
      </c>
      <c r="C30" s="298" t="s">
        <v>1101</v>
      </c>
      <c r="D30" s="294"/>
      <c r="E30" s="294"/>
      <c r="F30" s="294"/>
      <c r="G30" s="294"/>
    </row>
    <row r="31" spans="1:7" x14ac:dyDescent="0.2">
      <c r="A31" s="1144" t="s">
        <v>1102</v>
      </c>
      <c r="B31" s="1144" t="s">
        <v>1103</v>
      </c>
      <c r="C31" s="1145" t="s">
        <v>63</v>
      </c>
      <c r="D31" s="1127">
        <v>13.4373</v>
      </c>
      <c r="E31" s="1127">
        <v>0</v>
      </c>
      <c r="F31" s="1127">
        <v>13.4373</v>
      </c>
      <c r="G31" s="1127">
        <v>11.9427</v>
      </c>
    </row>
    <row r="32" spans="1:7" x14ac:dyDescent="0.2">
      <c r="A32" s="293" t="s">
        <v>1104</v>
      </c>
      <c r="B32" s="293" t="s">
        <v>1105</v>
      </c>
      <c r="C32" s="298" t="s">
        <v>1106</v>
      </c>
      <c r="D32" s="304">
        <v>0</v>
      </c>
      <c r="E32" s="304">
        <v>0</v>
      </c>
      <c r="F32" s="304">
        <v>0</v>
      </c>
      <c r="G32" s="304">
        <v>0</v>
      </c>
    </row>
    <row r="33" spans="1:7" s="204" customFormat="1" x14ac:dyDescent="0.2">
      <c r="A33" s="293" t="s">
        <v>1107</v>
      </c>
      <c r="B33" s="293" t="s">
        <v>1108</v>
      </c>
      <c r="C33" s="298" t="s">
        <v>1109</v>
      </c>
      <c r="D33" s="304">
        <v>0</v>
      </c>
      <c r="E33" s="304">
        <v>0</v>
      </c>
      <c r="F33" s="304">
        <v>0</v>
      </c>
      <c r="G33" s="304">
        <v>0</v>
      </c>
    </row>
    <row r="34" spans="1:7" x14ac:dyDescent="0.2">
      <c r="A34" s="293" t="s">
        <v>1110</v>
      </c>
      <c r="B34" s="293" t="s">
        <v>1111</v>
      </c>
      <c r="C34" s="298" t="s">
        <v>1112</v>
      </c>
      <c r="D34" s="304">
        <v>0</v>
      </c>
      <c r="E34" s="304">
        <v>0</v>
      </c>
      <c r="F34" s="304">
        <v>0</v>
      </c>
      <c r="G34" s="304">
        <v>0</v>
      </c>
    </row>
    <row r="35" spans="1:7" x14ac:dyDescent="0.2">
      <c r="A35" s="293" t="s">
        <v>1116</v>
      </c>
      <c r="B35" s="293" t="s">
        <v>1117</v>
      </c>
      <c r="C35" s="298" t="s">
        <v>1118</v>
      </c>
      <c r="D35" s="294"/>
      <c r="E35" s="304"/>
      <c r="F35" s="294"/>
      <c r="G35" s="304">
        <v>0</v>
      </c>
    </row>
    <row r="36" spans="1:7" x14ac:dyDescent="0.2">
      <c r="A36" s="293" t="s">
        <v>1119</v>
      </c>
      <c r="B36" s="293" t="s">
        <v>1120</v>
      </c>
      <c r="C36" s="298" t="s">
        <v>1121</v>
      </c>
      <c r="D36" s="294">
        <v>13.4373</v>
      </c>
      <c r="E36" s="304">
        <v>0</v>
      </c>
      <c r="F36" s="294">
        <v>13.4373</v>
      </c>
      <c r="G36" s="304">
        <v>11.9427</v>
      </c>
    </row>
    <row r="37" spans="1:7" x14ac:dyDescent="0.2">
      <c r="A37" s="1144" t="s">
        <v>1128</v>
      </c>
      <c r="B37" s="1144" t="s">
        <v>1129</v>
      </c>
      <c r="C37" s="1145" t="s">
        <v>63</v>
      </c>
      <c r="D37" s="1127">
        <v>252.73811000000001</v>
      </c>
      <c r="E37" s="1127">
        <v>0</v>
      </c>
      <c r="F37" s="1127">
        <v>252.73811000000001</v>
      </c>
      <c r="G37" s="1127">
        <v>501.96406000000002</v>
      </c>
    </row>
    <row r="38" spans="1:7" x14ac:dyDescent="0.2">
      <c r="A38" s="293" t="s">
        <v>1130</v>
      </c>
      <c r="B38" s="293" t="s">
        <v>1131</v>
      </c>
      <c r="C38" s="298" t="s">
        <v>1132</v>
      </c>
      <c r="D38" s="294"/>
      <c r="E38" s="304"/>
      <c r="F38" s="294"/>
      <c r="G38" s="304">
        <v>0</v>
      </c>
    </row>
    <row r="39" spans="1:7" x14ac:dyDescent="0.2">
      <c r="A39" s="293" t="s">
        <v>1133</v>
      </c>
      <c r="B39" s="293" t="s">
        <v>1134</v>
      </c>
      <c r="C39" s="298" t="s">
        <v>1135</v>
      </c>
      <c r="D39" s="294"/>
      <c r="E39" s="304"/>
      <c r="F39" s="294"/>
      <c r="G39" s="304">
        <v>0</v>
      </c>
    </row>
    <row r="40" spans="1:7" x14ac:dyDescent="0.2">
      <c r="A40" s="293" t="s">
        <v>1136</v>
      </c>
      <c r="B40" s="293" t="s">
        <v>1137</v>
      </c>
      <c r="C40" s="298" t="s">
        <v>1138</v>
      </c>
      <c r="D40" s="294">
        <v>2.1381100000000002</v>
      </c>
      <c r="E40" s="304">
        <v>0</v>
      </c>
      <c r="F40" s="294">
        <v>2.1381100000000002</v>
      </c>
      <c r="G40" s="304">
        <v>1.3640600000000001</v>
      </c>
    </row>
    <row r="41" spans="1:7" s="204" customFormat="1" x14ac:dyDescent="0.2">
      <c r="A41" s="293" t="s">
        <v>1142</v>
      </c>
      <c r="B41" s="293" t="s">
        <v>1143</v>
      </c>
      <c r="C41" s="298" t="s">
        <v>1144</v>
      </c>
      <c r="D41" s="294">
        <v>250.6</v>
      </c>
      <c r="E41" s="304">
        <v>0</v>
      </c>
      <c r="F41" s="294">
        <v>250.6</v>
      </c>
      <c r="G41" s="304">
        <v>500.6</v>
      </c>
    </row>
    <row r="42" spans="1:7" s="204" customFormat="1" x14ac:dyDescent="0.2">
      <c r="A42" s="293" t="s">
        <v>1145</v>
      </c>
      <c r="B42" s="297" t="s">
        <v>1146</v>
      </c>
      <c r="C42" s="301" t="s">
        <v>1147</v>
      </c>
      <c r="D42" s="294"/>
      <c r="E42" s="304">
        <v>0</v>
      </c>
      <c r="F42" s="294"/>
      <c r="G42" s="304">
        <v>0</v>
      </c>
    </row>
    <row r="43" spans="1:7" x14ac:dyDescent="0.2">
      <c r="A43" s="1144" t="s">
        <v>1148</v>
      </c>
      <c r="B43" s="1144" t="s">
        <v>1149</v>
      </c>
      <c r="C43" s="1145" t="s">
        <v>63</v>
      </c>
      <c r="D43" s="1127">
        <v>625415.15668999997</v>
      </c>
      <c r="E43" s="1127">
        <v>0</v>
      </c>
      <c r="F43" s="1127">
        <v>625415.15668999997</v>
      </c>
      <c r="G43" s="1127">
        <v>547098.56905000005</v>
      </c>
    </row>
    <row r="44" spans="1:7" x14ac:dyDescent="0.2">
      <c r="A44" s="1125" t="s">
        <v>1150</v>
      </c>
      <c r="B44" s="1125" t="s">
        <v>1151</v>
      </c>
      <c r="C44" s="1149" t="s">
        <v>63</v>
      </c>
      <c r="D44" s="1127">
        <v>8099.1861099999996</v>
      </c>
      <c r="E44" s="1127">
        <v>0</v>
      </c>
      <c r="F44" s="1127">
        <v>8099.1861099999996</v>
      </c>
      <c r="G44" s="1127">
        <v>8207.7301700000007</v>
      </c>
    </row>
    <row r="45" spans="1:7" x14ac:dyDescent="0.2">
      <c r="A45" s="293" t="s">
        <v>1152</v>
      </c>
      <c r="B45" s="293" t="s">
        <v>1153</v>
      </c>
      <c r="C45" s="298" t="s">
        <v>1154</v>
      </c>
      <c r="D45" s="294"/>
      <c r="E45" s="304">
        <v>0</v>
      </c>
      <c r="F45" s="294"/>
      <c r="G45" s="304">
        <v>0</v>
      </c>
    </row>
    <row r="46" spans="1:7" x14ac:dyDescent="0.2">
      <c r="A46" s="293" t="s">
        <v>1155</v>
      </c>
      <c r="B46" s="293" t="s">
        <v>1156</v>
      </c>
      <c r="C46" s="298" t="s">
        <v>1157</v>
      </c>
      <c r="D46" s="294">
        <v>7975.8334199999999</v>
      </c>
      <c r="E46" s="304">
        <v>0</v>
      </c>
      <c r="F46" s="294">
        <v>7975.8334199999999</v>
      </c>
      <c r="G46" s="304">
        <v>8098.3205099999996</v>
      </c>
    </row>
    <row r="47" spans="1:7" x14ac:dyDescent="0.2">
      <c r="A47" s="293" t="s">
        <v>1158</v>
      </c>
      <c r="B47" s="293" t="s">
        <v>1159</v>
      </c>
      <c r="C47" s="298" t="s">
        <v>1160</v>
      </c>
      <c r="D47" s="294"/>
      <c r="E47" s="304"/>
      <c r="F47" s="294"/>
      <c r="G47" s="304">
        <v>4.9046599999999998</v>
      </c>
    </row>
    <row r="48" spans="1:7" x14ac:dyDescent="0.2">
      <c r="A48" s="293" t="s">
        <v>1161</v>
      </c>
      <c r="B48" s="293" t="s">
        <v>1162</v>
      </c>
      <c r="C48" s="298" t="s">
        <v>1163</v>
      </c>
      <c r="D48" s="294"/>
      <c r="E48" s="304"/>
      <c r="F48" s="294"/>
      <c r="G48" s="304">
        <v>0</v>
      </c>
    </row>
    <row r="49" spans="1:7" x14ac:dyDescent="0.2">
      <c r="A49" s="293" t="s">
        <v>1164</v>
      </c>
      <c r="B49" s="293" t="s">
        <v>1165</v>
      </c>
      <c r="C49" s="298" t="s">
        <v>1166</v>
      </c>
      <c r="D49" s="294"/>
      <c r="E49" s="304"/>
      <c r="F49" s="294"/>
      <c r="G49" s="304">
        <v>0</v>
      </c>
    </row>
    <row r="50" spans="1:7" x14ac:dyDescent="0.2">
      <c r="A50" s="293" t="s">
        <v>1167</v>
      </c>
      <c r="B50" s="293" t="s">
        <v>1168</v>
      </c>
      <c r="C50" s="298" t="s">
        <v>1169</v>
      </c>
      <c r="D50" s="294">
        <v>115.75269</v>
      </c>
      <c r="E50" s="304">
        <v>0</v>
      </c>
      <c r="F50" s="294">
        <v>115.75269</v>
      </c>
      <c r="G50" s="304">
        <v>102.905</v>
      </c>
    </row>
    <row r="51" spans="1:7" x14ac:dyDescent="0.2">
      <c r="A51" s="293" t="s">
        <v>1170</v>
      </c>
      <c r="B51" s="293" t="s">
        <v>1171</v>
      </c>
      <c r="C51" s="298" t="s">
        <v>1172</v>
      </c>
      <c r="D51" s="294"/>
      <c r="E51" s="304"/>
      <c r="F51" s="294"/>
      <c r="G51" s="304">
        <v>0</v>
      </c>
    </row>
    <row r="52" spans="1:7" x14ac:dyDescent="0.2">
      <c r="A52" s="293" t="s">
        <v>1173</v>
      </c>
      <c r="B52" s="293" t="s">
        <v>1174</v>
      </c>
      <c r="C52" s="298" t="s">
        <v>1175</v>
      </c>
      <c r="D52" s="294"/>
      <c r="E52" s="304"/>
      <c r="F52" s="294"/>
      <c r="G52" s="304">
        <v>0</v>
      </c>
    </row>
    <row r="53" spans="1:7" s="204" customFormat="1" x14ac:dyDescent="0.2">
      <c r="A53" s="293" t="s">
        <v>1176</v>
      </c>
      <c r="B53" s="293" t="s">
        <v>1177</v>
      </c>
      <c r="C53" s="298" t="s">
        <v>1178</v>
      </c>
      <c r="D53" s="294"/>
      <c r="E53" s="304"/>
      <c r="F53" s="294"/>
      <c r="G53" s="304">
        <v>0</v>
      </c>
    </row>
    <row r="54" spans="1:7" x14ac:dyDescent="0.2">
      <c r="A54" s="297" t="s">
        <v>1179</v>
      </c>
      <c r="B54" s="297" t="s">
        <v>1180</v>
      </c>
      <c r="C54" s="301" t="s">
        <v>1181</v>
      </c>
      <c r="D54" s="294">
        <v>7.6</v>
      </c>
      <c r="E54" s="304">
        <v>0</v>
      </c>
      <c r="F54" s="294">
        <v>7.6</v>
      </c>
      <c r="G54" s="304">
        <v>1.6</v>
      </c>
    </row>
    <row r="55" spans="1:7" x14ac:dyDescent="0.2">
      <c r="A55" s="1125" t="s">
        <v>1182</v>
      </c>
      <c r="B55" s="1125" t="s">
        <v>1183</v>
      </c>
      <c r="C55" s="1149" t="s">
        <v>63</v>
      </c>
      <c r="D55" s="1127">
        <v>169678.77697000001</v>
      </c>
      <c r="E55" s="1127">
        <v>0</v>
      </c>
      <c r="F55" s="1127">
        <v>169678.77697000001</v>
      </c>
      <c r="G55" s="1127">
        <v>85020.856400000004</v>
      </c>
    </row>
    <row r="56" spans="1:7" x14ac:dyDescent="0.2">
      <c r="A56" s="1132" t="s">
        <v>1184</v>
      </c>
      <c r="B56" s="1132" t="s">
        <v>1185</v>
      </c>
      <c r="C56" s="1152" t="s">
        <v>1186</v>
      </c>
      <c r="D56" s="294">
        <v>12148.56868</v>
      </c>
      <c r="E56" s="304">
        <v>0</v>
      </c>
      <c r="F56" s="294">
        <v>12148.56868</v>
      </c>
      <c r="G56" s="304">
        <v>9200.2879400000002</v>
      </c>
    </row>
    <row r="57" spans="1:7" x14ac:dyDescent="0.2">
      <c r="A57" s="293" t="s">
        <v>1193</v>
      </c>
      <c r="B57" s="293" t="s">
        <v>1194</v>
      </c>
      <c r="C57" s="298" t="s">
        <v>1195</v>
      </c>
      <c r="D57" s="294">
        <v>3350.1454600000002</v>
      </c>
      <c r="E57" s="304">
        <v>0</v>
      </c>
      <c r="F57" s="294">
        <v>3350.1454600000002</v>
      </c>
      <c r="G57" s="304">
        <v>1867.2188599999999</v>
      </c>
    </row>
    <row r="58" spans="1:7" x14ac:dyDescent="0.2">
      <c r="A58" s="293" t="s">
        <v>1196</v>
      </c>
      <c r="B58" s="293" t="s">
        <v>1197</v>
      </c>
      <c r="C58" s="298" t="s">
        <v>1198</v>
      </c>
      <c r="D58" s="294">
        <v>913.17534999999998</v>
      </c>
      <c r="E58" s="304">
        <v>0</v>
      </c>
      <c r="F58" s="294">
        <v>913.17534999999998</v>
      </c>
      <c r="G58" s="304">
        <v>976.02422000000001</v>
      </c>
    </row>
    <row r="59" spans="1:7" x14ac:dyDescent="0.2">
      <c r="A59" s="293" t="s">
        <v>1199</v>
      </c>
      <c r="B59" s="293" t="s">
        <v>1200</v>
      </c>
      <c r="C59" s="298" t="s">
        <v>1201</v>
      </c>
      <c r="D59" s="294"/>
      <c r="E59" s="304"/>
      <c r="F59" s="294"/>
      <c r="G59" s="304">
        <v>0</v>
      </c>
    </row>
    <row r="60" spans="1:7" x14ac:dyDescent="0.2">
      <c r="A60" s="293" t="s">
        <v>1208</v>
      </c>
      <c r="B60" s="293" t="s">
        <v>1209</v>
      </c>
      <c r="C60" s="298" t="s">
        <v>1210</v>
      </c>
      <c r="D60" s="294">
        <v>251.7533</v>
      </c>
      <c r="E60" s="304">
        <v>0</v>
      </c>
      <c r="F60" s="294">
        <v>251.7533</v>
      </c>
      <c r="G60" s="304">
        <v>248.81244000000001</v>
      </c>
    </row>
    <row r="61" spans="1:7" x14ac:dyDescent="0.2">
      <c r="A61" s="293" t="s">
        <v>1211</v>
      </c>
      <c r="B61" s="293" t="s">
        <v>1212</v>
      </c>
      <c r="C61" s="298" t="s">
        <v>1213</v>
      </c>
      <c r="D61" s="304">
        <v>0</v>
      </c>
      <c r="E61" s="304">
        <v>0</v>
      </c>
      <c r="F61" s="304">
        <v>0</v>
      </c>
      <c r="G61" s="304">
        <v>0</v>
      </c>
    </row>
    <row r="62" spans="1:7" x14ac:dyDescent="0.2">
      <c r="A62" s="293" t="s">
        <v>1214</v>
      </c>
      <c r="B62" s="293" t="s">
        <v>1215</v>
      </c>
      <c r="C62" s="298" t="s">
        <v>1216</v>
      </c>
      <c r="D62" s="304">
        <v>0</v>
      </c>
      <c r="E62" s="304">
        <v>0</v>
      </c>
      <c r="F62" s="304">
        <v>0</v>
      </c>
      <c r="G62" s="304">
        <v>0</v>
      </c>
    </row>
    <row r="63" spans="1:7" x14ac:dyDescent="0.2">
      <c r="A63" s="293" t="s">
        <v>1217</v>
      </c>
      <c r="B63" s="293" t="s">
        <v>1218</v>
      </c>
      <c r="C63" s="298" t="s">
        <v>1219</v>
      </c>
      <c r="D63" s="304">
        <v>0</v>
      </c>
      <c r="E63" s="304">
        <v>0</v>
      </c>
      <c r="F63" s="304">
        <v>0</v>
      </c>
      <c r="G63" s="304">
        <v>0</v>
      </c>
    </row>
    <row r="64" spans="1:7" x14ac:dyDescent="0.2">
      <c r="A64" s="293" t="s">
        <v>1220</v>
      </c>
      <c r="B64" s="293" t="s">
        <v>1221</v>
      </c>
      <c r="C64" s="298" t="s">
        <v>1222</v>
      </c>
      <c r="D64" s="304">
        <v>168.08500000000001</v>
      </c>
      <c r="E64" s="304">
        <v>0</v>
      </c>
      <c r="F64" s="304">
        <v>168.08500000000001</v>
      </c>
      <c r="G64" s="304">
        <v>178.08500000000001</v>
      </c>
    </row>
    <row r="65" spans="1:7" x14ac:dyDescent="0.2">
      <c r="A65" s="293" t="s">
        <v>1223</v>
      </c>
      <c r="B65" s="293" t="s">
        <v>1224</v>
      </c>
      <c r="C65" s="298" t="s">
        <v>1225</v>
      </c>
      <c r="D65" s="304">
        <v>0</v>
      </c>
      <c r="E65" s="304">
        <v>0</v>
      </c>
      <c r="F65" s="304">
        <v>0</v>
      </c>
      <c r="G65" s="304">
        <v>0</v>
      </c>
    </row>
    <row r="66" spans="1:7" x14ac:dyDescent="0.2">
      <c r="A66" s="293" t="s">
        <v>1226</v>
      </c>
      <c r="B66" s="293" t="s">
        <v>64</v>
      </c>
      <c r="C66" s="298" t="s">
        <v>1227</v>
      </c>
      <c r="D66" s="304">
        <v>0</v>
      </c>
      <c r="E66" s="304">
        <v>0</v>
      </c>
      <c r="F66" s="304">
        <v>0</v>
      </c>
      <c r="G66" s="304">
        <v>0</v>
      </c>
    </row>
    <row r="67" spans="1:7" x14ac:dyDescent="0.2">
      <c r="A67" s="293" t="s">
        <v>1228</v>
      </c>
      <c r="B67" s="293" t="s">
        <v>1229</v>
      </c>
      <c r="C67" s="298" t="s">
        <v>1230</v>
      </c>
      <c r="D67" s="304">
        <v>0</v>
      </c>
      <c r="E67" s="304">
        <v>0</v>
      </c>
      <c r="F67" s="304">
        <v>0</v>
      </c>
      <c r="G67" s="304">
        <v>0</v>
      </c>
    </row>
    <row r="68" spans="1:7" x14ac:dyDescent="0.2">
      <c r="A68" s="293" t="s">
        <v>1231</v>
      </c>
      <c r="B68" s="293" t="s">
        <v>1232</v>
      </c>
      <c r="C68" s="298" t="s">
        <v>1233</v>
      </c>
      <c r="D68" s="304">
        <v>15</v>
      </c>
      <c r="E68" s="304">
        <v>0</v>
      </c>
      <c r="F68" s="304">
        <v>15</v>
      </c>
      <c r="G68" s="304">
        <v>71.382000000000005</v>
      </c>
    </row>
    <row r="69" spans="1:7" x14ac:dyDescent="0.2">
      <c r="A69" s="293" t="s">
        <v>1234</v>
      </c>
      <c r="B69" s="293" t="s">
        <v>1235</v>
      </c>
      <c r="C69" s="298" t="s">
        <v>1236</v>
      </c>
      <c r="D69" s="304">
        <v>5192.59</v>
      </c>
      <c r="E69" s="304">
        <v>0</v>
      </c>
      <c r="F69" s="304">
        <v>5192.59</v>
      </c>
      <c r="G69" s="304">
        <v>8703.1749999999993</v>
      </c>
    </row>
    <row r="70" spans="1:7" x14ac:dyDescent="0.2">
      <c r="A70" s="293" t="s">
        <v>1252</v>
      </c>
      <c r="B70" s="293" t="s">
        <v>1253</v>
      </c>
      <c r="C70" s="298" t="s">
        <v>1254</v>
      </c>
      <c r="D70" s="304">
        <v>0</v>
      </c>
      <c r="E70" s="304">
        <v>0</v>
      </c>
      <c r="F70" s="304">
        <v>0</v>
      </c>
      <c r="G70" s="304">
        <v>0</v>
      </c>
    </row>
    <row r="71" spans="1:7" x14ac:dyDescent="0.2">
      <c r="A71" s="293" t="s">
        <v>1258</v>
      </c>
      <c r="B71" s="293" t="s">
        <v>1259</v>
      </c>
      <c r="C71" s="298" t="s">
        <v>1260</v>
      </c>
      <c r="D71" s="304">
        <v>1522.5382500000001</v>
      </c>
      <c r="E71" s="304">
        <v>0</v>
      </c>
      <c r="F71" s="304">
        <v>1522.5382500000001</v>
      </c>
      <c r="G71" s="304">
        <v>1305.4593400000001</v>
      </c>
    </row>
    <row r="72" spans="1:7" x14ac:dyDescent="0.2">
      <c r="A72" s="293" t="s">
        <v>1261</v>
      </c>
      <c r="B72" s="293" t="s">
        <v>1262</v>
      </c>
      <c r="C72" s="298" t="s">
        <v>1263</v>
      </c>
      <c r="D72" s="304">
        <v>878.15036999999995</v>
      </c>
      <c r="E72" s="304">
        <v>0</v>
      </c>
      <c r="F72" s="304">
        <v>878.15036999999995</v>
      </c>
      <c r="G72" s="304">
        <v>682.51522</v>
      </c>
    </row>
    <row r="73" spans="1:7" x14ac:dyDescent="0.2">
      <c r="A73" s="293" t="s">
        <v>1264</v>
      </c>
      <c r="B73" s="293" t="s">
        <v>1265</v>
      </c>
      <c r="C73" s="298" t="s">
        <v>1266</v>
      </c>
      <c r="D73" s="304">
        <v>136899.09</v>
      </c>
      <c r="E73" s="304">
        <v>0</v>
      </c>
      <c r="F73" s="304">
        <v>136899.09</v>
      </c>
      <c r="G73" s="304">
        <v>53573.785580000003</v>
      </c>
    </row>
    <row r="74" spans="1:7" x14ac:dyDescent="0.2">
      <c r="A74" s="1166" t="s">
        <v>1267</v>
      </c>
      <c r="B74" s="1166" t="s">
        <v>1268</v>
      </c>
      <c r="C74" s="1167" t="s">
        <v>1269</v>
      </c>
      <c r="D74" s="1168">
        <v>8339.6805600000007</v>
      </c>
      <c r="E74" s="1168">
        <v>0</v>
      </c>
      <c r="F74" s="1168">
        <v>8339.6805600000007</v>
      </c>
      <c r="G74" s="1168">
        <v>8214.1108000000004</v>
      </c>
    </row>
    <row r="75" spans="1:7" ht="12.75" customHeight="1" x14ac:dyDescent="0.2">
      <c r="A75" s="1144" t="s">
        <v>1270</v>
      </c>
      <c r="B75" s="1144" t="s">
        <v>1271</v>
      </c>
      <c r="C75" s="1145" t="s">
        <v>63</v>
      </c>
      <c r="D75" s="1127">
        <v>447637.19361000002</v>
      </c>
      <c r="E75" s="1127">
        <v>0</v>
      </c>
      <c r="F75" s="1127">
        <v>447637.19361000002</v>
      </c>
      <c r="G75" s="1127">
        <v>453869.98248000001</v>
      </c>
    </row>
    <row r="76" spans="1:7" ht="12.75" customHeight="1" x14ac:dyDescent="0.2">
      <c r="A76" s="297" t="s">
        <v>1272</v>
      </c>
      <c r="B76" s="297" t="s">
        <v>1273</v>
      </c>
      <c r="C76" s="301" t="s">
        <v>1274</v>
      </c>
      <c r="D76" s="294"/>
      <c r="E76" s="294"/>
      <c r="F76" s="294"/>
      <c r="G76" s="294"/>
    </row>
    <row r="77" spans="1:7" x14ac:dyDescent="0.2">
      <c r="A77" s="293" t="s">
        <v>1275</v>
      </c>
      <c r="B77" s="293" t="s">
        <v>1276</v>
      </c>
      <c r="C77" s="298" t="s">
        <v>1277</v>
      </c>
      <c r="D77" s="294"/>
      <c r="E77" s="294"/>
      <c r="F77" s="294"/>
      <c r="G77" s="294"/>
    </row>
    <row r="78" spans="1:7" x14ac:dyDescent="0.2">
      <c r="A78" s="293" t="s">
        <v>1278</v>
      </c>
      <c r="B78" s="293" t="s">
        <v>1279</v>
      </c>
      <c r="C78" s="298" t="s">
        <v>1280</v>
      </c>
      <c r="D78" s="294"/>
      <c r="E78" s="294"/>
      <c r="F78" s="294"/>
      <c r="G78" s="294"/>
    </row>
    <row r="79" spans="1:7" s="201" customFormat="1" ht="12.75" customHeight="1" x14ac:dyDescent="0.2">
      <c r="A79" s="293" t="s">
        <v>1281</v>
      </c>
      <c r="B79" s="293" t="s">
        <v>1282</v>
      </c>
      <c r="C79" s="298" t="s">
        <v>1283</v>
      </c>
      <c r="D79" s="294">
        <v>6816.3123900000001</v>
      </c>
      <c r="E79" s="294"/>
      <c r="F79" s="294">
        <v>6816.3123900000001</v>
      </c>
      <c r="G79" s="294">
        <v>6814.6564200000003</v>
      </c>
    </row>
    <row r="80" spans="1:7" s="201" customFormat="1" x14ac:dyDescent="0.2">
      <c r="A80" s="293" t="s">
        <v>1284</v>
      </c>
      <c r="B80" s="293" t="s">
        <v>1285</v>
      </c>
      <c r="C80" s="298" t="s">
        <v>1286</v>
      </c>
      <c r="D80" s="294">
        <v>47472.736859999997</v>
      </c>
      <c r="E80" s="294"/>
      <c r="F80" s="294">
        <v>47472.736859999997</v>
      </c>
      <c r="G80" s="294">
        <v>46905.066780000001</v>
      </c>
    </row>
    <row r="81" spans="1:7" s="204" customFormat="1" x14ac:dyDescent="0.2">
      <c r="A81" s="293" t="s">
        <v>1287</v>
      </c>
      <c r="B81" s="293" t="s">
        <v>1288</v>
      </c>
      <c r="C81" s="298" t="s">
        <v>1289</v>
      </c>
      <c r="D81" s="294">
        <v>376008.81253</v>
      </c>
      <c r="E81" s="294"/>
      <c r="F81" s="294">
        <v>376008.81253</v>
      </c>
      <c r="G81" s="294">
        <v>381090.34600999998</v>
      </c>
    </row>
    <row r="82" spans="1:7" s="204" customFormat="1" x14ac:dyDescent="0.2">
      <c r="A82" s="293" t="s">
        <v>1290</v>
      </c>
      <c r="B82" s="293" t="s">
        <v>1291</v>
      </c>
      <c r="C82" s="298" t="s">
        <v>1292</v>
      </c>
      <c r="D82" s="294">
        <v>14432.99193</v>
      </c>
      <c r="E82" s="294"/>
      <c r="F82" s="294">
        <v>14432.99193</v>
      </c>
      <c r="G82" s="294">
        <v>16198.124669999999</v>
      </c>
    </row>
    <row r="83" spans="1:7" x14ac:dyDescent="0.2">
      <c r="A83" s="293" t="s">
        <v>1299</v>
      </c>
      <c r="B83" s="293" t="s">
        <v>1300</v>
      </c>
      <c r="C83" s="298" t="s">
        <v>1301</v>
      </c>
      <c r="D83" s="294">
        <v>37.491900000000001</v>
      </c>
      <c r="E83" s="294"/>
      <c r="F83" s="294">
        <v>37.491900000000001</v>
      </c>
      <c r="G83" s="294">
        <v>40.608600000000003</v>
      </c>
    </row>
    <row r="84" spans="1:7" x14ac:dyDescent="0.2">
      <c r="A84" s="293" t="s">
        <v>1302</v>
      </c>
      <c r="B84" s="293" t="s">
        <v>1303</v>
      </c>
      <c r="C84" s="298" t="s">
        <v>1304</v>
      </c>
      <c r="D84" s="294"/>
      <c r="E84" s="294"/>
      <c r="F84" s="294"/>
      <c r="G84" s="294"/>
    </row>
    <row r="85" spans="1:7" x14ac:dyDescent="0.2">
      <c r="A85" s="1129" t="s">
        <v>1305</v>
      </c>
      <c r="B85" s="1129" t="s">
        <v>1306</v>
      </c>
      <c r="C85" s="1130" t="s">
        <v>1307</v>
      </c>
      <c r="D85" s="1131">
        <v>2868.848</v>
      </c>
      <c r="E85" s="1131"/>
      <c r="F85" s="1131">
        <v>2868.848</v>
      </c>
      <c r="G85" s="1131">
        <v>2821.18</v>
      </c>
    </row>
    <row r="86" spans="1:7" x14ac:dyDescent="0.2">
      <c r="A86" s="269"/>
      <c r="B86" s="269"/>
      <c r="C86" s="269"/>
      <c r="D86" s="270"/>
      <c r="E86" s="271"/>
      <c r="F86" s="270"/>
      <c r="G86" s="270"/>
    </row>
    <row r="87" spans="1:7" x14ac:dyDescent="0.2">
      <c r="A87" s="269"/>
      <c r="B87" s="269"/>
      <c r="C87" s="269"/>
      <c r="D87" s="270"/>
      <c r="E87" s="271"/>
      <c r="F87" s="270"/>
      <c r="G87" s="270"/>
    </row>
    <row r="88" spans="1:7" s="204" customFormat="1" ht="13.5" customHeight="1" x14ac:dyDescent="0.2">
      <c r="A88" s="1154"/>
      <c r="B88" s="268"/>
      <c r="C88" s="450"/>
      <c r="D88" s="1138">
        <v>1</v>
      </c>
      <c r="E88" s="1138">
        <v>2</v>
      </c>
      <c r="F88" s="263"/>
      <c r="G88" s="264"/>
    </row>
    <row r="89" spans="1:7" x14ac:dyDescent="0.2">
      <c r="A89" s="1591" t="s">
        <v>1031</v>
      </c>
      <c r="B89" s="1592"/>
      <c r="C89" s="1597" t="s">
        <v>1032</v>
      </c>
      <c r="D89" s="1588" t="s">
        <v>1033</v>
      </c>
      <c r="E89" s="1589"/>
      <c r="F89" s="263"/>
      <c r="G89" s="264"/>
    </row>
    <row r="90" spans="1:7" x14ac:dyDescent="0.2">
      <c r="A90" s="1595"/>
      <c r="B90" s="1596"/>
      <c r="C90" s="1602"/>
      <c r="D90" s="1139" t="s">
        <v>1034</v>
      </c>
      <c r="E90" s="1140" t="s">
        <v>1035</v>
      </c>
      <c r="F90" s="263"/>
      <c r="G90" s="264"/>
    </row>
    <row r="91" spans="1:7" x14ac:dyDescent="0.2">
      <c r="A91" s="1144"/>
      <c r="B91" s="1144" t="s">
        <v>1308</v>
      </c>
      <c r="C91" s="1145" t="s">
        <v>63</v>
      </c>
      <c r="D91" s="1127">
        <v>3026857.4703600002</v>
      </c>
      <c r="E91" s="1127">
        <v>2874848.8388100001</v>
      </c>
      <c r="F91" s="261"/>
      <c r="G91" s="262"/>
    </row>
    <row r="92" spans="1:7" x14ac:dyDescent="0.2">
      <c r="A92" s="1144" t="s">
        <v>1309</v>
      </c>
      <c r="B92" s="1144" t="s">
        <v>1310</v>
      </c>
      <c r="C92" s="1145" t="s">
        <v>63</v>
      </c>
      <c r="D92" s="1127">
        <v>2674008.7560800002</v>
      </c>
      <c r="E92" s="1127">
        <v>2614495.95995</v>
      </c>
      <c r="F92" s="261"/>
      <c r="G92" s="262"/>
    </row>
    <row r="93" spans="1:7" x14ac:dyDescent="0.2">
      <c r="A93" s="1144" t="s">
        <v>1311</v>
      </c>
      <c r="B93" s="1144" t="s">
        <v>1312</v>
      </c>
      <c r="C93" s="1145" t="s">
        <v>63</v>
      </c>
      <c r="D93" s="1127">
        <v>2419458.9939600001</v>
      </c>
      <c r="E93" s="1127">
        <v>2345825.3121799999</v>
      </c>
      <c r="F93" s="261"/>
      <c r="G93" s="262"/>
    </row>
    <row r="94" spans="1:7" s="204" customFormat="1" x14ac:dyDescent="0.2">
      <c r="A94" s="293" t="s">
        <v>1313</v>
      </c>
      <c r="B94" s="293" t="s">
        <v>1314</v>
      </c>
      <c r="C94" s="298" t="s">
        <v>1315</v>
      </c>
      <c r="D94" s="294">
        <v>1825733.24172</v>
      </c>
      <c r="E94" s="294">
        <v>1815621.1465400001</v>
      </c>
      <c r="F94" s="263"/>
      <c r="G94" s="264"/>
    </row>
    <row r="95" spans="1:7" x14ac:dyDescent="0.2">
      <c r="A95" s="293" t="s">
        <v>1316</v>
      </c>
      <c r="B95" s="293" t="s">
        <v>1317</v>
      </c>
      <c r="C95" s="298" t="s">
        <v>1318</v>
      </c>
      <c r="D95" s="304">
        <v>595607.64014000003</v>
      </c>
      <c r="E95" s="304">
        <v>532086.05353999999</v>
      </c>
      <c r="F95" s="263"/>
      <c r="G95" s="258"/>
    </row>
    <row r="96" spans="1:7" x14ac:dyDescent="0.2">
      <c r="A96" s="293" t="s">
        <v>1319</v>
      </c>
      <c r="B96" s="293" t="s">
        <v>1320</v>
      </c>
      <c r="C96" s="298" t="s">
        <v>1321</v>
      </c>
      <c r="D96" s="304">
        <v>0</v>
      </c>
      <c r="E96" s="304">
        <v>0</v>
      </c>
      <c r="F96" s="265"/>
      <c r="G96" s="258"/>
    </row>
    <row r="97" spans="1:7" x14ac:dyDescent="0.2">
      <c r="A97" s="293" t="s">
        <v>1322</v>
      </c>
      <c r="B97" s="293" t="s">
        <v>1323</v>
      </c>
      <c r="C97" s="298" t="s">
        <v>1324</v>
      </c>
      <c r="D97" s="304">
        <v>0</v>
      </c>
      <c r="E97" s="304">
        <v>0</v>
      </c>
      <c r="F97" s="265"/>
      <c r="G97" s="258"/>
    </row>
    <row r="98" spans="1:7" s="204" customFormat="1" x14ac:dyDescent="0.2">
      <c r="A98" s="293" t="s">
        <v>1325</v>
      </c>
      <c r="B98" s="293" t="s">
        <v>1326</v>
      </c>
      <c r="C98" s="298" t="s">
        <v>1327</v>
      </c>
      <c r="D98" s="304">
        <v>0</v>
      </c>
      <c r="E98" s="304">
        <v>0</v>
      </c>
      <c r="F98" s="265"/>
      <c r="G98" s="258"/>
    </row>
    <row r="99" spans="1:7" s="204" customFormat="1" x14ac:dyDescent="0.2">
      <c r="A99" s="293" t="s">
        <v>1328</v>
      </c>
      <c r="B99" s="293" t="s">
        <v>1329</v>
      </c>
      <c r="C99" s="298" t="s">
        <v>1330</v>
      </c>
      <c r="D99" s="304">
        <v>-1881.8878999999999</v>
      </c>
      <c r="E99" s="304">
        <v>-1881.8878999999999</v>
      </c>
      <c r="F99" s="265"/>
      <c r="G99" s="258"/>
    </row>
    <row r="100" spans="1:7" x14ac:dyDescent="0.2">
      <c r="A100" s="1144" t="s">
        <v>1331</v>
      </c>
      <c r="B100" s="1144" t="s">
        <v>1332</v>
      </c>
      <c r="C100" s="1145" t="s">
        <v>63</v>
      </c>
      <c r="D100" s="1127">
        <v>253956.45839000001</v>
      </c>
      <c r="E100" s="1127">
        <v>268470.16165000002</v>
      </c>
      <c r="F100" s="261"/>
      <c r="G100" s="262"/>
    </row>
    <row r="101" spans="1:7" s="204" customFormat="1" x14ac:dyDescent="0.2">
      <c r="A101" s="293" t="s">
        <v>1333</v>
      </c>
      <c r="B101" s="293" t="s">
        <v>1334</v>
      </c>
      <c r="C101" s="298" t="s">
        <v>1335</v>
      </c>
      <c r="D101" s="294">
        <v>8712.0961200000002</v>
      </c>
      <c r="E101" s="294">
        <v>8622.0961200000002</v>
      </c>
      <c r="F101" s="263"/>
      <c r="G101" s="264"/>
    </row>
    <row r="102" spans="1:7" x14ac:dyDescent="0.2">
      <c r="A102" s="293" t="s">
        <v>1336</v>
      </c>
      <c r="B102" s="293" t="s">
        <v>1337</v>
      </c>
      <c r="C102" s="298" t="s">
        <v>1338</v>
      </c>
      <c r="D102" s="304">
        <v>15155.31013</v>
      </c>
      <c r="E102" s="304">
        <v>16984.517100000001</v>
      </c>
      <c r="F102" s="263"/>
      <c r="G102" s="264"/>
    </row>
    <row r="103" spans="1:7" ht="12.75" customHeight="1" x14ac:dyDescent="0.2">
      <c r="A103" s="293" t="s">
        <v>1339</v>
      </c>
      <c r="B103" s="293" t="s">
        <v>1340</v>
      </c>
      <c r="C103" s="298" t="s">
        <v>1341</v>
      </c>
      <c r="D103" s="304">
        <v>43674.764329999998</v>
      </c>
      <c r="E103" s="304">
        <v>43783.698210000002</v>
      </c>
      <c r="F103" s="263"/>
      <c r="G103" s="264"/>
    </row>
    <row r="104" spans="1:7" x14ac:dyDescent="0.2">
      <c r="A104" s="293" t="s">
        <v>1342</v>
      </c>
      <c r="B104" s="293" t="s">
        <v>1343</v>
      </c>
      <c r="C104" s="298" t="s">
        <v>1344</v>
      </c>
      <c r="D104" s="304">
        <v>20034.258269999998</v>
      </c>
      <c r="E104" s="304">
        <v>18680.689419999999</v>
      </c>
      <c r="F104" s="265"/>
      <c r="G104" s="258"/>
    </row>
    <row r="105" spans="1:7" x14ac:dyDescent="0.2">
      <c r="A105" s="293" t="s">
        <v>1345</v>
      </c>
      <c r="B105" s="293" t="s">
        <v>1346</v>
      </c>
      <c r="C105" s="298" t="s">
        <v>1347</v>
      </c>
      <c r="D105" s="304">
        <v>166380.02953999999</v>
      </c>
      <c r="E105" s="304">
        <v>180399.16080000001</v>
      </c>
      <c r="F105" s="263"/>
      <c r="G105" s="264"/>
    </row>
    <row r="106" spans="1:7" x14ac:dyDescent="0.2">
      <c r="A106" s="1144" t="s">
        <v>1351</v>
      </c>
      <c r="B106" s="1144" t="s">
        <v>1352</v>
      </c>
      <c r="C106" s="1145" t="s">
        <v>63</v>
      </c>
      <c r="D106" s="1127">
        <v>593.30372999999997</v>
      </c>
      <c r="E106" s="1127">
        <v>200.48612</v>
      </c>
      <c r="F106" s="263"/>
      <c r="G106" s="258"/>
    </row>
    <row r="107" spans="1:7" s="204" customFormat="1" x14ac:dyDescent="0.2">
      <c r="A107" s="293" t="s">
        <v>1353</v>
      </c>
      <c r="B107" s="293" t="s">
        <v>1354</v>
      </c>
      <c r="C107" s="298" t="s">
        <v>63</v>
      </c>
      <c r="D107" s="294">
        <v>383.88373000000001</v>
      </c>
      <c r="E107" s="294">
        <v>474.05392999999998</v>
      </c>
      <c r="F107" s="265"/>
      <c r="G107" s="264"/>
    </row>
    <row r="108" spans="1:7" x14ac:dyDescent="0.2">
      <c r="A108" s="293" t="s">
        <v>1355</v>
      </c>
      <c r="B108" s="293" t="s">
        <v>1356</v>
      </c>
      <c r="C108" s="298" t="s">
        <v>1357</v>
      </c>
      <c r="D108" s="304">
        <v>0</v>
      </c>
      <c r="E108" s="304">
        <v>0</v>
      </c>
      <c r="F108" s="265"/>
      <c r="G108" s="258"/>
    </row>
    <row r="109" spans="1:7" x14ac:dyDescent="0.2">
      <c r="A109" s="293" t="s">
        <v>1358</v>
      </c>
      <c r="B109" s="293" t="s">
        <v>1359</v>
      </c>
      <c r="C109" s="298" t="s">
        <v>1360</v>
      </c>
      <c r="D109" s="304">
        <v>209.42</v>
      </c>
      <c r="E109" s="304">
        <v>-273.56781000000001</v>
      </c>
      <c r="F109" s="261"/>
      <c r="G109" s="262"/>
    </row>
    <row r="110" spans="1:7" x14ac:dyDescent="0.2">
      <c r="A110" s="1144" t="s">
        <v>1361</v>
      </c>
      <c r="B110" s="1144" t="s">
        <v>1362</v>
      </c>
      <c r="C110" s="1145" t="s">
        <v>63</v>
      </c>
      <c r="D110" s="1127">
        <v>352848.71428000001</v>
      </c>
      <c r="E110" s="1127">
        <v>260352.87886</v>
      </c>
      <c r="F110" s="261"/>
      <c r="G110" s="262"/>
    </row>
    <row r="111" spans="1:7" ht="12.75" customHeight="1" x14ac:dyDescent="0.2">
      <c r="A111" s="1144" t="s">
        <v>1363</v>
      </c>
      <c r="B111" s="1144" t="s">
        <v>1364</v>
      </c>
      <c r="C111" s="1145" t="s">
        <v>63</v>
      </c>
      <c r="D111" s="1127">
        <v>0</v>
      </c>
      <c r="E111" s="1127">
        <v>0</v>
      </c>
      <c r="F111" s="265"/>
      <c r="G111" s="258"/>
    </row>
    <row r="112" spans="1:7" ht="12.75" customHeight="1" x14ac:dyDescent="0.2">
      <c r="A112" s="293" t="s">
        <v>1365</v>
      </c>
      <c r="B112" s="293" t="s">
        <v>1364</v>
      </c>
      <c r="C112" s="298" t="s">
        <v>1366</v>
      </c>
      <c r="D112" s="294"/>
      <c r="E112" s="294"/>
      <c r="F112" s="261"/>
      <c r="G112" s="262"/>
    </row>
    <row r="113" spans="1:7" ht="12.75" customHeight="1" x14ac:dyDescent="0.2">
      <c r="A113" s="1144" t="s">
        <v>1367</v>
      </c>
      <c r="B113" s="1144" t="s">
        <v>1368</v>
      </c>
      <c r="C113" s="1145" t="s">
        <v>63</v>
      </c>
      <c r="D113" s="1127">
        <v>46532.5</v>
      </c>
      <c r="E113" s="1127">
        <v>22002</v>
      </c>
      <c r="F113" s="265"/>
      <c r="G113" s="258"/>
    </row>
    <row r="114" spans="1:7" ht="12.75" customHeight="1" x14ac:dyDescent="0.2">
      <c r="A114" s="293" t="s">
        <v>1369</v>
      </c>
      <c r="B114" s="293" t="s">
        <v>1370</v>
      </c>
      <c r="C114" s="298" t="s">
        <v>1371</v>
      </c>
      <c r="D114" s="294"/>
      <c r="E114" s="294"/>
      <c r="F114" s="265"/>
      <c r="G114" s="258"/>
    </row>
    <row r="115" spans="1:7" ht="12.75" customHeight="1" x14ac:dyDescent="0.2">
      <c r="A115" s="293" t="s">
        <v>1372</v>
      </c>
      <c r="B115" s="293" t="s">
        <v>1373</v>
      </c>
      <c r="C115" s="298" t="s">
        <v>1374</v>
      </c>
      <c r="D115" s="304">
        <v>0</v>
      </c>
      <c r="E115" s="304">
        <v>0</v>
      </c>
      <c r="F115" s="265"/>
      <c r="G115" s="258"/>
    </row>
    <row r="116" spans="1:7" ht="12.75" customHeight="1" x14ac:dyDescent="0.2">
      <c r="A116" s="293" t="s">
        <v>1378</v>
      </c>
      <c r="B116" s="293" t="s">
        <v>1379</v>
      </c>
      <c r="C116" s="298" t="s">
        <v>1380</v>
      </c>
      <c r="D116" s="304">
        <v>0</v>
      </c>
      <c r="E116" s="304">
        <v>0</v>
      </c>
      <c r="F116" s="265"/>
      <c r="G116" s="258"/>
    </row>
    <row r="117" spans="1:7" ht="12.75" customHeight="1" x14ac:dyDescent="0.2">
      <c r="A117" s="293" t="s">
        <v>1387</v>
      </c>
      <c r="B117" s="293" t="s">
        <v>1388</v>
      </c>
      <c r="C117" s="298" t="s">
        <v>1389</v>
      </c>
      <c r="D117" s="304">
        <v>0</v>
      </c>
      <c r="E117" s="304">
        <v>0</v>
      </c>
      <c r="F117" s="261"/>
      <c r="G117" s="262"/>
    </row>
    <row r="118" spans="1:7" ht="12.75" customHeight="1" x14ac:dyDescent="0.2">
      <c r="A118" s="293" t="s">
        <v>1390</v>
      </c>
      <c r="B118" s="293" t="s">
        <v>1391</v>
      </c>
      <c r="C118" s="298" t="s">
        <v>1392</v>
      </c>
      <c r="D118" s="304">
        <v>46532.5</v>
      </c>
      <c r="E118" s="304">
        <v>22002</v>
      </c>
      <c r="F118" s="265"/>
      <c r="G118" s="258"/>
    </row>
    <row r="119" spans="1:7" ht="12.75" customHeight="1" x14ac:dyDescent="0.2">
      <c r="A119" s="1144" t="s">
        <v>1393</v>
      </c>
      <c r="B119" s="1144" t="s">
        <v>1394</v>
      </c>
      <c r="C119" s="1145" t="s">
        <v>63</v>
      </c>
      <c r="D119" s="1127">
        <v>306316.21428000001</v>
      </c>
      <c r="E119" s="1127">
        <v>238350.87886</v>
      </c>
      <c r="F119" s="265"/>
      <c r="G119" s="258"/>
    </row>
    <row r="120" spans="1:7" ht="12.75" customHeight="1" x14ac:dyDescent="0.2">
      <c r="A120" s="293" t="s">
        <v>1395</v>
      </c>
      <c r="B120" s="293" t="s">
        <v>1396</v>
      </c>
      <c r="C120" s="298" t="s">
        <v>1397</v>
      </c>
      <c r="D120" s="294"/>
      <c r="E120" s="294"/>
      <c r="F120" s="263"/>
      <c r="G120" s="264"/>
    </row>
    <row r="121" spans="1:7" ht="12.75" customHeight="1" x14ac:dyDescent="0.2">
      <c r="A121" s="293" t="s">
        <v>1404</v>
      </c>
      <c r="B121" s="293" t="s">
        <v>1405</v>
      </c>
      <c r="C121" s="298" t="s">
        <v>1406</v>
      </c>
      <c r="D121" s="304">
        <v>0</v>
      </c>
      <c r="E121" s="304">
        <v>0</v>
      </c>
      <c r="F121" s="263"/>
      <c r="G121" s="264"/>
    </row>
    <row r="122" spans="1:7" ht="12.75" customHeight="1" x14ac:dyDescent="0.2">
      <c r="A122" s="293" t="s">
        <v>1407</v>
      </c>
      <c r="B122" s="293" t="s">
        <v>1408</v>
      </c>
      <c r="C122" s="298" t="s">
        <v>1409</v>
      </c>
      <c r="D122" s="304">
        <v>37555.885430000002</v>
      </c>
      <c r="E122" s="304">
        <v>38363.783179999999</v>
      </c>
      <c r="F122" s="263"/>
      <c r="G122" s="264"/>
    </row>
    <row r="123" spans="1:7" ht="12.75" customHeight="1" x14ac:dyDescent="0.2">
      <c r="A123" s="293" t="s">
        <v>1413</v>
      </c>
      <c r="B123" s="293" t="s">
        <v>1414</v>
      </c>
      <c r="C123" s="298" t="s">
        <v>1415</v>
      </c>
      <c r="D123" s="304">
        <v>31266.534</v>
      </c>
      <c r="E123" s="304">
        <v>26704.809700000002</v>
      </c>
      <c r="F123" s="263"/>
      <c r="G123" s="264"/>
    </row>
    <row r="124" spans="1:7" ht="12.75" customHeight="1" x14ac:dyDescent="0.2">
      <c r="A124" s="293" t="s">
        <v>1419</v>
      </c>
      <c r="B124" s="293" t="s">
        <v>1420</v>
      </c>
      <c r="C124" s="298" t="s">
        <v>1421</v>
      </c>
      <c r="D124" s="304">
        <v>0</v>
      </c>
      <c r="E124" s="304">
        <v>0</v>
      </c>
      <c r="F124" s="263"/>
      <c r="G124" s="264"/>
    </row>
    <row r="125" spans="1:7" ht="12.75" customHeight="1" x14ac:dyDescent="0.2">
      <c r="A125" s="293" t="s">
        <v>1422</v>
      </c>
      <c r="B125" s="293" t="s">
        <v>1423</v>
      </c>
      <c r="C125" s="298" t="s">
        <v>1424</v>
      </c>
      <c r="D125" s="304">
        <v>61731.877999999997</v>
      </c>
      <c r="E125" s="304">
        <v>58788.995000000003</v>
      </c>
      <c r="F125" s="265"/>
      <c r="G125" s="258"/>
    </row>
    <row r="126" spans="1:7" ht="12.75" customHeight="1" x14ac:dyDescent="0.2">
      <c r="A126" s="293" t="s">
        <v>1425</v>
      </c>
      <c r="B126" s="293" t="s">
        <v>1426</v>
      </c>
      <c r="C126" s="298" t="s">
        <v>1427</v>
      </c>
      <c r="D126" s="304">
        <v>5160.3360000000002</v>
      </c>
      <c r="E126" s="304">
        <v>4561.8320000000003</v>
      </c>
      <c r="F126" s="263"/>
      <c r="G126" s="264"/>
    </row>
    <row r="127" spans="1:7" ht="12.75" customHeight="1" x14ac:dyDescent="0.2">
      <c r="A127" s="293" t="s">
        <v>1428</v>
      </c>
      <c r="B127" s="293" t="s">
        <v>1212</v>
      </c>
      <c r="C127" s="298" t="s">
        <v>1213</v>
      </c>
      <c r="D127" s="304">
        <v>26161.182000000001</v>
      </c>
      <c r="E127" s="304">
        <v>24742.831999999999</v>
      </c>
      <c r="F127" s="263"/>
      <c r="G127" s="264"/>
    </row>
    <row r="128" spans="1:7" ht="12.75" customHeight="1" x14ac:dyDescent="0.2">
      <c r="A128" s="293" t="s">
        <v>1429</v>
      </c>
      <c r="B128" s="293" t="s">
        <v>1215</v>
      </c>
      <c r="C128" s="298" t="s">
        <v>1216</v>
      </c>
      <c r="D128" s="304">
        <v>11252.093000000001</v>
      </c>
      <c r="E128" s="304">
        <v>10676.65</v>
      </c>
      <c r="F128" s="263"/>
      <c r="G128" s="264"/>
    </row>
    <row r="129" spans="1:7" ht="12.75" customHeight="1" x14ac:dyDescent="0.2">
      <c r="A129" s="293" t="s">
        <v>1430</v>
      </c>
      <c r="B129" s="293" t="s">
        <v>1218</v>
      </c>
      <c r="C129" s="298" t="s">
        <v>1219</v>
      </c>
      <c r="D129" s="304">
        <v>0</v>
      </c>
      <c r="E129" s="304">
        <v>0</v>
      </c>
      <c r="F129" s="265"/>
      <c r="G129" s="258"/>
    </row>
    <row r="130" spans="1:7" ht="12.75" customHeight="1" x14ac:dyDescent="0.2">
      <c r="A130" s="293" t="s">
        <v>1431</v>
      </c>
      <c r="B130" s="293" t="s">
        <v>1221</v>
      </c>
      <c r="C130" s="298" t="s">
        <v>1222</v>
      </c>
      <c r="D130" s="304">
        <v>0</v>
      </c>
      <c r="E130" s="304">
        <v>1.31</v>
      </c>
      <c r="F130" s="265"/>
      <c r="G130" s="258"/>
    </row>
    <row r="131" spans="1:7" ht="12.75" customHeight="1" x14ac:dyDescent="0.2">
      <c r="A131" s="293" t="s">
        <v>1432</v>
      </c>
      <c r="B131" s="293" t="s">
        <v>1224</v>
      </c>
      <c r="C131" s="298" t="s">
        <v>1225</v>
      </c>
      <c r="D131" s="304">
        <v>5734.2169999999996</v>
      </c>
      <c r="E131" s="304">
        <v>5250.482</v>
      </c>
      <c r="F131" s="265"/>
      <c r="G131" s="258"/>
    </row>
    <row r="132" spans="1:7" ht="12.75" customHeight="1" x14ac:dyDescent="0.2">
      <c r="A132" s="293" t="s">
        <v>1433</v>
      </c>
      <c r="B132" s="293" t="s">
        <v>64</v>
      </c>
      <c r="C132" s="298" t="s">
        <v>1227</v>
      </c>
      <c r="D132" s="304">
        <v>0</v>
      </c>
      <c r="E132" s="304">
        <v>99.387</v>
      </c>
      <c r="F132" s="265"/>
      <c r="G132" s="258"/>
    </row>
    <row r="133" spans="1:7" ht="12.75" customHeight="1" x14ac:dyDescent="0.2">
      <c r="A133" s="293" t="s">
        <v>1434</v>
      </c>
      <c r="B133" s="293" t="s">
        <v>1435</v>
      </c>
      <c r="C133" s="298" t="s">
        <v>1436</v>
      </c>
      <c r="D133" s="304">
        <v>0</v>
      </c>
      <c r="E133" s="304">
        <v>0</v>
      </c>
      <c r="F133" s="265"/>
      <c r="G133" s="258"/>
    </row>
    <row r="134" spans="1:7" ht="12.75" customHeight="1" x14ac:dyDescent="0.2">
      <c r="A134" s="293" t="s">
        <v>1437</v>
      </c>
      <c r="B134" s="293" t="s">
        <v>1438</v>
      </c>
      <c r="C134" s="298" t="s">
        <v>1439</v>
      </c>
      <c r="D134" s="304">
        <v>0</v>
      </c>
      <c r="E134" s="304">
        <v>0</v>
      </c>
      <c r="F134" s="265"/>
      <c r="G134" s="258"/>
    </row>
    <row r="135" spans="1:7" ht="12.75" customHeight="1" x14ac:dyDescent="0.2">
      <c r="A135" s="293" t="s">
        <v>1440</v>
      </c>
      <c r="B135" s="293" t="s">
        <v>1441</v>
      </c>
      <c r="C135" s="298" t="s">
        <v>1442</v>
      </c>
      <c r="D135" s="304">
        <v>800</v>
      </c>
      <c r="E135" s="304">
        <v>1155</v>
      </c>
    </row>
    <row r="136" spans="1:7" ht="12.75" customHeight="1" x14ac:dyDescent="0.2">
      <c r="A136" s="293" t="s">
        <v>1456</v>
      </c>
      <c r="B136" s="293" t="s">
        <v>1457</v>
      </c>
      <c r="C136" s="298" t="s">
        <v>1458</v>
      </c>
      <c r="D136" s="304">
        <v>63534.422740000002</v>
      </c>
      <c r="E136" s="304">
        <v>9476.7237800000003</v>
      </c>
    </row>
    <row r="137" spans="1:7" ht="12.75" customHeight="1" x14ac:dyDescent="0.2">
      <c r="A137" s="293" t="s">
        <v>1460</v>
      </c>
      <c r="B137" s="293" t="s">
        <v>1461</v>
      </c>
      <c r="C137" s="298" t="s">
        <v>1462</v>
      </c>
      <c r="D137" s="304">
        <v>1994.58862</v>
      </c>
      <c r="E137" s="304">
        <v>1331.2344000000001</v>
      </c>
    </row>
    <row r="138" spans="1:7" ht="12.75" customHeight="1" x14ac:dyDescent="0.2">
      <c r="A138" s="293" t="s">
        <v>1463</v>
      </c>
      <c r="B138" s="293" t="s">
        <v>1464</v>
      </c>
      <c r="C138" s="298" t="s">
        <v>1465</v>
      </c>
      <c r="D138" s="304">
        <v>1138.76983</v>
      </c>
      <c r="E138" s="304">
        <v>1117.51983</v>
      </c>
    </row>
    <row r="139" spans="1:7" ht="12.75" customHeight="1" x14ac:dyDescent="0.2">
      <c r="A139" s="293" t="s">
        <v>1466</v>
      </c>
      <c r="B139" s="293" t="s">
        <v>1467</v>
      </c>
      <c r="C139" s="298" t="s">
        <v>1468</v>
      </c>
      <c r="D139" s="304">
        <v>4625.0710300000001</v>
      </c>
      <c r="E139" s="304">
        <v>2588.7945</v>
      </c>
    </row>
    <row r="140" spans="1:7" ht="12.75" customHeight="1" x14ac:dyDescent="0.2">
      <c r="A140" s="1129" t="s">
        <v>1469</v>
      </c>
      <c r="B140" s="1129" t="s">
        <v>1470</v>
      </c>
      <c r="C140" s="1130" t="s">
        <v>1471</v>
      </c>
      <c r="D140" s="1131">
        <v>55361.236629999999</v>
      </c>
      <c r="E140" s="1131">
        <v>53491.52547</v>
      </c>
    </row>
  </sheetData>
  <mergeCells count="10">
    <mergeCell ref="A89:B90"/>
    <mergeCell ref="C89:C90"/>
    <mergeCell ref="D89:E89"/>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83" firstPageNumber="448" fitToHeight="2" orientation="portrait" useFirstPageNumber="1" r:id="rId1"/>
  <headerFooter>
    <oddHeader>&amp;L&amp;"Tahoma,Kurzíva"Závěrečný účet Moravskoslezského kraje za rok 2023&amp;R&amp;"Tahoma,Kurzíva"Tabulka č. 46</oddHeader>
    <oddFooter>&amp;C&amp;"Tahoma,Obyčejné"&amp;P</oddFooter>
  </headerFooter>
  <rowBreaks count="1" manualBreakCount="1">
    <brk id="74" max="6"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CFD7A-52D9-48A8-A187-6F78189F9105}">
  <sheetPr>
    <pageSetUpPr fitToPage="1"/>
  </sheetPr>
  <dimension ref="A1:G83"/>
  <sheetViews>
    <sheetView showGridLines="0" zoomScaleNormal="100" zoomScaleSheetLayoutView="100" workbookViewId="0">
      <selection activeCell="K15" sqref="K15"/>
    </sheetView>
  </sheetViews>
  <sheetFormatPr defaultColWidth="9.28515625" defaultRowHeight="12.75" x14ac:dyDescent="0.2"/>
  <cols>
    <col min="1" max="1" width="6.7109375" style="200" customWidth="1"/>
    <col min="2" max="2" width="54.7109375" style="200" customWidth="1"/>
    <col min="3" max="3" width="8.5703125" style="121" customWidth="1"/>
    <col min="4" max="7" width="15.42578125" style="200" customWidth="1"/>
    <col min="8" max="16384" width="9.28515625" style="200"/>
  </cols>
  <sheetData>
    <row r="1" spans="1:7" s="272" customFormat="1" ht="18" customHeight="1" x14ac:dyDescent="0.2">
      <c r="A1" s="1590" t="s">
        <v>4566</v>
      </c>
      <c r="B1" s="1590"/>
      <c r="C1" s="1590"/>
      <c r="D1" s="1590"/>
      <c r="E1" s="1590"/>
      <c r="F1" s="1590"/>
      <c r="G1" s="1590"/>
    </row>
    <row r="2" spans="1:7" s="272" customFormat="1" ht="18" customHeight="1" x14ac:dyDescent="0.2">
      <c r="A2" s="1590" t="s">
        <v>1655</v>
      </c>
      <c r="B2" s="1590"/>
      <c r="C2" s="1590"/>
      <c r="D2" s="1590"/>
      <c r="E2" s="1590"/>
      <c r="F2" s="1590"/>
      <c r="G2" s="1590"/>
    </row>
    <row r="4" spans="1:7" ht="12.75" customHeight="1" x14ac:dyDescent="0.2">
      <c r="A4" s="1169"/>
      <c r="B4" s="1170"/>
      <c r="C4" s="1171"/>
      <c r="D4" s="1159">
        <v>1</v>
      </c>
      <c r="E4" s="1159">
        <v>2</v>
      </c>
      <c r="F4" s="1159">
        <v>3</v>
      </c>
      <c r="G4" s="1159">
        <v>4</v>
      </c>
    </row>
    <row r="5" spans="1:7" s="201" customFormat="1" ht="12.75" customHeight="1" x14ac:dyDescent="0.2">
      <c r="A5" s="1620" t="s">
        <v>1656</v>
      </c>
      <c r="B5" s="1621"/>
      <c r="C5" s="1624" t="s">
        <v>1032</v>
      </c>
      <c r="D5" s="1619" t="s">
        <v>1475</v>
      </c>
      <c r="E5" s="1619"/>
      <c r="F5" s="1619" t="s">
        <v>1476</v>
      </c>
      <c r="G5" s="1619"/>
    </row>
    <row r="6" spans="1:7" s="201" customFormat="1" ht="21" x14ac:dyDescent="0.2">
      <c r="A6" s="1622"/>
      <c r="B6" s="1623"/>
      <c r="C6" s="1625"/>
      <c r="D6" s="1161" t="s">
        <v>1477</v>
      </c>
      <c r="E6" s="1161" t="s">
        <v>1478</v>
      </c>
      <c r="F6" s="1161" t="s">
        <v>1477</v>
      </c>
      <c r="G6" s="1161" t="s">
        <v>1478</v>
      </c>
    </row>
    <row r="7" spans="1:7" s="201" customFormat="1" x14ac:dyDescent="0.2">
      <c r="A7" s="1146" t="s">
        <v>1040</v>
      </c>
      <c r="B7" s="1146" t="s">
        <v>1479</v>
      </c>
      <c r="C7" s="1147" t="s">
        <v>63</v>
      </c>
      <c r="D7" s="1162">
        <v>1755772.4278500001</v>
      </c>
      <c r="E7" s="1162">
        <v>9405.2060199999996</v>
      </c>
      <c r="F7" s="1162">
        <v>1600650.8335599999</v>
      </c>
      <c r="G7" s="1162">
        <v>7249.7469199999996</v>
      </c>
    </row>
    <row r="8" spans="1:7" x14ac:dyDescent="0.2">
      <c r="A8" s="1128" t="s">
        <v>1042</v>
      </c>
      <c r="B8" s="1128" t="s">
        <v>1480</v>
      </c>
      <c r="C8" s="1172" t="s">
        <v>63</v>
      </c>
      <c r="D8" s="1162">
        <v>1750158.13399</v>
      </c>
      <c r="E8" s="1162">
        <v>9404.4530099999993</v>
      </c>
      <c r="F8" s="1162">
        <v>1596805.3188499999</v>
      </c>
      <c r="G8" s="1162">
        <v>7249.7139200000001</v>
      </c>
    </row>
    <row r="9" spans="1:7" x14ac:dyDescent="0.2">
      <c r="A9" s="1173" t="s">
        <v>1044</v>
      </c>
      <c r="B9" s="1173" t="s">
        <v>1481</v>
      </c>
      <c r="C9" s="1174" t="s">
        <v>1482</v>
      </c>
      <c r="D9" s="1175">
        <v>116315.5297</v>
      </c>
      <c r="E9" s="1175">
        <v>3763.5208699999998</v>
      </c>
      <c r="F9" s="1175">
        <v>106888.45458999999</v>
      </c>
      <c r="G9" s="1175">
        <v>3217.4049300000001</v>
      </c>
    </row>
    <row r="10" spans="1:7" x14ac:dyDescent="0.2">
      <c r="A10" s="295" t="s">
        <v>1047</v>
      </c>
      <c r="B10" s="295" t="s">
        <v>1483</v>
      </c>
      <c r="C10" s="302" t="s">
        <v>1484</v>
      </c>
      <c r="D10" s="1175">
        <v>76477.123779999994</v>
      </c>
      <c r="E10" s="1175">
        <v>1102.05843</v>
      </c>
      <c r="F10" s="1175">
        <v>48639.66156</v>
      </c>
      <c r="G10" s="1175">
        <v>573.51157999999998</v>
      </c>
    </row>
    <row r="11" spans="1:7" x14ac:dyDescent="0.2">
      <c r="A11" s="295" t="s">
        <v>1050</v>
      </c>
      <c r="B11" s="295" t="s">
        <v>1485</v>
      </c>
      <c r="C11" s="302" t="s">
        <v>1486</v>
      </c>
      <c r="D11" s="1175"/>
      <c r="E11" s="1175"/>
      <c r="F11" s="1175"/>
      <c r="G11" s="1175"/>
    </row>
    <row r="12" spans="1:7" x14ac:dyDescent="0.2">
      <c r="A12" s="295" t="s">
        <v>1053</v>
      </c>
      <c r="B12" s="295" t="s">
        <v>1487</v>
      </c>
      <c r="C12" s="302" t="s">
        <v>1488</v>
      </c>
      <c r="D12" s="1175"/>
      <c r="E12" s="1175"/>
      <c r="F12" s="1175"/>
      <c r="G12" s="1175"/>
    </row>
    <row r="13" spans="1:7" x14ac:dyDescent="0.2">
      <c r="A13" s="295" t="s">
        <v>1056</v>
      </c>
      <c r="B13" s="295" t="s">
        <v>1489</v>
      </c>
      <c r="C13" s="302" t="s">
        <v>1490</v>
      </c>
      <c r="D13" s="1175">
        <v>-7.65</v>
      </c>
      <c r="E13" s="1175"/>
      <c r="F13" s="1175">
        <v>-58.225000000000001</v>
      </c>
      <c r="G13" s="1175"/>
    </row>
    <row r="14" spans="1:7" x14ac:dyDescent="0.2">
      <c r="A14" s="295" t="s">
        <v>1059</v>
      </c>
      <c r="B14" s="295" t="s">
        <v>1491</v>
      </c>
      <c r="C14" s="302" t="s">
        <v>1492</v>
      </c>
      <c r="D14" s="1175"/>
      <c r="E14" s="1175"/>
      <c r="F14" s="1175"/>
      <c r="G14" s="1175"/>
    </row>
    <row r="15" spans="1:7" x14ac:dyDescent="0.2">
      <c r="A15" s="295" t="s">
        <v>1062</v>
      </c>
      <c r="B15" s="295" t="s">
        <v>1493</v>
      </c>
      <c r="C15" s="302" t="s">
        <v>1494</v>
      </c>
      <c r="D15" s="1175">
        <v>-12.84769</v>
      </c>
      <c r="E15" s="1175"/>
      <c r="F15" s="1175">
        <v>2.4350000000000001</v>
      </c>
      <c r="G15" s="1175"/>
    </row>
    <row r="16" spans="1:7" x14ac:dyDescent="0.2">
      <c r="A16" s="295" t="s">
        <v>1065</v>
      </c>
      <c r="B16" s="295" t="s">
        <v>158</v>
      </c>
      <c r="C16" s="302" t="s">
        <v>1495</v>
      </c>
      <c r="D16" s="1175">
        <v>68626.100340000005</v>
      </c>
      <c r="E16" s="1175">
        <v>402.16753</v>
      </c>
      <c r="F16" s="1175">
        <v>50175.050990000003</v>
      </c>
      <c r="G16" s="1175">
        <v>569.35554000000002</v>
      </c>
    </row>
    <row r="17" spans="1:7" x14ac:dyDescent="0.2">
      <c r="A17" s="295" t="s">
        <v>1068</v>
      </c>
      <c r="B17" s="295" t="s">
        <v>144</v>
      </c>
      <c r="C17" s="302" t="s">
        <v>1496</v>
      </c>
      <c r="D17" s="1175">
        <v>1918.62057</v>
      </c>
      <c r="E17" s="1175">
        <v>0.50273999999999996</v>
      </c>
      <c r="F17" s="1175">
        <v>1332.99415</v>
      </c>
      <c r="G17" s="1175">
        <v>2.3400000000000001E-2</v>
      </c>
    </row>
    <row r="18" spans="1:7" x14ac:dyDescent="0.2">
      <c r="A18" s="295" t="s">
        <v>1497</v>
      </c>
      <c r="B18" s="295" t="s">
        <v>1498</v>
      </c>
      <c r="C18" s="302" t="s">
        <v>1499</v>
      </c>
      <c r="D18" s="1175">
        <v>304.03784000000002</v>
      </c>
      <c r="E18" s="1175"/>
      <c r="F18" s="1175">
        <v>348.56569999999999</v>
      </c>
      <c r="G18" s="1175"/>
    </row>
    <row r="19" spans="1:7" x14ac:dyDescent="0.2">
      <c r="A19" s="295" t="s">
        <v>1500</v>
      </c>
      <c r="B19" s="295" t="s">
        <v>1501</v>
      </c>
      <c r="C19" s="302" t="s">
        <v>1502</v>
      </c>
      <c r="D19" s="1175"/>
      <c r="E19" s="1175"/>
      <c r="F19" s="1175"/>
      <c r="G19" s="1175"/>
    </row>
    <row r="20" spans="1:7" x14ac:dyDescent="0.2">
      <c r="A20" s="295" t="s">
        <v>1503</v>
      </c>
      <c r="B20" s="295" t="s">
        <v>1504</v>
      </c>
      <c r="C20" s="302" t="s">
        <v>1505</v>
      </c>
      <c r="D20" s="1175">
        <v>68870.290699999998</v>
      </c>
      <c r="E20" s="1175">
        <v>275.52361000000002</v>
      </c>
      <c r="F20" s="1175">
        <v>61989.872280000003</v>
      </c>
      <c r="G20" s="1175">
        <v>152.68726000000001</v>
      </c>
    </row>
    <row r="21" spans="1:7" x14ac:dyDescent="0.2">
      <c r="A21" s="295" t="s">
        <v>1506</v>
      </c>
      <c r="B21" s="295" t="s">
        <v>1507</v>
      </c>
      <c r="C21" s="302" t="s">
        <v>1508</v>
      </c>
      <c r="D21" s="1175">
        <v>959985.84672000003</v>
      </c>
      <c r="E21" s="1175">
        <v>2547.0712800000001</v>
      </c>
      <c r="F21" s="1175">
        <v>906661.62242999999</v>
      </c>
      <c r="G21" s="1175">
        <v>1798.45057</v>
      </c>
    </row>
    <row r="22" spans="1:7" x14ac:dyDescent="0.2">
      <c r="A22" s="295" t="s">
        <v>1509</v>
      </c>
      <c r="B22" s="295" t="s">
        <v>1510</v>
      </c>
      <c r="C22" s="302" t="s">
        <v>1511</v>
      </c>
      <c r="D22" s="1175">
        <v>316557.23434000002</v>
      </c>
      <c r="E22" s="1175">
        <v>849.66665999999998</v>
      </c>
      <c r="F22" s="1175">
        <v>296259.50774999999</v>
      </c>
      <c r="G22" s="1175">
        <v>620.87586999999996</v>
      </c>
    </row>
    <row r="23" spans="1:7" x14ac:dyDescent="0.2">
      <c r="A23" s="295" t="s">
        <v>1512</v>
      </c>
      <c r="B23" s="295" t="s">
        <v>1513</v>
      </c>
      <c r="C23" s="302" t="s">
        <v>1514</v>
      </c>
      <c r="D23" s="1175">
        <v>3885.6770900000001</v>
      </c>
      <c r="E23" s="1175">
        <v>8.1008499999999994</v>
      </c>
      <c r="F23" s="1175">
        <v>3698.6153100000001</v>
      </c>
      <c r="G23" s="1175">
        <v>7.1981900000000003</v>
      </c>
    </row>
    <row r="24" spans="1:7" x14ac:dyDescent="0.2">
      <c r="A24" s="295" t="s">
        <v>1515</v>
      </c>
      <c r="B24" s="295" t="s">
        <v>1516</v>
      </c>
      <c r="C24" s="302" t="s">
        <v>1517</v>
      </c>
      <c r="D24" s="1175">
        <v>35584.413760000003</v>
      </c>
      <c r="E24" s="1175">
        <v>60.333620000000003</v>
      </c>
      <c r="F24" s="1175">
        <v>30818.090359999998</v>
      </c>
      <c r="G24" s="1175">
        <v>54.510179999999998</v>
      </c>
    </row>
    <row r="25" spans="1:7" x14ac:dyDescent="0.2">
      <c r="A25" s="295" t="s">
        <v>1518</v>
      </c>
      <c r="B25" s="295" t="s">
        <v>1519</v>
      </c>
      <c r="C25" s="302" t="s">
        <v>1520</v>
      </c>
      <c r="D25" s="1175">
        <v>283.28348999999997</v>
      </c>
      <c r="E25" s="1175"/>
      <c r="F25" s="1175">
        <v>617.00302999999997</v>
      </c>
      <c r="G25" s="1175"/>
    </row>
    <row r="26" spans="1:7" x14ac:dyDescent="0.2">
      <c r="A26" s="295" t="s">
        <v>1521</v>
      </c>
      <c r="B26" s="295" t="s">
        <v>1522</v>
      </c>
      <c r="C26" s="302" t="s">
        <v>1523</v>
      </c>
      <c r="D26" s="1175"/>
      <c r="E26" s="1175"/>
      <c r="F26" s="1175">
        <v>-5.4029999999999996</v>
      </c>
      <c r="G26" s="1175"/>
    </row>
    <row r="27" spans="1:7" x14ac:dyDescent="0.2">
      <c r="A27" s="295" t="s">
        <v>1524</v>
      </c>
      <c r="B27" s="295" t="s">
        <v>1525</v>
      </c>
      <c r="C27" s="302" t="s">
        <v>1526</v>
      </c>
      <c r="D27" s="1175"/>
      <c r="E27" s="1175"/>
      <c r="F27" s="1175"/>
      <c r="G27" s="1175"/>
    </row>
    <row r="28" spans="1:7" x14ac:dyDescent="0.2">
      <c r="A28" s="295" t="s">
        <v>1527</v>
      </c>
      <c r="B28" s="295" t="s">
        <v>1528</v>
      </c>
      <c r="C28" s="302" t="s">
        <v>1529</v>
      </c>
      <c r="D28" s="1175">
        <v>80.526380000000003</v>
      </c>
      <c r="E28" s="1175"/>
      <c r="F28" s="1175">
        <v>54.203270000000003</v>
      </c>
      <c r="G28" s="1175"/>
    </row>
    <row r="29" spans="1:7" x14ac:dyDescent="0.2">
      <c r="A29" s="295" t="s">
        <v>1530</v>
      </c>
      <c r="B29" s="295" t="s">
        <v>1531</v>
      </c>
      <c r="C29" s="302" t="s">
        <v>1532</v>
      </c>
      <c r="D29" s="1175">
        <v>3.5030000000000001</v>
      </c>
      <c r="E29" s="1175"/>
      <c r="F29" s="1175">
        <v>10.700469999999999</v>
      </c>
      <c r="G29" s="1175"/>
    </row>
    <row r="30" spans="1:7" x14ac:dyDescent="0.2">
      <c r="A30" s="295" t="s">
        <v>1533</v>
      </c>
      <c r="B30" s="295" t="s">
        <v>1534</v>
      </c>
      <c r="C30" s="302" t="s">
        <v>1535</v>
      </c>
      <c r="D30" s="1175">
        <v>24.765000000000001</v>
      </c>
      <c r="E30" s="1175"/>
      <c r="F30" s="1175">
        <v>21.78989</v>
      </c>
      <c r="G30" s="1175"/>
    </row>
    <row r="31" spans="1:7" x14ac:dyDescent="0.2">
      <c r="A31" s="295" t="s">
        <v>1536</v>
      </c>
      <c r="B31" s="295" t="s">
        <v>1537</v>
      </c>
      <c r="C31" s="302" t="s">
        <v>1538</v>
      </c>
      <c r="D31" s="1175"/>
      <c r="E31" s="1175"/>
      <c r="F31" s="1175"/>
      <c r="G31" s="1175"/>
    </row>
    <row r="32" spans="1:7" x14ac:dyDescent="0.2">
      <c r="A32" s="295" t="s">
        <v>1539</v>
      </c>
      <c r="B32" s="295" t="s">
        <v>1540</v>
      </c>
      <c r="C32" s="302" t="s">
        <v>1541</v>
      </c>
      <c r="D32" s="1175">
        <v>2.2184900000000001</v>
      </c>
      <c r="E32" s="1175"/>
      <c r="F32" s="1175"/>
      <c r="G32" s="1175"/>
    </row>
    <row r="33" spans="1:7" x14ac:dyDescent="0.2">
      <c r="A33" s="295" t="s">
        <v>1542</v>
      </c>
      <c r="B33" s="295" t="s">
        <v>1543</v>
      </c>
      <c r="C33" s="302" t="s">
        <v>1544</v>
      </c>
      <c r="D33" s="1175">
        <v>367.16602999999998</v>
      </c>
      <c r="E33" s="1175"/>
      <c r="F33" s="1175">
        <v>2572.92031</v>
      </c>
      <c r="G33" s="1175"/>
    </row>
    <row r="34" spans="1:7" x14ac:dyDescent="0.2">
      <c r="A34" s="295" t="s">
        <v>1545</v>
      </c>
      <c r="B34" s="295" t="s">
        <v>1546</v>
      </c>
      <c r="C34" s="302" t="s">
        <v>1547</v>
      </c>
      <c r="D34" s="1175">
        <v>163.875</v>
      </c>
      <c r="E34" s="1175"/>
      <c r="F34" s="1175">
        <v>-224.23599999999999</v>
      </c>
      <c r="G34" s="1175"/>
    </row>
    <row r="35" spans="1:7" x14ac:dyDescent="0.2">
      <c r="A35" s="295" t="s">
        <v>1548</v>
      </c>
      <c r="B35" s="295" t="s">
        <v>1549</v>
      </c>
      <c r="C35" s="302" t="s">
        <v>1550</v>
      </c>
      <c r="D35" s="1175">
        <v>53520.46312</v>
      </c>
      <c r="E35" s="1175">
        <v>266.59289999999999</v>
      </c>
      <c r="F35" s="1175">
        <v>52454.323559999997</v>
      </c>
      <c r="G35" s="1175">
        <v>161.70959999999999</v>
      </c>
    </row>
    <row r="36" spans="1:7" x14ac:dyDescent="0.2">
      <c r="A36" s="295" t="s">
        <v>1551</v>
      </c>
      <c r="B36" s="295" t="s">
        <v>1552</v>
      </c>
      <c r="C36" s="302" t="s">
        <v>1553</v>
      </c>
      <c r="D36" s="1175"/>
      <c r="E36" s="1175"/>
      <c r="F36" s="1175"/>
      <c r="G36" s="1175"/>
    </row>
    <row r="37" spans="1:7" x14ac:dyDescent="0.2">
      <c r="A37" s="295" t="s">
        <v>1554</v>
      </c>
      <c r="B37" s="295" t="s">
        <v>1555</v>
      </c>
      <c r="C37" s="302" t="s">
        <v>1556</v>
      </c>
      <c r="D37" s="1175">
        <v>33.789000000000001</v>
      </c>
      <c r="E37" s="1175"/>
      <c r="F37" s="1175">
        <v>27.216000000000001</v>
      </c>
      <c r="G37" s="1175"/>
    </row>
    <row r="38" spans="1:7" x14ac:dyDescent="0.2">
      <c r="A38" s="295" t="s">
        <v>1557</v>
      </c>
      <c r="B38" s="295" t="s">
        <v>1558</v>
      </c>
      <c r="C38" s="302" t="s">
        <v>1559</v>
      </c>
      <c r="D38" s="1175"/>
      <c r="E38" s="1175"/>
      <c r="F38" s="1175"/>
      <c r="G38" s="1175"/>
    </row>
    <row r="39" spans="1:7" x14ac:dyDescent="0.2">
      <c r="A39" s="295" t="s">
        <v>1560</v>
      </c>
      <c r="B39" s="295" t="s">
        <v>1561</v>
      </c>
      <c r="C39" s="302" t="s">
        <v>1562</v>
      </c>
      <c r="D39" s="1175"/>
      <c r="E39" s="1175"/>
      <c r="F39" s="1175"/>
      <c r="G39" s="1175"/>
    </row>
    <row r="40" spans="1:7" x14ac:dyDescent="0.2">
      <c r="A40" s="295" t="s">
        <v>1563</v>
      </c>
      <c r="B40" s="295" t="s">
        <v>1564</v>
      </c>
      <c r="C40" s="302" t="s">
        <v>1565</v>
      </c>
      <c r="D40" s="1175"/>
      <c r="E40" s="1175"/>
      <c r="F40" s="1175"/>
      <c r="G40" s="1175"/>
    </row>
    <row r="41" spans="1:7" x14ac:dyDescent="0.2">
      <c r="A41" s="295" t="s">
        <v>1566</v>
      </c>
      <c r="B41" s="295" t="s">
        <v>1567</v>
      </c>
      <c r="C41" s="302" t="s">
        <v>1568</v>
      </c>
      <c r="D41" s="1175">
        <v>27.31</v>
      </c>
      <c r="E41" s="1175"/>
      <c r="F41" s="1175">
        <v>4.0919999999999996</v>
      </c>
      <c r="G41" s="1175"/>
    </row>
    <row r="42" spans="1:7" x14ac:dyDescent="0.2">
      <c r="A42" s="295" t="s">
        <v>1569</v>
      </c>
      <c r="B42" s="295" t="s">
        <v>1570</v>
      </c>
      <c r="C42" s="302" t="s">
        <v>1571</v>
      </c>
      <c r="D42" s="1175">
        <v>45445.17583</v>
      </c>
      <c r="E42" s="1175">
        <v>121.3416</v>
      </c>
      <c r="F42" s="1175">
        <v>33167.331899999997</v>
      </c>
      <c r="G42" s="1175">
        <v>90.944599999999994</v>
      </c>
    </row>
    <row r="43" spans="1:7" x14ac:dyDescent="0.2">
      <c r="A43" s="295" t="s">
        <v>1572</v>
      </c>
      <c r="B43" s="295" t="s">
        <v>1573</v>
      </c>
      <c r="C43" s="302" t="s">
        <v>1574</v>
      </c>
      <c r="D43" s="1175">
        <v>1701.6814999999999</v>
      </c>
      <c r="E43" s="1175">
        <v>7.5729199999999999</v>
      </c>
      <c r="F43" s="1175">
        <v>1348.7322999999999</v>
      </c>
      <c r="G43" s="1175">
        <v>3.0421999999999998</v>
      </c>
    </row>
    <row r="44" spans="1:7" x14ac:dyDescent="0.2">
      <c r="A44" s="1128" t="s">
        <v>1071</v>
      </c>
      <c r="B44" s="1128" t="s">
        <v>1575</v>
      </c>
      <c r="C44" s="1172" t="s">
        <v>63</v>
      </c>
      <c r="D44" s="1162">
        <v>1799.8604700000001</v>
      </c>
      <c r="E44" s="1162">
        <v>0.75300999999999996</v>
      </c>
      <c r="F44" s="1162">
        <v>941.39862000000005</v>
      </c>
      <c r="G44" s="1162">
        <v>3.3000000000000002E-2</v>
      </c>
    </row>
    <row r="45" spans="1:7" x14ac:dyDescent="0.2">
      <c r="A45" s="295" t="s">
        <v>1073</v>
      </c>
      <c r="B45" s="295" t="s">
        <v>1576</v>
      </c>
      <c r="C45" s="302" t="s">
        <v>1577</v>
      </c>
      <c r="D45" s="1175"/>
      <c r="E45" s="1175"/>
      <c r="F45" s="1175"/>
      <c r="G45" s="1175"/>
    </row>
    <row r="46" spans="1:7" x14ac:dyDescent="0.2">
      <c r="A46" s="295" t="s">
        <v>1075</v>
      </c>
      <c r="B46" s="295" t="s">
        <v>1578</v>
      </c>
      <c r="C46" s="302" t="s">
        <v>1579</v>
      </c>
      <c r="D46" s="1175">
        <v>1719.9349999999999</v>
      </c>
      <c r="E46" s="1175"/>
      <c r="F46" s="1175">
        <v>882.72</v>
      </c>
      <c r="G46" s="1175"/>
    </row>
    <row r="47" spans="1:7" x14ac:dyDescent="0.2">
      <c r="A47" s="295" t="s">
        <v>1078</v>
      </c>
      <c r="B47" s="295" t="s">
        <v>1580</v>
      </c>
      <c r="C47" s="302" t="s">
        <v>1581</v>
      </c>
      <c r="D47" s="1175">
        <v>3.1559999999999998E-2</v>
      </c>
      <c r="E47" s="1175">
        <v>0.75300999999999996</v>
      </c>
      <c r="F47" s="1175"/>
      <c r="G47" s="1175">
        <v>3.2379999999999999E-2</v>
      </c>
    </row>
    <row r="48" spans="1:7" x14ac:dyDescent="0.2">
      <c r="A48" s="295" t="s">
        <v>1081</v>
      </c>
      <c r="B48" s="295" t="s">
        <v>1582</v>
      </c>
      <c r="C48" s="302" t="s">
        <v>1583</v>
      </c>
      <c r="D48" s="1175"/>
      <c r="E48" s="1175"/>
      <c r="F48" s="1175"/>
      <c r="G48" s="1175"/>
    </row>
    <row r="49" spans="1:7" x14ac:dyDescent="0.2">
      <c r="A49" s="295" t="s">
        <v>1084</v>
      </c>
      <c r="B49" s="295" t="s">
        <v>1584</v>
      </c>
      <c r="C49" s="302" t="s">
        <v>1585</v>
      </c>
      <c r="D49" s="1175">
        <v>79.893910000000005</v>
      </c>
      <c r="E49" s="1175"/>
      <c r="F49" s="1175">
        <v>58.678620000000002</v>
      </c>
      <c r="G49" s="1175">
        <v>6.2E-4</v>
      </c>
    </row>
    <row r="50" spans="1:7" x14ac:dyDescent="0.2">
      <c r="A50" s="1128" t="s">
        <v>1102</v>
      </c>
      <c r="B50" s="1128" t="s">
        <v>1586</v>
      </c>
      <c r="C50" s="1172" t="s">
        <v>63</v>
      </c>
      <c r="D50" s="1162">
        <v>0</v>
      </c>
      <c r="E50" s="1162">
        <v>0</v>
      </c>
      <c r="F50" s="1162">
        <v>0</v>
      </c>
      <c r="G50" s="1162">
        <v>0</v>
      </c>
    </row>
    <row r="51" spans="1:7" x14ac:dyDescent="0.2">
      <c r="A51" s="295" t="s">
        <v>1104</v>
      </c>
      <c r="B51" s="295" t="s">
        <v>1587</v>
      </c>
      <c r="C51" s="302" t="s">
        <v>1588</v>
      </c>
      <c r="D51" s="1175"/>
      <c r="E51" s="1175"/>
      <c r="F51" s="1175"/>
      <c r="G51" s="1175"/>
    </row>
    <row r="52" spans="1:7" x14ac:dyDescent="0.2">
      <c r="A52" s="295" t="s">
        <v>1107</v>
      </c>
      <c r="B52" s="295" t="s">
        <v>1589</v>
      </c>
      <c r="C52" s="302" t="s">
        <v>1590</v>
      </c>
      <c r="D52" s="1175"/>
      <c r="E52" s="1175"/>
      <c r="F52" s="1175"/>
      <c r="G52" s="1175"/>
    </row>
    <row r="53" spans="1:7" x14ac:dyDescent="0.2">
      <c r="A53" s="1128" t="s">
        <v>1591</v>
      </c>
      <c r="B53" s="1128" t="s">
        <v>1221</v>
      </c>
      <c r="C53" s="1172" t="s">
        <v>63</v>
      </c>
      <c r="D53" s="1162">
        <v>3814.4333900000001</v>
      </c>
      <c r="E53" s="1162">
        <v>0</v>
      </c>
      <c r="F53" s="1162">
        <v>2904.11609</v>
      </c>
      <c r="G53" s="1162">
        <v>0</v>
      </c>
    </row>
    <row r="54" spans="1:7" x14ac:dyDescent="0.2">
      <c r="A54" s="295" t="s">
        <v>1592</v>
      </c>
      <c r="B54" s="295" t="s">
        <v>1221</v>
      </c>
      <c r="C54" s="302" t="s">
        <v>1593</v>
      </c>
      <c r="D54" s="1175">
        <v>3814.4333900000001</v>
      </c>
      <c r="E54" s="1175"/>
      <c r="F54" s="1175">
        <v>2776.11609</v>
      </c>
      <c r="G54" s="1175"/>
    </row>
    <row r="55" spans="1:7" x14ac:dyDescent="0.2">
      <c r="A55" s="295" t="s">
        <v>1594</v>
      </c>
      <c r="B55" s="295" t="s">
        <v>1595</v>
      </c>
      <c r="C55" s="302" t="s">
        <v>1596</v>
      </c>
      <c r="D55" s="1175"/>
      <c r="E55" s="1175"/>
      <c r="F55" s="1175">
        <v>128</v>
      </c>
      <c r="G55" s="1175"/>
    </row>
    <row r="56" spans="1:7" x14ac:dyDescent="0.2">
      <c r="A56" s="1128" t="s">
        <v>1148</v>
      </c>
      <c r="B56" s="1128" t="s">
        <v>1597</v>
      </c>
      <c r="C56" s="1172" t="s">
        <v>63</v>
      </c>
      <c r="D56" s="1162">
        <v>1755519.4692200001</v>
      </c>
      <c r="E56" s="1162">
        <v>10042.04838</v>
      </c>
      <c r="F56" s="1162">
        <v>1600158.0047500001</v>
      </c>
      <c r="G56" s="1162">
        <v>8216.6296600000005</v>
      </c>
    </row>
    <row r="57" spans="1:7" x14ac:dyDescent="0.2">
      <c r="A57" s="1128" t="s">
        <v>1150</v>
      </c>
      <c r="B57" s="1128" t="s">
        <v>1598</v>
      </c>
      <c r="C57" s="1172" t="s">
        <v>63</v>
      </c>
      <c r="D57" s="1162">
        <v>776652.36338</v>
      </c>
      <c r="E57" s="1162">
        <v>10041.39574</v>
      </c>
      <c r="F57" s="1162">
        <v>701958.48478000006</v>
      </c>
      <c r="G57" s="1162">
        <v>8201.9817500000008</v>
      </c>
    </row>
    <row r="58" spans="1:7" x14ac:dyDescent="0.2">
      <c r="A58" s="295" t="s">
        <v>1152</v>
      </c>
      <c r="B58" s="295" t="s">
        <v>1599</v>
      </c>
      <c r="C58" s="302" t="s">
        <v>1600</v>
      </c>
      <c r="D58" s="1175">
        <v>696.38499999999999</v>
      </c>
      <c r="E58" s="1175">
        <v>283.58994999999999</v>
      </c>
      <c r="F58" s="1175">
        <v>591.82281</v>
      </c>
      <c r="G58" s="1175">
        <v>332.96724999999998</v>
      </c>
    </row>
    <row r="59" spans="1:7" x14ac:dyDescent="0.2">
      <c r="A59" s="295" t="s">
        <v>1155</v>
      </c>
      <c r="B59" s="295" t="s">
        <v>1601</v>
      </c>
      <c r="C59" s="302" t="s">
        <v>1602</v>
      </c>
      <c r="D59" s="1175">
        <v>767552.32923000003</v>
      </c>
      <c r="E59" s="1175">
        <v>9089.3342100000009</v>
      </c>
      <c r="F59" s="1175">
        <v>691681.19579000003</v>
      </c>
      <c r="G59" s="1175">
        <v>7161.0941999999995</v>
      </c>
    </row>
    <row r="60" spans="1:7" x14ac:dyDescent="0.2">
      <c r="A60" s="295" t="s">
        <v>1158</v>
      </c>
      <c r="B60" s="295" t="s">
        <v>1603</v>
      </c>
      <c r="C60" s="302" t="s">
        <v>1604</v>
      </c>
      <c r="D60" s="1175">
        <v>17.728999999999999</v>
      </c>
      <c r="E60" s="1175">
        <v>621.15638000000001</v>
      </c>
      <c r="F60" s="1175">
        <v>17.109000000000002</v>
      </c>
      <c r="G60" s="1175">
        <v>612.15382999999997</v>
      </c>
    </row>
    <row r="61" spans="1:7" x14ac:dyDescent="0.2">
      <c r="A61" s="295" t="s">
        <v>1161</v>
      </c>
      <c r="B61" s="295" t="s">
        <v>1605</v>
      </c>
      <c r="C61" s="302" t="s">
        <v>1606</v>
      </c>
      <c r="D61" s="1175"/>
      <c r="E61" s="1175"/>
      <c r="F61" s="1175"/>
      <c r="G61" s="1175"/>
    </row>
    <row r="62" spans="1:7" x14ac:dyDescent="0.2">
      <c r="A62" s="295" t="s">
        <v>1173</v>
      </c>
      <c r="B62" s="295" t="s">
        <v>1607</v>
      </c>
      <c r="C62" s="302" t="s">
        <v>1608</v>
      </c>
      <c r="D62" s="1175"/>
      <c r="E62" s="1175"/>
      <c r="F62" s="1175"/>
      <c r="G62" s="1175"/>
    </row>
    <row r="63" spans="1:7" x14ac:dyDescent="0.2">
      <c r="A63" s="295" t="s">
        <v>1176</v>
      </c>
      <c r="B63" s="295" t="s">
        <v>1531</v>
      </c>
      <c r="C63" s="302" t="s">
        <v>1609</v>
      </c>
      <c r="D63" s="1175"/>
      <c r="E63" s="1175"/>
      <c r="F63" s="1175">
        <v>75.187799999999996</v>
      </c>
      <c r="G63" s="1175"/>
    </row>
    <row r="64" spans="1:7" x14ac:dyDescent="0.2">
      <c r="A64" s="295" t="s">
        <v>1179</v>
      </c>
      <c r="B64" s="295" t="s">
        <v>1534</v>
      </c>
      <c r="C64" s="302" t="s">
        <v>1610</v>
      </c>
      <c r="D64" s="1175">
        <v>0.89600000000000002</v>
      </c>
      <c r="E64" s="1175"/>
      <c r="F64" s="1175">
        <v>0.19800000000000001</v>
      </c>
      <c r="G64" s="1175"/>
    </row>
    <row r="65" spans="1:7" x14ac:dyDescent="0.2">
      <c r="A65" s="295" t="s">
        <v>1611</v>
      </c>
      <c r="B65" s="295" t="s">
        <v>1612</v>
      </c>
      <c r="C65" s="302" t="s">
        <v>1613</v>
      </c>
      <c r="D65" s="1175"/>
      <c r="E65" s="1175"/>
      <c r="F65" s="1175"/>
      <c r="G65" s="1175"/>
    </row>
    <row r="66" spans="1:7" x14ac:dyDescent="0.2">
      <c r="A66" s="295" t="s">
        <v>1614</v>
      </c>
      <c r="B66" s="295" t="s">
        <v>1615</v>
      </c>
      <c r="C66" s="302" t="s">
        <v>1616</v>
      </c>
      <c r="D66" s="1175">
        <v>11.077489999999999</v>
      </c>
      <c r="E66" s="1175"/>
      <c r="F66" s="1175">
        <v>0.4</v>
      </c>
      <c r="G66" s="1175"/>
    </row>
    <row r="67" spans="1:7" x14ac:dyDescent="0.2">
      <c r="A67" s="295" t="s">
        <v>1617</v>
      </c>
      <c r="B67" s="295" t="s">
        <v>1618</v>
      </c>
      <c r="C67" s="302" t="s">
        <v>1619</v>
      </c>
      <c r="D67" s="1175"/>
      <c r="E67" s="1175"/>
      <c r="F67" s="1175"/>
      <c r="G67" s="1175"/>
    </row>
    <row r="68" spans="1:7" x14ac:dyDescent="0.2">
      <c r="A68" s="295" t="s">
        <v>1620</v>
      </c>
      <c r="B68" s="295" t="s">
        <v>1621</v>
      </c>
      <c r="C68" s="302" t="s">
        <v>1622</v>
      </c>
      <c r="D68" s="1175">
        <v>646.06218999999999</v>
      </c>
      <c r="E68" s="1175"/>
      <c r="F68" s="1175">
        <v>74.683000000000007</v>
      </c>
      <c r="G68" s="1175"/>
    </row>
    <row r="69" spans="1:7" x14ac:dyDescent="0.2">
      <c r="A69" s="295" t="s">
        <v>1623</v>
      </c>
      <c r="B69" s="295" t="s">
        <v>1624</v>
      </c>
      <c r="C69" s="302" t="s">
        <v>1625</v>
      </c>
      <c r="D69" s="1175"/>
      <c r="E69" s="1175"/>
      <c r="F69" s="1175"/>
      <c r="G69" s="1175"/>
    </row>
    <row r="70" spans="1:7" x14ac:dyDescent="0.2">
      <c r="A70" s="295" t="s">
        <v>1626</v>
      </c>
      <c r="B70" s="295" t="s">
        <v>1627</v>
      </c>
      <c r="C70" s="302" t="s">
        <v>1628</v>
      </c>
      <c r="D70" s="1175">
        <v>2005.3819100000001</v>
      </c>
      <c r="E70" s="1175">
        <v>46.716999999999999</v>
      </c>
      <c r="F70" s="1175">
        <v>3037.9454599999999</v>
      </c>
      <c r="G70" s="1175"/>
    </row>
    <row r="71" spans="1:7" x14ac:dyDescent="0.2">
      <c r="A71" s="295" t="s">
        <v>1629</v>
      </c>
      <c r="B71" s="295" t="s">
        <v>1630</v>
      </c>
      <c r="C71" s="302" t="s">
        <v>1631</v>
      </c>
      <c r="D71" s="1175">
        <v>5722.5025599999999</v>
      </c>
      <c r="E71" s="1175">
        <v>0.59819999999999995</v>
      </c>
      <c r="F71" s="1175">
        <v>6479.9429200000004</v>
      </c>
      <c r="G71" s="1175">
        <v>95.766469999999998</v>
      </c>
    </row>
    <row r="72" spans="1:7" x14ac:dyDescent="0.2">
      <c r="A72" s="1128" t="s">
        <v>1182</v>
      </c>
      <c r="B72" s="1128" t="s">
        <v>1632</v>
      </c>
      <c r="C72" s="1172" t="s">
        <v>63</v>
      </c>
      <c r="D72" s="1162">
        <v>31155.954969999999</v>
      </c>
      <c r="E72" s="1162">
        <v>0.65264</v>
      </c>
      <c r="F72" s="1162">
        <v>22312.32748</v>
      </c>
      <c r="G72" s="1162">
        <v>2.562E-2</v>
      </c>
    </row>
    <row r="73" spans="1:7" x14ac:dyDescent="0.2">
      <c r="A73" s="295" t="s">
        <v>1184</v>
      </c>
      <c r="B73" s="295" t="s">
        <v>1633</v>
      </c>
      <c r="C73" s="302" t="s">
        <v>1634</v>
      </c>
      <c r="D73" s="1175"/>
      <c r="E73" s="1175"/>
      <c r="F73" s="1175"/>
      <c r="G73" s="1175"/>
    </row>
    <row r="74" spans="1:7" x14ac:dyDescent="0.2">
      <c r="A74" s="295" t="s">
        <v>1187</v>
      </c>
      <c r="B74" s="295" t="s">
        <v>1578</v>
      </c>
      <c r="C74" s="302" t="s">
        <v>1635</v>
      </c>
      <c r="D74" s="1175">
        <v>31151.83338</v>
      </c>
      <c r="E74" s="1175"/>
      <c r="F74" s="1175">
        <v>22309.796460000001</v>
      </c>
      <c r="G74" s="1175"/>
    </row>
    <row r="75" spans="1:7" x14ac:dyDescent="0.2">
      <c r="A75" s="295" t="s">
        <v>1190</v>
      </c>
      <c r="B75" s="295" t="s">
        <v>1636</v>
      </c>
      <c r="C75" s="302" t="s">
        <v>1637</v>
      </c>
      <c r="D75" s="1175"/>
      <c r="E75" s="1175">
        <v>0.65264</v>
      </c>
      <c r="F75" s="1175"/>
      <c r="G75" s="1175">
        <v>2.562E-2</v>
      </c>
    </row>
    <row r="76" spans="1:7" x14ac:dyDescent="0.2">
      <c r="A76" s="295" t="s">
        <v>1193</v>
      </c>
      <c r="B76" s="295" t="s">
        <v>1638</v>
      </c>
      <c r="C76" s="302" t="s">
        <v>1639</v>
      </c>
      <c r="D76" s="1175"/>
      <c r="E76" s="1175"/>
      <c r="F76" s="1175"/>
      <c r="G76" s="1175"/>
    </row>
    <row r="77" spans="1:7" x14ac:dyDescent="0.2">
      <c r="A77" s="295" t="s">
        <v>1199</v>
      </c>
      <c r="B77" s="295" t="s">
        <v>1640</v>
      </c>
      <c r="C77" s="302" t="s">
        <v>1641</v>
      </c>
      <c r="D77" s="1175">
        <v>4.1215900000000003</v>
      </c>
      <c r="E77" s="1175"/>
      <c r="F77" s="1175">
        <v>2.5310199999999998</v>
      </c>
      <c r="G77" s="1175"/>
    </row>
    <row r="78" spans="1:7" x14ac:dyDescent="0.2">
      <c r="A78" s="1128" t="s">
        <v>1642</v>
      </c>
      <c r="B78" s="1128" t="s">
        <v>1643</v>
      </c>
      <c r="C78" s="1172" t="s">
        <v>63</v>
      </c>
      <c r="D78" s="1162">
        <v>947711.15087000001</v>
      </c>
      <c r="E78" s="1162">
        <v>0</v>
      </c>
      <c r="F78" s="1162">
        <v>875887.19249000004</v>
      </c>
      <c r="G78" s="1162">
        <v>14.62229</v>
      </c>
    </row>
    <row r="79" spans="1:7" x14ac:dyDescent="0.2">
      <c r="A79" s="295" t="s">
        <v>1644</v>
      </c>
      <c r="B79" s="295" t="s">
        <v>1645</v>
      </c>
      <c r="C79" s="302" t="s">
        <v>1646</v>
      </c>
      <c r="D79" s="1175"/>
      <c r="E79" s="1175"/>
      <c r="F79" s="1175"/>
      <c r="G79" s="1175"/>
    </row>
    <row r="80" spans="1:7" x14ac:dyDescent="0.2">
      <c r="A80" s="295" t="s">
        <v>1647</v>
      </c>
      <c r="B80" s="295" t="s">
        <v>1648</v>
      </c>
      <c r="C80" s="302" t="s">
        <v>1649</v>
      </c>
      <c r="D80" s="1175">
        <v>947711.15087000001</v>
      </c>
      <c r="E80" s="1175"/>
      <c r="F80" s="1175">
        <v>875887.19249000004</v>
      </c>
      <c r="G80" s="1175">
        <v>14.62229</v>
      </c>
    </row>
    <row r="81" spans="1:7" x14ac:dyDescent="0.2">
      <c r="A81" s="1128" t="s">
        <v>1309</v>
      </c>
      <c r="B81" s="1128" t="s">
        <v>1650</v>
      </c>
      <c r="C81" s="1172" t="s">
        <v>63</v>
      </c>
      <c r="D81" s="1165">
        <v>0</v>
      </c>
      <c r="E81" s="1165">
        <v>0</v>
      </c>
      <c r="F81" s="1165">
        <v>0</v>
      </c>
      <c r="G81" s="1165">
        <v>0</v>
      </c>
    </row>
    <row r="82" spans="1:7" x14ac:dyDescent="0.2">
      <c r="A82" s="1128" t="s">
        <v>1651</v>
      </c>
      <c r="B82" s="1128" t="s">
        <v>1652</v>
      </c>
      <c r="C82" s="1172" t="s">
        <v>63</v>
      </c>
      <c r="D82" s="1162">
        <v>3561.4747600000001</v>
      </c>
      <c r="E82" s="1162">
        <v>636.84235999999999</v>
      </c>
      <c r="F82" s="1162">
        <v>2411.28728</v>
      </c>
      <c r="G82" s="1162">
        <v>966.88274000000001</v>
      </c>
    </row>
    <row r="83" spans="1:7" x14ac:dyDescent="0.2">
      <c r="A83" s="1128" t="s">
        <v>1653</v>
      </c>
      <c r="B83" s="1128" t="s">
        <v>1354</v>
      </c>
      <c r="C83" s="1172" t="s">
        <v>63</v>
      </c>
      <c r="D83" s="1162">
        <v>-252.95863</v>
      </c>
      <c r="E83" s="1162">
        <v>636.84235999999999</v>
      </c>
      <c r="F83" s="1162">
        <v>-492.82880999999998</v>
      </c>
      <c r="G83" s="1162">
        <v>966.88274000000001</v>
      </c>
    </row>
  </sheetData>
  <mergeCells count="6">
    <mergeCell ref="A1:G1"/>
    <mergeCell ref="A2:G2"/>
    <mergeCell ref="A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3" firstPageNumber="450" orientation="portrait" useFirstPageNumber="1" r:id="rId1"/>
  <headerFooter>
    <oddHeader>&amp;L&amp;"Tahoma,Kurzíva"Závěrečný účet Moravskoslezského kraje za rok 2023&amp;R&amp;"Tahoma,Kurzíva"Tabulka č. 47</oddHeader>
    <oddFooter>&amp;C&amp;"Tahoma,Obyčejné"&amp;P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F9D66-1F99-4D41-8E71-22EB6263A2FD}">
  <dimension ref="A1:G146"/>
  <sheetViews>
    <sheetView showGridLines="0" zoomScaleNormal="100" zoomScaleSheetLayoutView="100" workbookViewId="0">
      <selection activeCell="K15" sqref="K15"/>
    </sheetView>
  </sheetViews>
  <sheetFormatPr defaultColWidth="9.28515625" defaultRowHeight="12.75" x14ac:dyDescent="0.2"/>
  <cols>
    <col min="1" max="1" width="7" style="200" customWidth="1"/>
    <col min="2" max="2" width="45.42578125" style="200" customWidth="1"/>
    <col min="3" max="3" width="8.7109375" style="121" customWidth="1"/>
    <col min="4" max="7" width="13.85546875" style="256" customWidth="1"/>
    <col min="8" max="16384" width="9.28515625" style="200"/>
  </cols>
  <sheetData>
    <row r="1" spans="1:7" s="205" customFormat="1" ht="18" customHeight="1" x14ac:dyDescent="0.2">
      <c r="A1" s="1590" t="s">
        <v>4566</v>
      </c>
      <c r="B1" s="1590"/>
      <c r="C1" s="1590"/>
      <c r="D1" s="1590"/>
      <c r="E1" s="1590"/>
      <c r="F1" s="1590"/>
      <c r="G1" s="1590"/>
    </row>
    <row r="2" spans="1:7" s="205" customFormat="1" ht="18" customHeight="1" x14ac:dyDescent="0.2">
      <c r="A2" s="1590" t="s">
        <v>1661</v>
      </c>
      <c r="B2" s="1590"/>
      <c r="C2" s="1590"/>
      <c r="D2" s="1590"/>
      <c r="E2" s="1590"/>
      <c r="F2" s="1590"/>
      <c r="G2" s="1590"/>
    </row>
    <row r="4" spans="1:7" x14ac:dyDescent="0.2">
      <c r="A4" s="198"/>
      <c r="B4" s="198"/>
      <c r="C4" s="199"/>
      <c r="D4" s="1123">
        <v>1</v>
      </c>
      <c r="E4" s="1123">
        <v>2</v>
      </c>
      <c r="F4" s="1123">
        <v>3</v>
      </c>
      <c r="G4" s="1123">
        <v>4</v>
      </c>
    </row>
    <row r="5" spans="1:7" s="203" customFormat="1" ht="12.75" customHeight="1" x14ac:dyDescent="0.2">
      <c r="A5" s="1591" t="s">
        <v>1031</v>
      </c>
      <c r="B5" s="1592"/>
      <c r="C5" s="1597" t="s">
        <v>1032</v>
      </c>
      <c r="D5" s="1603" t="s">
        <v>1033</v>
      </c>
      <c r="E5" s="1604"/>
      <c r="F5" s="1604"/>
      <c r="G5" s="1605"/>
    </row>
    <row r="6" spans="1:7" s="201" customFormat="1" x14ac:dyDescent="0.2">
      <c r="A6" s="1593"/>
      <c r="B6" s="1594"/>
      <c r="C6" s="1598"/>
      <c r="D6" s="1606" t="s">
        <v>1034</v>
      </c>
      <c r="E6" s="1607"/>
      <c r="F6" s="1608"/>
      <c r="G6" s="1609" t="s">
        <v>1035</v>
      </c>
    </row>
    <row r="7" spans="1:7" s="201" customFormat="1" x14ac:dyDescent="0.2">
      <c r="A7" s="1595"/>
      <c r="B7" s="1596"/>
      <c r="C7" s="1602"/>
      <c r="D7" s="1143" t="s">
        <v>1036</v>
      </c>
      <c r="E7" s="1143" t="s">
        <v>1037</v>
      </c>
      <c r="F7" s="1143" t="s">
        <v>1038</v>
      </c>
      <c r="G7" s="1610"/>
    </row>
    <row r="8" spans="1:7" s="201" customFormat="1" x14ac:dyDescent="0.2">
      <c r="A8" s="1144"/>
      <c r="B8" s="1144" t="s">
        <v>1039</v>
      </c>
      <c r="C8" s="1145" t="s">
        <v>63</v>
      </c>
      <c r="D8" s="1127">
        <v>17132989.226289999</v>
      </c>
      <c r="E8" s="1127">
        <v>6763051.0229799999</v>
      </c>
      <c r="F8" s="1127">
        <v>10369938.20331</v>
      </c>
      <c r="G8" s="1127">
        <v>9550157.3457600009</v>
      </c>
    </row>
    <row r="9" spans="1:7" s="204" customFormat="1" x14ac:dyDescent="0.2">
      <c r="A9" s="1144" t="s">
        <v>1040</v>
      </c>
      <c r="B9" s="1144" t="s">
        <v>1041</v>
      </c>
      <c r="C9" s="1145" t="s">
        <v>63</v>
      </c>
      <c r="D9" s="1127">
        <v>14863317.43348</v>
      </c>
      <c r="E9" s="1127">
        <v>6762425.3033800004</v>
      </c>
      <c r="F9" s="1127">
        <v>8100892.1300999997</v>
      </c>
      <c r="G9" s="1127">
        <v>7502324.3725500004</v>
      </c>
    </row>
    <row r="10" spans="1:7" s="204" customFormat="1" x14ac:dyDescent="0.2">
      <c r="A10" s="1144" t="s">
        <v>1042</v>
      </c>
      <c r="B10" s="1144" t="s">
        <v>1043</v>
      </c>
      <c r="C10" s="1145" t="s">
        <v>63</v>
      </c>
      <c r="D10" s="1127">
        <v>96358.303870000003</v>
      </c>
      <c r="E10" s="1127">
        <v>83620.887589999998</v>
      </c>
      <c r="F10" s="1127">
        <v>12737.416279999999</v>
      </c>
      <c r="G10" s="1127">
        <v>13912.33245</v>
      </c>
    </row>
    <row r="11" spans="1:7" x14ac:dyDescent="0.2">
      <c r="A11" s="293" t="s">
        <v>1044</v>
      </c>
      <c r="B11" s="293" t="s">
        <v>1045</v>
      </c>
      <c r="C11" s="298" t="s">
        <v>1046</v>
      </c>
      <c r="D11" s="304">
        <v>0</v>
      </c>
      <c r="E11" s="304">
        <v>0</v>
      </c>
      <c r="F11" s="304">
        <v>0</v>
      </c>
      <c r="G11" s="304">
        <v>0</v>
      </c>
    </row>
    <row r="12" spans="1:7" x14ac:dyDescent="0.2">
      <c r="A12" s="293" t="s">
        <v>1047</v>
      </c>
      <c r="B12" s="293" t="s">
        <v>1048</v>
      </c>
      <c r="C12" s="298" t="s">
        <v>1049</v>
      </c>
      <c r="D12" s="294">
        <v>35150.70912</v>
      </c>
      <c r="E12" s="304">
        <v>23131.817299999999</v>
      </c>
      <c r="F12" s="294">
        <v>12018.891820000001</v>
      </c>
      <c r="G12" s="304">
        <v>13223.777990000001</v>
      </c>
    </row>
    <row r="13" spans="1:7" x14ac:dyDescent="0.2">
      <c r="A13" s="293" t="s">
        <v>1050</v>
      </c>
      <c r="B13" s="293" t="s">
        <v>1051</v>
      </c>
      <c r="C13" s="298" t="s">
        <v>1052</v>
      </c>
      <c r="D13" s="294">
        <v>184.244</v>
      </c>
      <c r="E13" s="304">
        <v>67.561999999999998</v>
      </c>
      <c r="F13" s="294">
        <v>116.682</v>
      </c>
      <c r="G13" s="304">
        <v>153.53399999999999</v>
      </c>
    </row>
    <row r="14" spans="1:7" x14ac:dyDescent="0.2">
      <c r="A14" s="293" t="s">
        <v>1053</v>
      </c>
      <c r="B14" s="293" t="s">
        <v>1054</v>
      </c>
      <c r="C14" s="298" t="s">
        <v>1055</v>
      </c>
      <c r="D14" s="294"/>
      <c r="E14" s="304">
        <v>0</v>
      </c>
      <c r="F14" s="294"/>
      <c r="G14" s="304">
        <v>0</v>
      </c>
    </row>
    <row r="15" spans="1:7" x14ac:dyDescent="0.2">
      <c r="A15" s="293" t="s">
        <v>1056</v>
      </c>
      <c r="B15" s="293" t="s">
        <v>1057</v>
      </c>
      <c r="C15" s="298" t="s">
        <v>1058</v>
      </c>
      <c r="D15" s="294">
        <v>59236.706559999999</v>
      </c>
      <c r="E15" s="304">
        <v>59236.706559999999</v>
      </c>
      <c r="F15" s="294"/>
      <c r="G15" s="304">
        <v>0</v>
      </c>
    </row>
    <row r="16" spans="1:7" x14ac:dyDescent="0.2">
      <c r="A16" s="293" t="s">
        <v>1059</v>
      </c>
      <c r="B16" s="293" t="s">
        <v>1060</v>
      </c>
      <c r="C16" s="298" t="s">
        <v>1061</v>
      </c>
      <c r="D16" s="294">
        <v>1664.4391900000001</v>
      </c>
      <c r="E16" s="304">
        <v>1184.8017299999999</v>
      </c>
      <c r="F16" s="294">
        <v>479.63745999999998</v>
      </c>
      <c r="G16" s="304">
        <v>486.02046000000001</v>
      </c>
    </row>
    <row r="17" spans="1:7" x14ac:dyDescent="0.2">
      <c r="A17" s="293" t="s">
        <v>1062</v>
      </c>
      <c r="B17" s="293" t="s">
        <v>1063</v>
      </c>
      <c r="C17" s="298" t="s">
        <v>1064</v>
      </c>
      <c r="D17" s="294">
        <v>122.205</v>
      </c>
      <c r="E17" s="304">
        <v>0</v>
      </c>
      <c r="F17" s="294">
        <v>122.205</v>
      </c>
      <c r="G17" s="304">
        <v>49</v>
      </c>
    </row>
    <row r="18" spans="1:7" x14ac:dyDescent="0.2">
      <c r="A18" s="293" t="s">
        <v>1065</v>
      </c>
      <c r="B18" s="293" t="s">
        <v>1066</v>
      </c>
      <c r="C18" s="298" t="s">
        <v>1067</v>
      </c>
      <c r="D18" s="294"/>
      <c r="E18" s="304">
        <v>0</v>
      </c>
      <c r="F18" s="294"/>
      <c r="G18" s="304">
        <v>0</v>
      </c>
    </row>
    <row r="19" spans="1:7" x14ac:dyDescent="0.2">
      <c r="A19" s="295" t="s">
        <v>1068</v>
      </c>
      <c r="B19" s="293" t="s">
        <v>1069</v>
      </c>
      <c r="C19" s="298" t="s">
        <v>1070</v>
      </c>
      <c r="D19" s="294"/>
      <c r="E19" s="304">
        <v>0</v>
      </c>
      <c r="F19" s="294"/>
      <c r="G19" s="304">
        <v>0</v>
      </c>
    </row>
    <row r="20" spans="1:7" s="204" customFormat="1" x14ac:dyDescent="0.2">
      <c r="A20" s="1144" t="s">
        <v>1071</v>
      </c>
      <c r="B20" s="1144" t="s">
        <v>1072</v>
      </c>
      <c r="C20" s="1145" t="s">
        <v>63</v>
      </c>
      <c r="D20" s="1127">
        <v>14766492.00031</v>
      </c>
      <c r="E20" s="1127">
        <v>6678804.41579</v>
      </c>
      <c r="F20" s="1127">
        <v>8087687.58452</v>
      </c>
      <c r="G20" s="1127">
        <v>7487912.0079399999</v>
      </c>
    </row>
    <row r="21" spans="1:7" x14ac:dyDescent="0.2">
      <c r="A21" s="293" t="s">
        <v>1073</v>
      </c>
      <c r="B21" s="293" t="s">
        <v>276</v>
      </c>
      <c r="C21" s="298" t="s">
        <v>1074</v>
      </c>
      <c r="D21" s="304">
        <v>540131.78665999998</v>
      </c>
      <c r="E21" s="304">
        <v>0</v>
      </c>
      <c r="F21" s="304">
        <v>540131.78665999998</v>
      </c>
      <c r="G21" s="304">
        <v>535042.83993999998</v>
      </c>
    </row>
    <row r="22" spans="1:7" x14ac:dyDescent="0.2">
      <c r="A22" s="293" t="s">
        <v>1075</v>
      </c>
      <c r="B22" s="293" t="s">
        <v>1076</v>
      </c>
      <c r="C22" s="298" t="s">
        <v>1077</v>
      </c>
      <c r="D22" s="294">
        <v>3785.7816400000002</v>
      </c>
      <c r="E22" s="304">
        <v>0</v>
      </c>
      <c r="F22" s="294">
        <v>3785.7816400000002</v>
      </c>
      <c r="G22" s="304">
        <v>3821.0316400000002</v>
      </c>
    </row>
    <row r="23" spans="1:7" x14ac:dyDescent="0.2">
      <c r="A23" s="293" t="s">
        <v>1078</v>
      </c>
      <c r="B23" s="293" t="s">
        <v>1079</v>
      </c>
      <c r="C23" s="298" t="s">
        <v>1080</v>
      </c>
      <c r="D23" s="294">
        <v>9824389.8270500004</v>
      </c>
      <c r="E23" s="304">
        <v>3213003.7716700002</v>
      </c>
      <c r="F23" s="294">
        <v>6611386.0553799998</v>
      </c>
      <c r="G23" s="304">
        <v>6124166.7285599997</v>
      </c>
    </row>
    <row r="24" spans="1:7" ht="21" x14ac:dyDescent="0.2">
      <c r="A24" s="293" t="s">
        <v>1081</v>
      </c>
      <c r="B24" s="293" t="s">
        <v>1082</v>
      </c>
      <c r="C24" s="298" t="s">
        <v>1083</v>
      </c>
      <c r="D24" s="294">
        <v>1836359.9574599999</v>
      </c>
      <c r="E24" s="304">
        <v>1091592.4098100001</v>
      </c>
      <c r="F24" s="294">
        <v>744767.54764999996</v>
      </c>
      <c r="G24" s="304">
        <v>677324.52673000004</v>
      </c>
    </row>
    <row r="25" spans="1:7" x14ac:dyDescent="0.2">
      <c r="A25" s="293" t="s">
        <v>1084</v>
      </c>
      <c r="B25" s="293" t="s">
        <v>1085</v>
      </c>
      <c r="C25" s="298" t="s">
        <v>1086</v>
      </c>
      <c r="D25" s="294"/>
      <c r="E25" s="304">
        <v>0</v>
      </c>
      <c r="F25" s="294"/>
      <c r="G25" s="304">
        <v>0</v>
      </c>
    </row>
    <row r="26" spans="1:7" x14ac:dyDescent="0.2">
      <c r="A26" s="293" t="s">
        <v>1087</v>
      </c>
      <c r="B26" s="293" t="s">
        <v>1088</v>
      </c>
      <c r="C26" s="298" t="s">
        <v>1089</v>
      </c>
      <c r="D26" s="294">
        <v>2374002.0223099999</v>
      </c>
      <c r="E26" s="304">
        <v>2374002.0223099999</v>
      </c>
      <c r="F26" s="294"/>
      <c r="G26" s="304">
        <v>0</v>
      </c>
    </row>
    <row r="27" spans="1:7" x14ac:dyDescent="0.2">
      <c r="A27" s="293" t="s">
        <v>1090</v>
      </c>
      <c r="B27" s="293" t="s">
        <v>1091</v>
      </c>
      <c r="C27" s="298" t="s">
        <v>1092</v>
      </c>
      <c r="D27" s="294">
        <v>451.65454</v>
      </c>
      <c r="E27" s="304">
        <v>206.21199999999999</v>
      </c>
      <c r="F27" s="294">
        <v>245.44254000000001</v>
      </c>
      <c r="G27" s="304">
        <v>103.91477999999999</v>
      </c>
    </row>
    <row r="28" spans="1:7" x14ac:dyDescent="0.2">
      <c r="A28" s="293" t="s">
        <v>1093</v>
      </c>
      <c r="B28" s="293" t="s">
        <v>1094</v>
      </c>
      <c r="C28" s="298" t="s">
        <v>1095</v>
      </c>
      <c r="D28" s="294">
        <v>187320.97065</v>
      </c>
      <c r="E28" s="304">
        <v>0</v>
      </c>
      <c r="F28" s="294">
        <v>187320.97065</v>
      </c>
      <c r="G28" s="304">
        <v>147427.96629000001</v>
      </c>
    </row>
    <row r="29" spans="1:7" x14ac:dyDescent="0.2">
      <c r="A29" s="293" t="s">
        <v>1096</v>
      </c>
      <c r="B29" s="293" t="s">
        <v>1097</v>
      </c>
      <c r="C29" s="298" t="s">
        <v>1098</v>
      </c>
      <c r="D29" s="294">
        <v>50</v>
      </c>
      <c r="E29" s="304">
        <v>0</v>
      </c>
      <c r="F29" s="294">
        <v>50</v>
      </c>
      <c r="G29" s="304">
        <v>25</v>
      </c>
    </row>
    <row r="30" spans="1:7" x14ac:dyDescent="0.2">
      <c r="A30" s="295" t="s">
        <v>1099</v>
      </c>
      <c r="B30" s="293" t="s">
        <v>1100</v>
      </c>
      <c r="C30" s="298" t="s">
        <v>1101</v>
      </c>
      <c r="D30" s="294"/>
      <c r="E30" s="294"/>
      <c r="F30" s="294"/>
      <c r="G30" s="294"/>
    </row>
    <row r="31" spans="1:7" s="204" customFormat="1" x14ac:dyDescent="0.2">
      <c r="A31" s="1144" t="s">
        <v>1102</v>
      </c>
      <c r="B31" s="1144" t="s">
        <v>1103</v>
      </c>
      <c r="C31" s="1145" t="s">
        <v>63</v>
      </c>
      <c r="D31" s="1127">
        <v>0</v>
      </c>
      <c r="E31" s="1127">
        <v>0</v>
      </c>
      <c r="F31" s="1127">
        <v>0</v>
      </c>
      <c r="G31" s="1127">
        <v>0</v>
      </c>
    </row>
    <row r="32" spans="1:7" x14ac:dyDescent="0.2">
      <c r="A32" s="293" t="s">
        <v>1104</v>
      </c>
      <c r="B32" s="293" t="s">
        <v>1105</v>
      </c>
      <c r="C32" s="298" t="s">
        <v>1106</v>
      </c>
      <c r="D32" s="304">
        <v>0</v>
      </c>
      <c r="E32" s="304">
        <v>0</v>
      </c>
      <c r="F32" s="304">
        <v>0</v>
      </c>
      <c r="G32" s="304">
        <v>0</v>
      </c>
    </row>
    <row r="33" spans="1:7" x14ac:dyDescent="0.2">
      <c r="A33" s="293" t="s">
        <v>1107</v>
      </c>
      <c r="B33" s="293" t="s">
        <v>1108</v>
      </c>
      <c r="C33" s="298" t="s">
        <v>1109</v>
      </c>
      <c r="D33" s="304">
        <v>0</v>
      </c>
      <c r="E33" s="304">
        <v>0</v>
      </c>
      <c r="F33" s="304">
        <v>0</v>
      </c>
      <c r="G33" s="304">
        <v>0</v>
      </c>
    </row>
    <row r="34" spans="1:7" x14ac:dyDescent="0.2">
      <c r="A34" s="293" t="s">
        <v>1110</v>
      </c>
      <c r="B34" s="293" t="s">
        <v>1111</v>
      </c>
      <c r="C34" s="298" t="s">
        <v>1112</v>
      </c>
      <c r="D34" s="304">
        <v>0</v>
      </c>
      <c r="E34" s="304">
        <v>0</v>
      </c>
      <c r="F34" s="304">
        <v>0</v>
      </c>
      <c r="G34" s="304">
        <v>0</v>
      </c>
    </row>
    <row r="35" spans="1:7" x14ac:dyDescent="0.2">
      <c r="A35" s="293" t="s">
        <v>1116</v>
      </c>
      <c r="B35" s="293" t="s">
        <v>1117</v>
      </c>
      <c r="C35" s="298" t="s">
        <v>1118</v>
      </c>
      <c r="D35" s="294"/>
      <c r="E35" s="304">
        <v>0</v>
      </c>
      <c r="F35" s="294"/>
      <c r="G35" s="304">
        <v>0</v>
      </c>
    </row>
    <row r="36" spans="1:7" x14ac:dyDescent="0.2">
      <c r="A36" s="293" t="s">
        <v>1119</v>
      </c>
      <c r="B36" s="293" t="s">
        <v>1120</v>
      </c>
      <c r="C36" s="298" t="s">
        <v>1121</v>
      </c>
      <c r="D36" s="294"/>
      <c r="E36" s="304">
        <v>0</v>
      </c>
      <c r="F36" s="294"/>
      <c r="G36" s="304">
        <v>0</v>
      </c>
    </row>
    <row r="37" spans="1:7" s="204" customFormat="1" x14ac:dyDescent="0.2">
      <c r="A37" s="1144" t="s">
        <v>1128</v>
      </c>
      <c r="B37" s="1144" t="s">
        <v>1129</v>
      </c>
      <c r="C37" s="1145" t="s">
        <v>63</v>
      </c>
      <c r="D37" s="1127">
        <v>467.1293</v>
      </c>
      <c r="E37" s="1127">
        <v>0</v>
      </c>
      <c r="F37" s="1127">
        <v>467.1293</v>
      </c>
      <c r="G37" s="1127">
        <v>500.03215999999998</v>
      </c>
    </row>
    <row r="38" spans="1:7" x14ac:dyDescent="0.2">
      <c r="A38" s="293" t="s">
        <v>1130</v>
      </c>
      <c r="B38" s="293" t="s">
        <v>1131</v>
      </c>
      <c r="C38" s="298" t="s">
        <v>1132</v>
      </c>
      <c r="D38" s="294"/>
      <c r="E38" s="304">
        <v>0</v>
      </c>
      <c r="F38" s="294"/>
      <c r="G38" s="304">
        <v>0</v>
      </c>
    </row>
    <row r="39" spans="1:7" x14ac:dyDescent="0.2">
      <c r="A39" s="293" t="s">
        <v>1133</v>
      </c>
      <c r="B39" s="293" t="s">
        <v>1134</v>
      </c>
      <c r="C39" s="298" t="s">
        <v>1135</v>
      </c>
      <c r="D39" s="294"/>
      <c r="E39" s="304">
        <v>0</v>
      </c>
      <c r="F39" s="294"/>
      <c r="G39" s="304">
        <v>0</v>
      </c>
    </row>
    <row r="40" spans="1:7" x14ac:dyDescent="0.2">
      <c r="A40" s="293" t="s">
        <v>1136</v>
      </c>
      <c r="B40" s="293" t="s">
        <v>1137</v>
      </c>
      <c r="C40" s="298" t="s">
        <v>1138</v>
      </c>
      <c r="D40" s="294">
        <v>108.05226999999999</v>
      </c>
      <c r="E40" s="304">
        <v>0</v>
      </c>
      <c r="F40" s="294">
        <v>108.05226999999999</v>
      </c>
      <c r="G40" s="304">
        <v>108.86465</v>
      </c>
    </row>
    <row r="41" spans="1:7" x14ac:dyDescent="0.2">
      <c r="A41" s="293" t="s">
        <v>1142</v>
      </c>
      <c r="B41" s="293" t="s">
        <v>1143</v>
      </c>
      <c r="C41" s="298" t="s">
        <v>1144</v>
      </c>
      <c r="D41" s="294">
        <v>359.07702999999998</v>
      </c>
      <c r="E41" s="304">
        <v>0</v>
      </c>
      <c r="F41" s="294">
        <v>359.07702999999998</v>
      </c>
      <c r="G41" s="304">
        <v>391.16750999999999</v>
      </c>
    </row>
    <row r="42" spans="1:7" x14ac:dyDescent="0.2">
      <c r="A42" s="293" t="s">
        <v>1145</v>
      </c>
      <c r="B42" s="297" t="s">
        <v>1146</v>
      </c>
      <c r="C42" s="301" t="s">
        <v>1147</v>
      </c>
      <c r="D42" s="294"/>
      <c r="E42" s="304">
        <v>0</v>
      </c>
      <c r="F42" s="294"/>
      <c r="G42" s="304">
        <v>0</v>
      </c>
    </row>
    <row r="43" spans="1:7" s="204" customFormat="1" x14ac:dyDescent="0.2">
      <c r="A43" s="1144" t="s">
        <v>1148</v>
      </c>
      <c r="B43" s="1144" t="s">
        <v>1149</v>
      </c>
      <c r="C43" s="1145" t="s">
        <v>63</v>
      </c>
      <c r="D43" s="1127">
        <v>2269671.79281</v>
      </c>
      <c r="E43" s="1127">
        <v>625.71960000000001</v>
      </c>
      <c r="F43" s="1127">
        <v>2269046.0732100001</v>
      </c>
      <c r="G43" s="1127">
        <v>2047832.97321</v>
      </c>
    </row>
    <row r="44" spans="1:7" s="204" customFormat="1" x14ac:dyDescent="0.2">
      <c r="A44" s="1125" t="s">
        <v>1150</v>
      </c>
      <c r="B44" s="1125" t="s">
        <v>1151</v>
      </c>
      <c r="C44" s="1149" t="s">
        <v>63</v>
      </c>
      <c r="D44" s="1127">
        <v>42506.140140000003</v>
      </c>
      <c r="E44" s="1127">
        <v>0</v>
      </c>
      <c r="F44" s="1127">
        <v>42506.140140000003</v>
      </c>
      <c r="G44" s="1127">
        <v>46659.871370000001</v>
      </c>
    </row>
    <row r="45" spans="1:7" x14ac:dyDescent="0.2">
      <c r="A45" s="293" t="s">
        <v>1152</v>
      </c>
      <c r="B45" s="293" t="s">
        <v>1153</v>
      </c>
      <c r="C45" s="298" t="s">
        <v>1154</v>
      </c>
      <c r="D45" s="294"/>
      <c r="E45" s="304">
        <v>0</v>
      </c>
      <c r="F45" s="294"/>
      <c r="G45" s="304">
        <v>0</v>
      </c>
    </row>
    <row r="46" spans="1:7" x14ac:dyDescent="0.2">
      <c r="A46" s="293" t="s">
        <v>1155</v>
      </c>
      <c r="B46" s="293" t="s">
        <v>1156</v>
      </c>
      <c r="C46" s="298" t="s">
        <v>1157</v>
      </c>
      <c r="D46" s="294">
        <v>18450.433010000001</v>
      </c>
      <c r="E46" s="304">
        <v>0</v>
      </c>
      <c r="F46" s="294">
        <v>18450.433010000001</v>
      </c>
      <c r="G46" s="304">
        <v>20166.549370000001</v>
      </c>
    </row>
    <row r="47" spans="1:7" x14ac:dyDescent="0.2">
      <c r="A47" s="293" t="s">
        <v>1158</v>
      </c>
      <c r="B47" s="293" t="s">
        <v>1159</v>
      </c>
      <c r="C47" s="298" t="s">
        <v>1160</v>
      </c>
      <c r="D47" s="294">
        <v>3.8780000000000002E-2</v>
      </c>
      <c r="E47" s="304">
        <v>0</v>
      </c>
      <c r="F47" s="294">
        <v>3.8780000000000002E-2</v>
      </c>
      <c r="G47" s="304">
        <v>2</v>
      </c>
    </row>
    <row r="48" spans="1:7" x14ac:dyDescent="0.2">
      <c r="A48" s="293" t="s">
        <v>1161</v>
      </c>
      <c r="B48" s="293" t="s">
        <v>1162</v>
      </c>
      <c r="C48" s="298" t="s">
        <v>1163</v>
      </c>
      <c r="D48" s="294">
        <v>6929.6190999999999</v>
      </c>
      <c r="E48" s="304">
        <v>0</v>
      </c>
      <c r="F48" s="294">
        <v>6929.6190999999999</v>
      </c>
      <c r="G48" s="304">
        <v>8121.2072699999999</v>
      </c>
    </row>
    <row r="49" spans="1:7" x14ac:dyDescent="0.2">
      <c r="A49" s="293" t="s">
        <v>1164</v>
      </c>
      <c r="B49" s="293" t="s">
        <v>1165</v>
      </c>
      <c r="C49" s="298" t="s">
        <v>1166</v>
      </c>
      <c r="D49" s="294"/>
      <c r="E49" s="304">
        <v>0</v>
      </c>
      <c r="F49" s="294"/>
      <c r="G49" s="304">
        <v>0</v>
      </c>
    </row>
    <row r="50" spans="1:7" x14ac:dyDescent="0.2">
      <c r="A50" s="293" t="s">
        <v>1167</v>
      </c>
      <c r="B50" s="293" t="s">
        <v>1168</v>
      </c>
      <c r="C50" s="298" t="s">
        <v>1169</v>
      </c>
      <c r="D50" s="294">
        <v>11688.80351</v>
      </c>
      <c r="E50" s="304">
        <v>0</v>
      </c>
      <c r="F50" s="294">
        <v>11688.80351</v>
      </c>
      <c r="G50" s="304">
        <v>14708.754709999999</v>
      </c>
    </row>
    <row r="51" spans="1:7" x14ac:dyDescent="0.2">
      <c r="A51" s="293" t="s">
        <v>1170</v>
      </c>
      <c r="B51" s="293" t="s">
        <v>1171</v>
      </c>
      <c r="C51" s="298" t="s">
        <v>1172</v>
      </c>
      <c r="D51" s="294"/>
      <c r="E51" s="304">
        <v>0</v>
      </c>
      <c r="F51" s="294"/>
      <c r="G51" s="304">
        <v>0</v>
      </c>
    </row>
    <row r="52" spans="1:7" x14ac:dyDescent="0.2">
      <c r="A52" s="293" t="s">
        <v>1173</v>
      </c>
      <c r="B52" s="293" t="s">
        <v>1174</v>
      </c>
      <c r="C52" s="298" t="s">
        <v>1175</v>
      </c>
      <c r="D52" s="294">
        <v>1972.50892</v>
      </c>
      <c r="E52" s="304">
        <v>0</v>
      </c>
      <c r="F52" s="294">
        <v>1972.50892</v>
      </c>
      <c r="G52" s="304">
        <v>1802.90498</v>
      </c>
    </row>
    <row r="53" spans="1:7" x14ac:dyDescent="0.2">
      <c r="A53" s="293" t="s">
        <v>1176</v>
      </c>
      <c r="B53" s="293" t="s">
        <v>1177</v>
      </c>
      <c r="C53" s="298" t="s">
        <v>1178</v>
      </c>
      <c r="D53" s="294"/>
      <c r="E53" s="304">
        <v>0</v>
      </c>
      <c r="F53" s="294"/>
      <c r="G53" s="304">
        <v>0</v>
      </c>
    </row>
    <row r="54" spans="1:7" x14ac:dyDescent="0.2">
      <c r="A54" s="297" t="s">
        <v>1179</v>
      </c>
      <c r="B54" s="297" t="s">
        <v>1180</v>
      </c>
      <c r="C54" s="301" t="s">
        <v>1181</v>
      </c>
      <c r="D54" s="294">
        <v>3464.7368200000001</v>
      </c>
      <c r="E54" s="304">
        <v>0</v>
      </c>
      <c r="F54" s="294">
        <v>3464.7368200000001</v>
      </c>
      <c r="G54" s="304">
        <v>1858.4550400000001</v>
      </c>
    </row>
    <row r="55" spans="1:7" s="204" customFormat="1" x14ac:dyDescent="0.2">
      <c r="A55" s="1125" t="s">
        <v>1182</v>
      </c>
      <c r="B55" s="1125" t="s">
        <v>1183</v>
      </c>
      <c r="C55" s="1149" t="s">
        <v>63</v>
      </c>
      <c r="D55" s="1127">
        <v>454340.92044999998</v>
      </c>
      <c r="E55" s="1127">
        <v>625.71960000000001</v>
      </c>
      <c r="F55" s="1127">
        <v>453715.20085000002</v>
      </c>
      <c r="G55" s="1127">
        <v>552242.14601999999</v>
      </c>
    </row>
    <row r="56" spans="1:7" x14ac:dyDescent="0.2">
      <c r="A56" s="1132" t="s">
        <v>1184</v>
      </c>
      <c r="B56" s="1132" t="s">
        <v>1185</v>
      </c>
      <c r="C56" s="1152" t="s">
        <v>1186</v>
      </c>
      <c r="D56" s="294">
        <v>21513.05977</v>
      </c>
      <c r="E56" s="304">
        <v>625.71960000000001</v>
      </c>
      <c r="F56" s="294">
        <v>20887.340169999999</v>
      </c>
      <c r="G56" s="304">
        <v>17388.29436</v>
      </c>
    </row>
    <row r="57" spans="1:7" x14ac:dyDescent="0.2">
      <c r="A57" s="293" t="s">
        <v>1193</v>
      </c>
      <c r="B57" s="293" t="s">
        <v>1194</v>
      </c>
      <c r="C57" s="298" t="s">
        <v>1195</v>
      </c>
      <c r="D57" s="294">
        <v>20489.399450000001</v>
      </c>
      <c r="E57" s="304">
        <v>0</v>
      </c>
      <c r="F57" s="294">
        <v>20489.399450000001</v>
      </c>
      <c r="G57" s="304">
        <v>16971.658240000001</v>
      </c>
    </row>
    <row r="58" spans="1:7" x14ac:dyDescent="0.2">
      <c r="A58" s="293" t="s">
        <v>1196</v>
      </c>
      <c r="B58" s="293" t="s">
        <v>1197</v>
      </c>
      <c r="C58" s="298" t="s">
        <v>1198</v>
      </c>
      <c r="D58" s="294">
        <v>4978.7988400000004</v>
      </c>
      <c r="E58" s="304">
        <v>0</v>
      </c>
      <c r="F58" s="294">
        <v>4978.7988400000004</v>
      </c>
      <c r="G58" s="304">
        <v>5128.1607299999996</v>
      </c>
    </row>
    <row r="59" spans="1:7" x14ac:dyDescent="0.2">
      <c r="A59" s="293" t="s">
        <v>1199</v>
      </c>
      <c r="B59" s="293" t="s">
        <v>1200</v>
      </c>
      <c r="C59" s="298" t="s">
        <v>1201</v>
      </c>
      <c r="D59" s="294"/>
      <c r="E59" s="304">
        <v>0</v>
      </c>
      <c r="F59" s="294"/>
      <c r="G59" s="304">
        <v>0</v>
      </c>
    </row>
    <row r="60" spans="1:7" x14ac:dyDescent="0.2">
      <c r="A60" s="293" t="s">
        <v>1208</v>
      </c>
      <c r="B60" s="293" t="s">
        <v>1209</v>
      </c>
      <c r="C60" s="298" t="s">
        <v>1210</v>
      </c>
      <c r="D60" s="294">
        <v>1335.16041</v>
      </c>
      <c r="E60" s="304">
        <v>0</v>
      </c>
      <c r="F60" s="294">
        <v>1335.16041</v>
      </c>
      <c r="G60" s="304">
        <v>1225.93037</v>
      </c>
    </row>
    <row r="61" spans="1:7" x14ac:dyDescent="0.2">
      <c r="A61" s="293" t="s">
        <v>1211</v>
      </c>
      <c r="B61" s="293" t="s">
        <v>1212</v>
      </c>
      <c r="C61" s="298" t="s">
        <v>1213</v>
      </c>
      <c r="D61" s="304">
        <v>0</v>
      </c>
      <c r="E61" s="304">
        <v>0</v>
      </c>
      <c r="F61" s="304">
        <v>0</v>
      </c>
      <c r="G61" s="304">
        <v>0</v>
      </c>
    </row>
    <row r="62" spans="1:7" x14ac:dyDescent="0.2">
      <c r="A62" s="293" t="s">
        <v>1214</v>
      </c>
      <c r="B62" s="293" t="s">
        <v>1215</v>
      </c>
      <c r="C62" s="298" t="s">
        <v>1216</v>
      </c>
      <c r="D62" s="304">
        <v>0</v>
      </c>
      <c r="E62" s="304">
        <v>0</v>
      </c>
      <c r="F62" s="304">
        <v>0</v>
      </c>
      <c r="G62" s="304">
        <v>0</v>
      </c>
    </row>
    <row r="63" spans="1:7" x14ac:dyDescent="0.2">
      <c r="A63" s="293" t="s">
        <v>1217</v>
      </c>
      <c r="B63" s="293" t="s">
        <v>1218</v>
      </c>
      <c r="C63" s="298" t="s">
        <v>1219</v>
      </c>
      <c r="D63" s="304">
        <v>0</v>
      </c>
      <c r="E63" s="304">
        <v>0</v>
      </c>
      <c r="F63" s="304">
        <v>0</v>
      </c>
      <c r="G63" s="304">
        <v>0</v>
      </c>
    </row>
    <row r="64" spans="1:7" x14ac:dyDescent="0.2">
      <c r="A64" s="293" t="s">
        <v>1220</v>
      </c>
      <c r="B64" s="293" t="s">
        <v>1221</v>
      </c>
      <c r="C64" s="298" t="s">
        <v>1222</v>
      </c>
      <c r="D64" s="304">
        <v>348.57100000000003</v>
      </c>
      <c r="E64" s="304">
        <v>0</v>
      </c>
      <c r="F64" s="304">
        <v>348.57100000000003</v>
      </c>
      <c r="G64" s="304">
        <v>322.56</v>
      </c>
    </row>
    <row r="65" spans="1:7" x14ac:dyDescent="0.2">
      <c r="A65" s="293" t="s">
        <v>1223</v>
      </c>
      <c r="B65" s="293" t="s">
        <v>1224</v>
      </c>
      <c r="C65" s="298" t="s">
        <v>1225</v>
      </c>
      <c r="D65" s="304">
        <v>251.43899999999999</v>
      </c>
      <c r="E65" s="304">
        <v>0</v>
      </c>
      <c r="F65" s="304">
        <v>251.43899999999999</v>
      </c>
      <c r="G65" s="304">
        <v>303.755</v>
      </c>
    </row>
    <row r="66" spans="1:7" x14ac:dyDescent="0.2">
      <c r="A66" s="293" t="s">
        <v>1226</v>
      </c>
      <c r="B66" s="293" t="s">
        <v>64</v>
      </c>
      <c r="C66" s="298" t="s">
        <v>1227</v>
      </c>
      <c r="D66" s="304">
        <v>850.27757999999994</v>
      </c>
      <c r="E66" s="304">
        <v>0</v>
      </c>
      <c r="F66" s="304">
        <v>850.27757999999994</v>
      </c>
      <c r="G66" s="304">
        <v>1761.07936</v>
      </c>
    </row>
    <row r="67" spans="1:7" x14ac:dyDescent="0.2">
      <c r="A67" s="293" t="s">
        <v>1228</v>
      </c>
      <c r="B67" s="293" t="s">
        <v>1229</v>
      </c>
      <c r="C67" s="298" t="s">
        <v>1230</v>
      </c>
      <c r="D67" s="304">
        <v>0</v>
      </c>
      <c r="E67" s="304">
        <v>0</v>
      </c>
      <c r="F67" s="304">
        <v>0</v>
      </c>
      <c r="G67" s="304">
        <v>5.17</v>
      </c>
    </row>
    <row r="68" spans="1:7" x14ac:dyDescent="0.2">
      <c r="A68" s="293" t="s">
        <v>1231</v>
      </c>
      <c r="B68" s="293" t="s">
        <v>1232</v>
      </c>
      <c r="C68" s="298" t="s">
        <v>1233</v>
      </c>
      <c r="D68" s="304">
        <v>345.93979999999999</v>
      </c>
      <c r="E68" s="304">
        <v>0</v>
      </c>
      <c r="F68" s="304">
        <v>345.93979999999999</v>
      </c>
      <c r="G68" s="304">
        <v>4670.62237</v>
      </c>
    </row>
    <row r="69" spans="1:7" x14ac:dyDescent="0.2">
      <c r="A69" s="293" t="s">
        <v>1234</v>
      </c>
      <c r="B69" s="293" t="s">
        <v>1235</v>
      </c>
      <c r="C69" s="298" t="s">
        <v>1236</v>
      </c>
      <c r="D69" s="304">
        <v>71245.776360000003</v>
      </c>
      <c r="E69" s="304">
        <v>0</v>
      </c>
      <c r="F69" s="304">
        <v>71245.776360000003</v>
      </c>
      <c r="G69" s="304">
        <v>112120.22147</v>
      </c>
    </row>
    <row r="70" spans="1:7" x14ac:dyDescent="0.2">
      <c r="A70" s="293" t="s">
        <v>1252</v>
      </c>
      <c r="B70" s="293" t="s">
        <v>1253</v>
      </c>
      <c r="C70" s="298" t="s">
        <v>1254</v>
      </c>
      <c r="D70" s="304">
        <v>0</v>
      </c>
      <c r="E70" s="304">
        <v>0</v>
      </c>
      <c r="F70" s="304">
        <v>0</v>
      </c>
      <c r="G70" s="304">
        <v>0</v>
      </c>
    </row>
    <row r="71" spans="1:7" x14ac:dyDescent="0.2">
      <c r="A71" s="293" t="s">
        <v>1258</v>
      </c>
      <c r="B71" s="293" t="s">
        <v>1259</v>
      </c>
      <c r="C71" s="298" t="s">
        <v>1260</v>
      </c>
      <c r="D71" s="304">
        <v>14327.19786</v>
      </c>
      <c r="E71" s="304">
        <v>0</v>
      </c>
      <c r="F71" s="304">
        <v>14327.19786</v>
      </c>
      <c r="G71" s="304">
        <v>12040.73271</v>
      </c>
    </row>
    <row r="72" spans="1:7" x14ac:dyDescent="0.2">
      <c r="A72" s="293" t="s">
        <v>1261</v>
      </c>
      <c r="B72" s="293" t="s">
        <v>1262</v>
      </c>
      <c r="C72" s="298" t="s">
        <v>1263</v>
      </c>
      <c r="D72" s="304">
        <v>2609.1917899999999</v>
      </c>
      <c r="E72" s="304">
        <v>0</v>
      </c>
      <c r="F72" s="304">
        <v>2609.1917899999999</v>
      </c>
      <c r="G72" s="304">
        <v>2292.6974500000001</v>
      </c>
    </row>
    <row r="73" spans="1:7" x14ac:dyDescent="0.2">
      <c r="A73" s="293" t="s">
        <v>1264</v>
      </c>
      <c r="B73" s="293" t="s">
        <v>1265</v>
      </c>
      <c r="C73" s="298" t="s">
        <v>1266</v>
      </c>
      <c r="D73" s="304">
        <v>301239.67429</v>
      </c>
      <c r="E73" s="304">
        <v>0</v>
      </c>
      <c r="F73" s="304">
        <v>301239.67429</v>
      </c>
      <c r="G73" s="304">
        <v>351896.25388999999</v>
      </c>
    </row>
    <row r="74" spans="1:7" x14ac:dyDescent="0.2">
      <c r="A74" s="1166" t="s">
        <v>1267</v>
      </c>
      <c r="B74" s="1166" t="s">
        <v>1268</v>
      </c>
      <c r="C74" s="1167" t="s">
        <v>1269</v>
      </c>
      <c r="D74" s="1168">
        <v>14806.434300000001</v>
      </c>
      <c r="E74" s="1168">
        <v>0</v>
      </c>
      <c r="F74" s="1168">
        <v>14806.434300000001</v>
      </c>
      <c r="G74" s="1168">
        <v>26114.965069999998</v>
      </c>
    </row>
    <row r="75" spans="1:7" s="204" customFormat="1" x14ac:dyDescent="0.2">
      <c r="A75" s="1144" t="s">
        <v>1270</v>
      </c>
      <c r="B75" s="1144" t="s">
        <v>1271</v>
      </c>
      <c r="C75" s="1145" t="s">
        <v>63</v>
      </c>
      <c r="D75" s="1127">
        <v>1772824.7322199999</v>
      </c>
      <c r="E75" s="1127">
        <v>0</v>
      </c>
      <c r="F75" s="1127">
        <v>1772824.7322199999</v>
      </c>
      <c r="G75" s="1127">
        <v>1448930.95582</v>
      </c>
    </row>
    <row r="76" spans="1:7" x14ac:dyDescent="0.2">
      <c r="A76" s="297" t="s">
        <v>1272</v>
      </c>
      <c r="B76" s="297" t="s">
        <v>1273</v>
      </c>
      <c r="C76" s="301" t="s">
        <v>1274</v>
      </c>
      <c r="D76" s="294"/>
      <c r="E76" s="294"/>
      <c r="F76" s="294"/>
      <c r="G76" s="294"/>
    </row>
    <row r="77" spans="1:7" x14ac:dyDescent="0.2">
      <c r="A77" s="293" t="s">
        <v>1275</v>
      </c>
      <c r="B77" s="293" t="s">
        <v>1276</v>
      </c>
      <c r="C77" s="298" t="s">
        <v>1277</v>
      </c>
      <c r="D77" s="294"/>
      <c r="E77" s="294"/>
      <c r="F77" s="294"/>
      <c r="G77" s="294"/>
    </row>
    <row r="78" spans="1:7" x14ac:dyDescent="0.2">
      <c r="A78" s="293" t="s">
        <v>1278</v>
      </c>
      <c r="B78" s="293" t="s">
        <v>1279</v>
      </c>
      <c r="C78" s="298" t="s">
        <v>1280</v>
      </c>
      <c r="D78" s="294"/>
      <c r="E78" s="294"/>
      <c r="F78" s="294"/>
      <c r="G78" s="294"/>
    </row>
    <row r="79" spans="1:7" x14ac:dyDescent="0.2">
      <c r="A79" s="293" t="s">
        <v>1281</v>
      </c>
      <c r="B79" s="293" t="s">
        <v>1282</v>
      </c>
      <c r="C79" s="298" t="s">
        <v>1283</v>
      </c>
      <c r="D79" s="294">
        <v>7106.3226299999997</v>
      </c>
      <c r="E79" s="294"/>
      <c r="F79" s="294">
        <v>7106.3226299999997</v>
      </c>
      <c r="G79" s="294">
        <v>4514.85466</v>
      </c>
    </row>
    <row r="80" spans="1:7" x14ac:dyDescent="0.2">
      <c r="A80" s="293" t="s">
        <v>1284</v>
      </c>
      <c r="B80" s="293" t="s">
        <v>1285</v>
      </c>
      <c r="C80" s="298" t="s">
        <v>1286</v>
      </c>
      <c r="D80" s="294">
        <v>4507.4800299999997</v>
      </c>
      <c r="E80" s="294"/>
      <c r="F80" s="294">
        <v>4507.4800299999997</v>
      </c>
      <c r="G80" s="294">
        <v>3903.6096400000001</v>
      </c>
    </row>
    <row r="81" spans="1:7" x14ac:dyDescent="0.2">
      <c r="A81" s="293" t="s">
        <v>1287</v>
      </c>
      <c r="B81" s="293" t="s">
        <v>1288</v>
      </c>
      <c r="C81" s="298" t="s">
        <v>1289</v>
      </c>
      <c r="D81" s="294">
        <v>1706031.63989</v>
      </c>
      <c r="E81" s="294"/>
      <c r="F81" s="294">
        <v>1706031.63989</v>
      </c>
      <c r="G81" s="294">
        <v>1376574.1577000001</v>
      </c>
    </row>
    <row r="82" spans="1:7" x14ac:dyDescent="0.2">
      <c r="A82" s="293" t="s">
        <v>1290</v>
      </c>
      <c r="B82" s="293" t="s">
        <v>1291</v>
      </c>
      <c r="C82" s="298" t="s">
        <v>1292</v>
      </c>
      <c r="D82" s="294">
        <v>46993.2379</v>
      </c>
      <c r="E82" s="294"/>
      <c r="F82" s="294">
        <v>46993.2379</v>
      </c>
      <c r="G82" s="294">
        <v>55591.349159999998</v>
      </c>
    </row>
    <row r="83" spans="1:7" x14ac:dyDescent="0.2">
      <c r="A83" s="293" t="s">
        <v>1299</v>
      </c>
      <c r="B83" s="293" t="s">
        <v>1300</v>
      </c>
      <c r="C83" s="298" t="s">
        <v>1301</v>
      </c>
      <c r="D83" s="294">
        <v>699.80663000000004</v>
      </c>
      <c r="E83" s="294"/>
      <c r="F83" s="294">
        <v>699.80663000000004</v>
      </c>
      <c r="G83" s="294">
        <v>860.14530999999999</v>
      </c>
    </row>
    <row r="84" spans="1:7" x14ac:dyDescent="0.2">
      <c r="A84" s="293" t="s">
        <v>1302</v>
      </c>
      <c r="B84" s="293" t="s">
        <v>1303</v>
      </c>
      <c r="C84" s="298" t="s">
        <v>1304</v>
      </c>
      <c r="D84" s="294"/>
      <c r="E84" s="294"/>
      <c r="F84" s="294"/>
      <c r="G84" s="294">
        <v>7.5110400000000004</v>
      </c>
    </row>
    <row r="85" spans="1:7" x14ac:dyDescent="0.2">
      <c r="A85" s="1129" t="s">
        <v>1305</v>
      </c>
      <c r="B85" s="1129" t="s">
        <v>1306</v>
      </c>
      <c r="C85" s="1130" t="s">
        <v>1307</v>
      </c>
      <c r="D85" s="1131">
        <v>7486.24514</v>
      </c>
      <c r="E85" s="1131"/>
      <c r="F85" s="1131">
        <v>7486.24514</v>
      </c>
      <c r="G85" s="1131">
        <v>7479.3283099999999</v>
      </c>
    </row>
    <row r="86" spans="1:7" x14ac:dyDescent="0.2">
      <c r="A86" s="269"/>
      <c r="B86" s="269"/>
      <c r="C86" s="269"/>
      <c r="D86" s="270"/>
      <c r="E86" s="271"/>
      <c r="F86" s="270"/>
      <c r="G86" s="270"/>
    </row>
    <row r="87" spans="1:7" x14ac:dyDescent="0.2">
      <c r="A87" s="269"/>
      <c r="B87" s="269"/>
      <c r="C87" s="269"/>
      <c r="D87" s="270"/>
      <c r="E87" s="271"/>
      <c r="F87" s="270"/>
      <c r="G87" s="270"/>
    </row>
    <row r="88" spans="1:7" x14ac:dyDescent="0.2">
      <c r="A88" s="1154"/>
      <c r="B88" s="268"/>
      <c r="C88" s="450"/>
      <c r="D88" s="1138">
        <v>1</v>
      </c>
      <c r="E88" s="1138">
        <v>2</v>
      </c>
      <c r="F88" s="263"/>
      <c r="G88" s="264"/>
    </row>
    <row r="89" spans="1:7" ht="12.75" customHeight="1" x14ac:dyDescent="0.2">
      <c r="A89" s="1591" t="s">
        <v>1031</v>
      </c>
      <c r="B89" s="1592"/>
      <c r="C89" s="1597" t="s">
        <v>1032</v>
      </c>
      <c r="D89" s="1611" t="s">
        <v>1033</v>
      </c>
      <c r="E89" s="1611"/>
      <c r="F89" s="263"/>
      <c r="G89" s="264"/>
    </row>
    <row r="90" spans="1:7" s="201" customFormat="1" ht="12.75" customHeight="1" x14ac:dyDescent="0.2">
      <c r="A90" s="1595"/>
      <c r="B90" s="1596"/>
      <c r="C90" s="1602"/>
      <c r="D90" s="1139" t="s">
        <v>1034</v>
      </c>
      <c r="E90" s="1140" t="s">
        <v>1035</v>
      </c>
      <c r="F90" s="263"/>
      <c r="G90" s="264"/>
    </row>
    <row r="91" spans="1:7" s="201" customFormat="1" x14ac:dyDescent="0.2">
      <c r="A91" s="1144"/>
      <c r="B91" s="1144" t="s">
        <v>1308</v>
      </c>
      <c r="C91" s="1145" t="s">
        <v>63</v>
      </c>
      <c r="D91" s="1127">
        <v>10369938.20331</v>
      </c>
      <c r="E91" s="1127">
        <v>9550157.3457600009</v>
      </c>
      <c r="F91" s="261"/>
      <c r="G91" s="262"/>
    </row>
    <row r="92" spans="1:7" s="204" customFormat="1" x14ac:dyDescent="0.2">
      <c r="A92" s="1144" t="s">
        <v>1309</v>
      </c>
      <c r="B92" s="1144" t="s">
        <v>1310</v>
      </c>
      <c r="C92" s="1145" t="s">
        <v>63</v>
      </c>
      <c r="D92" s="1127">
        <v>8784872.3115299996</v>
      </c>
      <c r="E92" s="1127">
        <v>8197013.3268100005</v>
      </c>
      <c r="F92" s="261"/>
      <c r="G92" s="262"/>
    </row>
    <row r="93" spans="1:7" s="204" customFormat="1" ht="12.75" customHeight="1" x14ac:dyDescent="0.2">
      <c r="A93" s="1144" t="s">
        <v>1311</v>
      </c>
      <c r="B93" s="1144" t="s">
        <v>1312</v>
      </c>
      <c r="C93" s="1145" t="s">
        <v>63</v>
      </c>
      <c r="D93" s="1127">
        <v>8193677.6402000003</v>
      </c>
      <c r="E93" s="1127">
        <v>7631188.56482</v>
      </c>
      <c r="F93" s="261"/>
      <c r="G93" s="262"/>
    </row>
    <row r="94" spans="1:7" s="204" customFormat="1" x14ac:dyDescent="0.2">
      <c r="A94" s="293" t="s">
        <v>1313</v>
      </c>
      <c r="B94" s="293" t="s">
        <v>1314</v>
      </c>
      <c r="C94" s="298" t="s">
        <v>1315</v>
      </c>
      <c r="D94" s="294">
        <v>7445506.08739</v>
      </c>
      <c r="E94" s="294">
        <v>6997142.5866799997</v>
      </c>
      <c r="F94" s="263"/>
      <c r="G94" s="264"/>
    </row>
    <row r="95" spans="1:7" x14ac:dyDescent="0.2">
      <c r="A95" s="293" t="s">
        <v>1316</v>
      </c>
      <c r="B95" s="293" t="s">
        <v>1317</v>
      </c>
      <c r="C95" s="298" t="s">
        <v>1318</v>
      </c>
      <c r="D95" s="304">
        <v>1386562.89353</v>
      </c>
      <c r="E95" s="304">
        <v>1273941.9101100001</v>
      </c>
      <c r="F95" s="263"/>
      <c r="G95" s="258"/>
    </row>
    <row r="96" spans="1:7" x14ac:dyDescent="0.2">
      <c r="A96" s="293" t="s">
        <v>1319</v>
      </c>
      <c r="B96" s="293" t="s">
        <v>1320</v>
      </c>
      <c r="C96" s="298" t="s">
        <v>1321</v>
      </c>
      <c r="D96" s="304">
        <v>0</v>
      </c>
      <c r="E96" s="304">
        <v>0</v>
      </c>
      <c r="F96" s="265"/>
      <c r="G96" s="258"/>
    </row>
    <row r="97" spans="1:7" x14ac:dyDescent="0.2">
      <c r="A97" s="293" t="s">
        <v>1322</v>
      </c>
      <c r="B97" s="293" t="s">
        <v>1323</v>
      </c>
      <c r="C97" s="298" t="s">
        <v>1324</v>
      </c>
      <c r="D97" s="304">
        <v>-632978.76913999999</v>
      </c>
      <c r="E97" s="304">
        <v>-633073.82501000003</v>
      </c>
      <c r="F97" s="265"/>
      <c r="G97" s="258"/>
    </row>
    <row r="98" spans="1:7" x14ac:dyDescent="0.2">
      <c r="A98" s="293" t="s">
        <v>1325</v>
      </c>
      <c r="B98" s="293" t="s">
        <v>1326</v>
      </c>
      <c r="C98" s="298" t="s">
        <v>1327</v>
      </c>
      <c r="D98" s="304">
        <v>0</v>
      </c>
      <c r="E98" s="304">
        <v>0</v>
      </c>
      <c r="F98" s="265"/>
      <c r="G98" s="258"/>
    </row>
    <row r="99" spans="1:7" x14ac:dyDescent="0.2">
      <c r="A99" s="293" t="s">
        <v>1328</v>
      </c>
      <c r="B99" s="293" t="s">
        <v>1329</v>
      </c>
      <c r="C99" s="298" t="s">
        <v>1330</v>
      </c>
      <c r="D99" s="304">
        <v>-5412.5715799999998</v>
      </c>
      <c r="E99" s="304">
        <v>-6822.1069600000001</v>
      </c>
      <c r="F99" s="265"/>
      <c r="G99" s="258"/>
    </row>
    <row r="100" spans="1:7" x14ac:dyDescent="0.2">
      <c r="A100" s="1144" t="s">
        <v>1331</v>
      </c>
      <c r="B100" s="1144" t="s">
        <v>1332</v>
      </c>
      <c r="C100" s="1145" t="s">
        <v>63</v>
      </c>
      <c r="D100" s="1127">
        <v>546217.77362999995</v>
      </c>
      <c r="E100" s="1127">
        <v>521504.72352</v>
      </c>
      <c r="F100" s="261"/>
      <c r="G100" s="262"/>
    </row>
    <row r="101" spans="1:7" s="204" customFormat="1" x14ac:dyDescent="0.2">
      <c r="A101" s="293" t="s">
        <v>1333</v>
      </c>
      <c r="B101" s="293" t="s">
        <v>1334</v>
      </c>
      <c r="C101" s="298" t="s">
        <v>1335</v>
      </c>
      <c r="D101" s="294">
        <v>35636.457280000002</v>
      </c>
      <c r="E101" s="294">
        <v>36729.191279999999</v>
      </c>
      <c r="F101" s="263"/>
      <c r="G101" s="264"/>
    </row>
    <row r="102" spans="1:7" x14ac:dyDescent="0.2">
      <c r="A102" s="293" t="s">
        <v>1336</v>
      </c>
      <c r="B102" s="293" t="s">
        <v>1337</v>
      </c>
      <c r="C102" s="298" t="s">
        <v>1338</v>
      </c>
      <c r="D102" s="304">
        <v>53931.844530000002</v>
      </c>
      <c r="E102" s="304">
        <v>62160.269050000003</v>
      </c>
      <c r="F102" s="263"/>
      <c r="G102" s="264"/>
    </row>
    <row r="103" spans="1:7" ht="12.75" customHeight="1" x14ac:dyDescent="0.2">
      <c r="A103" s="293" t="s">
        <v>1339</v>
      </c>
      <c r="B103" s="293" t="s">
        <v>1340</v>
      </c>
      <c r="C103" s="298" t="s">
        <v>1341</v>
      </c>
      <c r="D103" s="304">
        <v>126204.08489</v>
      </c>
      <c r="E103" s="304">
        <v>111309.91791</v>
      </c>
      <c r="F103" s="263"/>
      <c r="G103" s="264"/>
    </row>
    <row r="104" spans="1:7" ht="13.5" customHeight="1" x14ac:dyDescent="0.2">
      <c r="A104" s="293" t="s">
        <v>1342</v>
      </c>
      <c r="B104" s="293" t="s">
        <v>1343</v>
      </c>
      <c r="C104" s="298" t="s">
        <v>1344</v>
      </c>
      <c r="D104" s="304">
        <v>23333.65</v>
      </c>
      <c r="E104" s="304">
        <v>21324.728419999999</v>
      </c>
      <c r="F104" s="265"/>
      <c r="G104" s="258"/>
    </row>
    <row r="105" spans="1:7" x14ac:dyDescent="0.2">
      <c r="A105" s="293" t="s">
        <v>1345</v>
      </c>
      <c r="B105" s="293" t="s">
        <v>1346</v>
      </c>
      <c r="C105" s="298" t="s">
        <v>1347</v>
      </c>
      <c r="D105" s="304">
        <v>307111.73693000001</v>
      </c>
      <c r="E105" s="304">
        <v>289980.61686000001</v>
      </c>
      <c r="F105" s="263"/>
      <c r="G105" s="264"/>
    </row>
    <row r="106" spans="1:7" x14ac:dyDescent="0.2">
      <c r="A106" s="1144" t="s">
        <v>1351</v>
      </c>
      <c r="B106" s="1144" t="s">
        <v>1352</v>
      </c>
      <c r="C106" s="1145" t="s">
        <v>63</v>
      </c>
      <c r="D106" s="1127">
        <v>44976.897700000001</v>
      </c>
      <c r="E106" s="1127">
        <v>44320.03847</v>
      </c>
      <c r="F106" s="261"/>
      <c r="G106" s="262"/>
    </row>
    <row r="107" spans="1:7" x14ac:dyDescent="0.2">
      <c r="A107" s="293" t="s">
        <v>1353</v>
      </c>
      <c r="B107" s="293" t="s">
        <v>1354</v>
      </c>
      <c r="C107" s="298" t="s">
        <v>63</v>
      </c>
      <c r="D107" s="294">
        <v>21773.07058</v>
      </c>
      <c r="E107" s="294">
        <v>19979.31091</v>
      </c>
      <c r="F107" s="263"/>
      <c r="G107" s="258"/>
    </row>
    <row r="108" spans="1:7" s="204" customFormat="1" x14ac:dyDescent="0.2">
      <c r="A108" s="293" t="s">
        <v>1355</v>
      </c>
      <c r="B108" s="293" t="s">
        <v>1356</v>
      </c>
      <c r="C108" s="298" t="s">
        <v>1357</v>
      </c>
      <c r="D108" s="304">
        <v>0</v>
      </c>
      <c r="E108" s="304">
        <v>0</v>
      </c>
      <c r="F108" s="265"/>
      <c r="G108" s="264"/>
    </row>
    <row r="109" spans="1:7" x14ac:dyDescent="0.2">
      <c r="A109" s="293" t="s">
        <v>1358</v>
      </c>
      <c r="B109" s="293" t="s">
        <v>1359</v>
      </c>
      <c r="C109" s="298" t="s">
        <v>1360</v>
      </c>
      <c r="D109" s="304">
        <v>23203.827120000002</v>
      </c>
      <c r="E109" s="304">
        <v>24340.727559999999</v>
      </c>
      <c r="F109" s="265"/>
      <c r="G109" s="258"/>
    </row>
    <row r="110" spans="1:7" x14ac:dyDescent="0.2">
      <c r="A110" s="1144" t="s">
        <v>1361</v>
      </c>
      <c r="B110" s="1144" t="s">
        <v>1362</v>
      </c>
      <c r="C110" s="1145" t="s">
        <v>63</v>
      </c>
      <c r="D110" s="1127">
        <v>1585065.8917799999</v>
      </c>
      <c r="E110" s="1127">
        <v>1353144.0189499999</v>
      </c>
      <c r="F110" s="261"/>
      <c r="G110" s="262"/>
    </row>
    <row r="111" spans="1:7" x14ac:dyDescent="0.2">
      <c r="A111" s="1144" t="s">
        <v>1363</v>
      </c>
      <c r="B111" s="1144" t="s">
        <v>1364</v>
      </c>
      <c r="C111" s="1145" t="s">
        <v>63</v>
      </c>
      <c r="D111" s="1127">
        <v>0</v>
      </c>
      <c r="E111" s="1127">
        <v>0</v>
      </c>
      <c r="F111" s="261"/>
      <c r="G111" s="262"/>
    </row>
    <row r="112" spans="1:7" s="204" customFormat="1" x14ac:dyDescent="0.2">
      <c r="A112" s="293" t="s">
        <v>1365</v>
      </c>
      <c r="B112" s="293" t="s">
        <v>1364</v>
      </c>
      <c r="C112" s="298" t="s">
        <v>1366</v>
      </c>
      <c r="D112" s="294"/>
      <c r="E112" s="294"/>
      <c r="F112" s="265"/>
      <c r="G112" s="258"/>
    </row>
    <row r="113" spans="1:7" s="204" customFormat="1" x14ac:dyDescent="0.2">
      <c r="A113" s="1144" t="s">
        <v>1367</v>
      </c>
      <c r="B113" s="1144" t="s">
        <v>1368</v>
      </c>
      <c r="C113" s="1145" t="s">
        <v>63</v>
      </c>
      <c r="D113" s="1127">
        <v>488224.75164999999</v>
      </c>
      <c r="E113" s="1127">
        <v>463305.20163999998</v>
      </c>
      <c r="F113" s="261"/>
      <c r="G113" s="262"/>
    </row>
    <row r="114" spans="1:7" x14ac:dyDescent="0.2">
      <c r="A114" s="293" t="s">
        <v>1369</v>
      </c>
      <c r="B114" s="293" t="s">
        <v>1370</v>
      </c>
      <c r="C114" s="298" t="s">
        <v>1371</v>
      </c>
      <c r="D114" s="294">
        <v>0</v>
      </c>
      <c r="E114" s="294">
        <v>8515.7460200000005</v>
      </c>
      <c r="F114" s="265"/>
      <c r="G114" s="258"/>
    </row>
    <row r="115" spans="1:7" s="204" customFormat="1" x14ac:dyDescent="0.2">
      <c r="A115" s="293" t="s">
        <v>1372</v>
      </c>
      <c r="B115" s="293" t="s">
        <v>1373</v>
      </c>
      <c r="C115" s="298" t="s">
        <v>1374</v>
      </c>
      <c r="D115" s="304">
        <v>37086.265930000001</v>
      </c>
      <c r="E115" s="304">
        <v>12122.60043</v>
      </c>
      <c r="F115" s="265"/>
      <c r="G115" s="258"/>
    </row>
    <row r="116" spans="1:7" x14ac:dyDescent="0.2">
      <c r="A116" s="293" t="s">
        <v>1378</v>
      </c>
      <c r="B116" s="293" t="s">
        <v>1379</v>
      </c>
      <c r="C116" s="298" t="s">
        <v>1380</v>
      </c>
      <c r="D116" s="304">
        <v>309.82</v>
      </c>
      <c r="E116" s="304">
        <v>295.166</v>
      </c>
      <c r="F116" s="265"/>
      <c r="G116" s="258"/>
    </row>
    <row r="117" spans="1:7" x14ac:dyDescent="0.2">
      <c r="A117" s="293" t="s">
        <v>1387</v>
      </c>
      <c r="B117" s="293" t="s">
        <v>1388</v>
      </c>
      <c r="C117" s="298" t="s">
        <v>1389</v>
      </c>
      <c r="D117" s="304">
        <v>1177.4700399999999</v>
      </c>
      <c r="E117" s="304">
        <v>1014.91872</v>
      </c>
      <c r="F117" s="265"/>
      <c r="G117" s="258"/>
    </row>
    <row r="118" spans="1:7" x14ac:dyDescent="0.2">
      <c r="A118" s="293" t="s">
        <v>1390</v>
      </c>
      <c r="B118" s="293" t="s">
        <v>1391</v>
      </c>
      <c r="C118" s="298" t="s">
        <v>1392</v>
      </c>
      <c r="D118" s="304">
        <v>449651.19568</v>
      </c>
      <c r="E118" s="304">
        <v>441356.77046999999</v>
      </c>
      <c r="F118" s="265"/>
      <c r="G118" s="258"/>
    </row>
    <row r="119" spans="1:7" x14ac:dyDescent="0.2">
      <c r="A119" s="1144" t="s">
        <v>1393</v>
      </c>
      <c r="B119" s="1144" t="s">
        <v>1394</v>
      </c>
      <c r="C119" s="1145" t="s">
        <v>63</v>
      </c>
      <c r="D119" s="1127">
        <v>1096841.14013</v>
      </c>
      <c r="E119" s="1127">
        <v>889838.81730999995</v>
      </c>
      <c r="F119" s="261"/>
      <c r="G119" s="262"/>
    </row>
    <row r="120" spans="1:7" x14ac:dyDescent="0.2">
      <c r="A120" s="293" t="s">
        <v>1395</v>
      </c>
      <c r="B120" s="293" t="s">
        <v>1396</v>
      </c>
      <c r="C120" s="298" t="s">
        <v>1397</v>
      </c>
      <c r="D120" s="294">
        <v>0</v>
      </c>
      <c r="E120" s="294">
        <v>0</v>
      </c>
      <c r="F120" s="265"/>
      <c r="G120" s="258"/>
    </row>
    <row r="121" spans="1:7" x14ac:dyDescent="0.2">
      <c r="A121" s="293" t="s">
        <v>1404</v>
      </c>
      <c r="B121" s="293" t="s">
        <v>1405</v>
      </c>
      <c r="C121" s="298" t="s">
        <v>1406</v>
      </c>
      <c r="D121" s="304">
        <v>0</v>
      </c>
      <c r="E121" s="304">
        <v>0</v>
      </c>
      <c r="F121" s="265"/>
      <c r="G121" s="258"/>
    </row>
    <row r="122" spans="1:7" s="204" customFormat="1" x14ac:dyDescent="0.2">
      <c r="A122" s="293" t="s">
        <v>1407</v>
      </c>
      <c r="B122" s="293" t="s">
        <v>1408</v>
      </c>
      <c r="C122" s="298" t="s">
        <v>1409</v>
      </c>
      <c r="D122" s="304">
        <v>67920.684999999998</v>
      </c>
      <c r="E122" s="304">
        <v>68834.809510000006</v>
      </c>
      <c r="F122" s="263"/>
      <c r="G122" s="264"/>
    </row>
    <row r="123" spans="1:7" x14ac:dyDescent="0.2">
      <c r="A123" s="293" t="s">
        <v>1413</v>
      </c>
      <c r="B123" s="293" t="s">
        <v>1414</v>
      </c>
      <c r="C123" s="298" t="s">
        <v>1415</v>
      </c>
      <c r="D123" s="304">
        <v>45800.360739999996</v>
      </c>
      <c r="E123" s="304">
        <v>39401.716549999997</v>
      </c>
      <c r="F123" s="263"/>
      <c r="G123" s="264"/>
    </row>
    <row r="124" spans="1:7" ht="12.75" customHeight="1" x14ac:dyDescent="0.2">
      <c r="A124" s="293" t="s">
        <v>1419</v>
      </c>
      <c r="B124" s="293" t="s">
        <v>1420</v>
      </c>
      <c r="C124" s="298" t="s">
        <v>1421</v>
      </c>
      <c r="D124" s="304">
        <v>0</v>
      </c>
      <c r="E124" s="304">
        <v>5600</v>
      </c>
      <c r="F124" s="265"/>
      <c r="G124" s="258"/>
    </row>
    <row r="125" spans="1:7" ht="12.75" customHeight="1" x14ac:dyDescent="0.2">
      <c r="A125" s="293" t="s">
        <v>1422</v>
      </c>
      <c r="B125" s="293" t="s">
        <v>1423</v>
      </c>
      <c r="C125" s="298" t="s">
        <v>1424</v>
      </c>
      <c r="D125" s="304">
        <v>365651.62731000001</v>
      </c>
      <c r="E125" s="304">
        <v>349990.26931</v>
      </c>
      <c r="F125" s="263"/>
      <c r="G125" s="264"/>
    </row>
    <row r="126" spans="1:7" ht="12.75" customHeight="1" x14ac:dyDescent="0.2">
      <c r="A126" s="293" t="s">
        <v>1425</v>
      </c>
      <c r="B126" s="293" t="s">
        <v>1426</v>
      </c>
      <c r="C126" s="298" t="s">
        <v>1427</v>
      </c>
      <c r="D126" s="304">
        <v>5460.7898699999996</v>
      </c>
      <c r="E126" s="304">
        <v>5593.3590299999996</v>
      </c>
      <c r="F126" s="263"/>
      <c r="G126" s="264"/>
    </row>
    <row r="127" spans="1:7" ht="12.75" customHeight="1" x14ac:dyDescent="0.2">
      <c r="A127" s="293" t="s">
        <v>1428</v>
      </c>
      <c r="B127" s="293" t="s">
        <v>1212</v>
      </c>
      <c r="C127" s="298" t="s">
        <v>1213</v>
      </c>
      <c r="D127" s="304">
        <v>141636.27314</v>
      </c>
      <c r="E127" s="304">
        <v>134423.70264</v>
      </c>
      <c r="F127" s="263"/>
      <c r="G127" s="264"/>
    </row>
    <row r="128" spans="1:7" ht="12.75" customHeight="1" x14ac:dyDescent="0.2">
      <c r="A128" s="293" t="s">
        <v>1429</v>
      </c>
      <c r="B128" s="293" t="s">
        <v>1215</v>
      </c>
      <c r="C128" s="298" t="s">
        <v>1216</v>
      </c>
      <c r="D128" s="304">
        <v>61370.306600000004</v>
      </c>
      <c r="E128" s="304">
        <v>58126.729079999997</v>
      </c>
      <c r="F128" s="263"/>
      <c r="G128" s="264"/>
    </row>
    <row r="129" spans="1:7" ht="12.75" customHeight="1" x14ac:dyDescent="0.2">
      <c r="A129" s="293" t="s">
        <v>1430</v>
      </c>
      <c r="B129" s="293" t="s">
        <v>1218</v>
      </c>
      <c r="C129" s="298" t="s">
        <v>1219</v>
      </c>
      <c r="D129" s="304">
        <v>0</v>
      </c>
      <c r="E129" s="304">
        <v>0</v>
      </c>
      <c r="F129" s="263"/>
      <c r="G129" s="264"/>
    </row>
    <row r="130" spans="1:7" ht="12.75" customHeight="1" x14ac:dyDescent="0.2">
      <c r="A130" s="293" t="s">
        <v>1431</v>
      </c>
      <c r="B130" s="293" t="s">
        <v>1221</v>
      </c>
      <c r="C130" s="298" t="s">
        <v>1222</v>
      </c>
      <c r="D130" s="304">
        <v>357.92577999999997</v>
      </c>
      <c r="E130" s="304">
        <v>281.64731999999998</v>
      </c>
      <c r="F130" s="265"/>
      <c r="G130" s="258"/>
    </row>
    <row r="131" spans="1:7" ht="12.75" customHeight="1" x14ac:dyDescent="0.2">
      <c r="A131" s="293" t="s">
        <v>1432</v>
      </c>
      <c r="B131" s="293" t="s">
        <v>1224</v>
      </c>
      <c r="C131" s="298" t="s">
        <v>1225</v>
      </c>
      <c r="D131" s="304">
        <v>41401.381999999998</v>
      </c>
      <c r="E131" s="304">
        <v>38711.856</v>
      </c>
      <c r="F131" s="263"/>
      <c r="G131" s="264"/>
    </row>
    <row r="132" spans="1:7" ht="12.75" customHeight="1" x14ac:dyDescent="0.2">
      <c r="A132" s="293" t="s">
        <v>1433</v>
      </c>
      <c r="B132" s="293" t="s">
        <v>64</v>
      </c>
      <c r="C132" s="298" t="s">
        <v>1227</v>
      </c>
      <c r="D132" s="304">
        <v>3868.7684800000002</v>
      </c>
      <c r="E132" s="304">
        <v>9376.8773700000002</v>
      </c>
      <c r="F132" s="265"/>
      <c r="G132" s="258"/>
    </row>
    <row r="133" spans="1:7" ht="12.75" customHeight="1" x14ac:dyDescent="0.2">
      <c r="A133" s="293" t="s">
        <v>1434</v>
      </c>
      <c r="B133" s="293" t="s">
        <v>1435</v>
      </c>
      <c r="C133" s="298" t="s">
        <v>1436</v>
      </c>
      <c r="D133" s="304">
        <v>38.311540000000001</v>
      </c>
      <c r="E133" s="304">
        <v>289.42</v>
      </c>
      <c r="F133" s="263"/>
      <c r="G133" s="264"/>
    </row>
    <row r="134" spans="1:7" ht="12.75" customHeight="1" x14ac:dyDescent="0.2">
      <c r="A134" s="293" t="s">
        <v>1437</v>
      </c>
      <c r="B134" s="293" t="s">
        <v>1438</v>
      </c>
      <c r="C134" s="298" t="s">
        <v>1439</v>
      </c>
      <c r="D134" s="304">
        <v>330.21973000000003</v>
      </c>
      <c r="E134" s="304">
        <v>229.58449999999999</v>
      </c>
      <c r="F134" s="265"/>
      <c r="G134" s="258"/>
    </row>
    <row r="135" spans="1:7" ht="12.75" customHeight="1" x14ac:dyDescent="0.2">
      <c r="A135" s="293" t="s">
        <v>1440</v>
      </c>
      <c r="B135" s="293" t="s">
        <v>1441</v>
      </c>
      <c r="C135" s="298" t="s">
        <v>1442</v>
      </c>
      <c r="D135" s="304">
        <v>4865.5117600000003</v>
      </c>
      <c r="E135" s="304">
        <v>593.08675000000005</v>
      </c>
      <c r="F135" s="263"/>
      <c r="G135" s="264"/>
    </row>
    <row r="136" spans="1:7" ht="12.75" customHeight="1" x14ac:dyDescent="0.2">
      <c r="A136" s="293" t="s">
        <v>1456</v>
      </c>
      <c r="B136" s="293" t="s">
        <v>1457</v>
      </c>
      <c r="C136" s="298" t="s">
        <v>1458</v>
      </c>
      <c r="D136" s="304">
        <v>271211.63204</v>
      </c>
      <c r="E136" s="304">
        <v>99834.189679999996</v>
      </c>
      <c r="F136" s="265"/>
      <c r="G136" s="258"/>
    </row>
    <row r="137" spans="1:7" ht="12.75" customHeight="1" x14ac:dyDescent="0.2">
      <c r="A137" s="295" t="s">
        <v>1460</v>
      </c>
      <c r="B137" s="293" t="s">
        <v>1461</v>
      </c>
      <c r="C137" s="298" t="s">
        <v>1462</v>
      </c>
      <c r="D137" s="304">
        <v>16068.26353</v>
      </c>
      <c r="E137" s="304">
        <v>11299.61054</v>
      </c>
      <c r="F137" s="263"/>
      <c r="G137" s="264"/>
    </row>
    <row r="138" spans="1:7" ht="12.75" customHeight="1" x14ac:dyDescent="0.2">
      <c r="A138" s="293" t="s">
        <v>1463</v>
      </c>
      <c r="B138" s="293" t="s">
        <v>1464</v>
      </c>
      <c r="C138" s="298" t="s">
        <v>1465</v>
      </c>
      <c r="D138" s="304">
        <v>34535.034059999998</v>
      </c>
      <c r="E138" s="304">
        <v>33400.275999999998</v>
      </c>
      <c r="F138" s="265"/>
      <c r="G138" s="258"/>
    </row>
    <row r="139" spans="1:7" ht="12.75" customHeight="1" x14ac:dyDescent="0.2">
      <c r="A139" s="293" t="s">
        <v>1466</v>
      </c>
      <c r="B139" s="293" t="s">
        <v>1467</v>
      </c>
      <c r="C139" s="298" t="s">
        <v>1468</v>
      </c>
      <c r="D139" s="304">
        <v>13592.251969999999</v>
      </c>
      <c r="E139" s="304">
        <v>14635.910379999999</v>
      </c>
      <c r="F139" s="263"/>
      <c r="G139" s="264"/>
    </row>
    <row r="140" spans="1:7" ht="12.75" customHeight="1" x14ac:dyDescent="0.2">
      <c r="A140" s="1129" t="s">
        <v>1469</v>
      </c>
      <c r="B140" s="1129" t="s">
        <v>1470</v>
      </c>
      <c r="C140" s="1130" t="s">
        <v>1471</v>
      </c>
      <c r="D140" s="1131">
        <v>22731.796579999998</v>
      </c>
      <c r="E140" s="1131">
        <v>19215.772649999999</v>
      </c>
      <c r="F140" s="265"/>
      <c r="G140" s="258"/>
    </row>
    <row r="141" spans="1:7" ht="12.75" customHeight="1" x14ac:dyDescent="0.2"/>
    <row r="142" spans="1:7" ht="12.75" customHeight="1" x14ac:dyDescent="0.2"/>
    <row r="143" spans="1:7" ht="12.75" customHeight="1" x14ac:dyDescent="0.2"/>
    <row r="144" spans="1:7" ht="12.75" customHeight="1" x14ac:dyDescent="0.2"/>
    <row r="145" ht="12.75" customHeight="1" x14ac:dyDescent="0.2"/>
    <row r="146" ht="12.75" customHeight="1" x14ac:dyDescent="0.2"/>
  </sheetData>
  <mergeCells count="10">
    <mergeCell ref="A89:B90"/>
    <mergeCell ref="C89:C90"/>
    <mergeCell ref="D89:E89"/>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83" firstPageNumber="451" fitToHeight="2" orientation="portrait" useFirstPageNumber="1" r:id="rId1"/>
  <headerFooter>
    <oddHeader>&amp;L&amp;"Tahoma,Kurzíva"Závěrečný účet Moravskoslezského kraje za rok 2023&amp;R&amp;"Tahoma,Kurzíva"Tabulka č. 48</oddHeader>
    <oddFooter>&amp;C&amp;"Tahoma,Obyčejné"&amp;P</oddFooter>
  </headerFooter>
  <rowBreaks count="1" manualBreakCount="1">
    <brk id="74" max="6"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6008D-31D4-44AC-9E57-BF03869128F3}">
  <sheetPr>
    <pageSetUpPr fitToPage="1"/>
  </sheetPr>
  <dimension ref="A1:H83"/>
  <sheetViews>
    <sheetView showGridLines="0" zoomScaleNormal="100" zoomScaleSheetLayoutView="100" workbookViewId="0">
      <selection activeCell="K15" sqref="K15"/>
    </sheetView>
  </sheetViews>
  <sheetFormatPr defaultColWidth="9.28515625" defaultRowHeight="12.75" x14ac:dyDescent="0.2"/>
  <cols>
    <col min="1" max="1" width="6.7109375" style="200" customWidth="1"/>
    <col min="2" max="2" width="54.7109375" style="200" customWidth="1"/>
    <col min="3" max="3" width="8.5703125" style="121" customWidth="1"/>
    <col min="4" max="7" width="15.42578125" style="200" customWidth="1"/>
    <col min="8" max="8" width="11.42578125" style="200" bestFit="1" customWidth="1"/>
    <col min="9" max="16384" width="9.28515625" style="200"/>
  </cols>
  <sheetData>
    <row r="1" spans="1:7" s="272" customFormat="1" ht="18" customHeight="1" x14ac:dyDescent="0.2">
      <c r="A1" s="1590" t="s">
        <v>4566</v>
      </c>
      <c r="B1" s="1590"/>
      <c r="C1" s="1590"/>
      <c r="D1" s="1590"/>
      <c r="E1" s="1590"/>
      <c r="F1" s="1590"/>
      <c r="G1" s="1590"/>
    </row>
    <row r="2" spans="1:7" s="272" customFormat="1" ht="18" customHeight="1" x14ac:dyDescent="0.2">
      <c r="A2" s="1590" t="s">
        <v>3214</v>
      </c>
      <c r="B2" s="1590"/>
      <c r="C2" s="1590"/>
      <c r="D2" s="1590"/>
      <c r="E2" s="1590"/>
      <c r="F2" s="1590"/>
      <c r="G2" s="1590"/>
    </row>
    <row r="4" spans="1:7" ht="12.75" customHeight="1" x14ac:dyDescent="0.2">
      <c r="A4" s="1157"/>
      <c r="B4" s="1158"/>
      <c r="C4" s="451"/>
      <c r="D4" s="1159">
        <v>1</v>
      </c>
      <c r="E4" s="1159">
        <v>2</v>
      </c>
      <c r="F4" s="1159">
        <v>3</v>
      </c>
      <c r="G4" s="1159">
        <v>4</v>
      </c>
    </row>
    <row r="5" spans="1:7" s="201" customFormat="1" ht="12.75" customHeight="1" x14ac:dyDescent="0.2">
      <c r="A5" s="1613" t="s">
        <v>1656</v>
      </c>
      <c r="B5" s="1614"/>
      <c r="C5" s="1617" t="s">
        <v>1032</v>
      </c>
      <c r="D5" s="1619" t="s">
        <v>1475</v>
      </c>
      <c r="E5" s="1619"/>
      <c r="F5" s="1619" t="s">
        <v>1476</v>
      </c>
      <c r="G5" s="1619"/>
    </row>
    <row r="6" spans="1:7" s="201" customFormat="1" ht="21" x14ac:dyDescent="0.2">
      <c r="A6" s="1615"/>
      <c r="B6" s="1616"/>
      <c r="C6" s="1618"/>
      <c r="D6" s="1160" t="s">
        <v>1477</v>
      </c>
      <c r="E6" s="1160" t="s">
        <v>1478</v>
      </c>
      <c r="F6" s="1161" t="s">
        <v>1477</v>
      </c>
      <c r="G6" s="1161" t="s">
        <v>1478</v>
      </c>
    </row>
    <row r="7" spans="1:7" s="201" customFormat="1" x14ac:dyDescent="0.2">
      <c r="A7" s="1144" t="s">
        <v>1040</v>
      </c>
      <c r="B7" s="1144" t="s">
        <v>1479</v>
      </c>
      <c r="C7" s="1145" t="s">
        <v>63</v>
      </c>
      <c r="D7" s="1162">
        <v>8336157.0787399998</v>
      </c>
      <c r="E7" s="1162">
        <v>201728.17162000001</v>
      </c>
      <c r="F7" s="1162">
        <v>7625693.5668500001</v>
      </c>
      <c r="G7" s="1162">
        <v>171233.00838000001</v>
      </c>
    </row>
    <row r="8" spans="1:7" x14ac:dyDescent="0.2">
      <c r="A8" s="1125" t="s">
        <v>1042</v>
      </c>
      <c r="B8" s="1125" t="s">
        <v>1480</v>
      </c>
      <c r="C8" s="1149" t="s">
        <v>63</v>
      </c>
      <c r="D8" s="1162">
        <v>8323228.7751099998</v>
      </c>
      <c r="E8" s="1162">
        <v>200979.00537999999</v>
      </c>
      <c r="F8" s="1162">
        <v>7616672.2738600001</v>
      </c>
      <c r="G8" s="1162">
        <v>170727.42152999999</v>
      </c>
    </row>
    <row r="9" spans="1:7" x14ac:dyDescent="0.2">
      <c r="A9" s="1132" t="s">
        <v>1044</v>
      </c>
      <c r="B9" s="1132" t="s">
        <v>1481</v>
      </c>
      <c r="C9" s="1152" t="s">
        <v>1482</v>
      </c>
      <c r="D9" s="299">
        <v>358298.21032000001</v>
      </c>
      <c r="E9" s="299">
        <v>35928.914479999999</v>
      </c>
      <c r="F9" s="299">
        <v>310638.33338000003</v>
      </c>
      <c r="G9" s="299">
        <v>32261.506160000001</v>
      </c>
    </row>
    <row r="10" spans="1:7" x14ac:dyDescent="0.2">
      <c r="A10" s="293" t="s">
        <v>1047</v>
      </c>
      <c r="B10" s="293" t="s">
        <v>1483</v>
      </c>
      <c r="C10" s="298" t="s">
        <v>1484</v>
      </c>
      <c r="D10" s="299">
        <v>313268.31812000001</v>
      </c>
      <c r="E10" s="299">
        <v>31565.20361</v>
      </c>
      <c r="F10" s="299">
        <v>215085.77638</v>
      </c>
      <c r="G10" s="299">
        <v>24191.831829999999</v>
      </c>
    </row>
    <row r="11" spans="1:7" x14ac:dyDescent="0.2">
      <c r="A11" s="293" t="s">
        <v>1050</v>
      </c>
      <c r="B11" s="293" t="s">
        <v>1485</v>
      </c>
      <c r="C11" s="298" t="s">
        <v>1486</v>
      </c>
      <c r="D11" s="299">
        <v>223.48976999999999</v>
      </c>
      <c r="E11" s="299">
        <v>104.07380000000001</v>
      </c>
      <c r="F11" s="299">
        <v>182.14904999999999</v>
      </c>
      <c r="G11" s="299">
        <v>43.343870000000003</v>
      </c>
    </row>
    <row r="12" spans="1:7" x14ac:dyDescent="0.2">
      <c r="A12" s="293" t="s">
        <v>1053</v>
      </c>
      <c r="B12" s="293" t="s">
        <v>1487</v>
      </c>
      <c r="C12" s="298" t="s">
        <v>1488</v>
      </c>
      <c r="D12" s="299">
        <v>2883.75702</v>
      </c>
      <c r="E12" s="299">
        <v>10045.970289999999</v>
      </c>
      <c r="F12" s="299">
        <v>1998.1945800000001</v>
      </c>
      <c r="G12" s="299">
        <v>9417.0240799999992</v>
      </c>
    </row>
    <row r="13" spans="1:7" x14ac:dyDescent="0.2">
      <c r="A13" s="293" t="s">
        <v>1056</v>
      </c>
      <c r="B13" s="293" t="s">
        <v>1489</v>
      </c>
      <c r="C13" s="298" t="s">
        <v>1490</v>
      </c>
      <c r="D13" s="299">
        <v>-5749.5701499999996</v>
      </c>
      <c r="E13" s="299"/>
      <c r="F13" s="299">
        <v>-1927.67038</v>
      </c>
      <c r="G13" s="299"/>
    </row>
    <row r="14" spans="1:7" x14ac:dyDescent="0.2">
      <c r="A14" s="293" t="s">
        <v>1059</v>
      </c>
      <c r="B14" s="293" t="s">
        <v>1491</v>
      </c>
      <c r="C14" s="298" t="s">
        <v>1492</v>
      </c>
      <c r="D14" s="299">
        <v>-850.62104999999997</v>
      </c>
      <c r="E14" s="299">
        <v>-407.29532999999998</v>
      </c>
      <c r="F14" s="299">
        <v>-824.28810999999996</v>
      </c>
      <c r="G14" s="299">
        <v>-420.51684999999998</v>
      </c>
    </row>
    <row r="15" spans="1:7" x14ac:dyDescent="0.2">
      <c r="A15" s="293" t="s">
        <v>1062</v>
      </c>
      <c r="B15" s="293" t="s">
        <v>1493</v>
      </c>
      <c r="C15" s="298" t="s">
        <v>1494</v>
      </c>
      <c r="D15" s="299">
        <v>63.585239999999999</v>
      </c>
      <c r="E15" s="299">
        <v>3336.0223500000002</v>
      </c>
      <c r="F15" s="299">
        <v>-19.109580000000001</v>
      </c>
      <c r="G15" s="299">
        <v>-2317.8233300000002</v>
      </c>
    </row>
    <row r="16" spans="1:7" x14ac:dyDescent="0.2">
      <c r="A16" s="293" t="s">
        <v>1065</v>
      </c>
      <c r="B16" s="293" t="s">
        <v>158</v>
      </c>
      <c r="C16" s="298" t="s">
        <v>1495</v>
      </c>
      <c r="D16" s="299">
        <v>256699.00805999999</v>
      </c>
      <c r="E16" s="299">
        <v>5629.3571700000002</v>
      </c>
      <c r="F16" s="299">
        <v>167694.55728000001</v>
      </c>
      <c r="G16" s="299">
        <v>4536.8861200000001</v>
      </c>
    </row>
    <row r="17" spans="1:7" x14ac:dyDescent="0.2">
      <c r="A17" s="293" t="s">
        <v>1068</v>
      </c>
      <c r="B17" s="293" t="s">
        <v>144</v>
      </c>
      <c r="C17" s="298" t="s">
        <v>1496</v>
      </c>
      <c r="D17" s="299">
        <v>43860.04855</v>
      </c>
      <c r="E17" s="299">
        <v>21.133150000000001</v>
      </c>
      <c r="F17" s="299">
        <v>36502.548739999998</v>
      </c>
      <c r="G17" s="299">
        <v>30.367000000000001</v>
      </c>
    </row>
    <row r="18" spans="1:7" x14ac:dyDescent="0.2">
      <c r="A18" s="293" t="s">
        <v>1497</v>
      </c>
      <c r="B18" s="293" t="s">
        <v>1498</v>
      </c>
      <c r="C18" s="298" t="s">
        <v>1499</v>
      </c>
      <c r="D18" s="299">
        <v>1349.7921699999999</v>
      </c>
      <c r="E18" s="299">
        <v>119.46496999999999</v>
      </c>
      <c r="F18" s="299">
        <v>1380.5621100000001</v>
      </c>
      <c r="G18" s="299">
        <v>77.29204</v>
      </c>
    </row>
    <row r="19" spans="1:7" x14ac:dyDescent="0.2">
      <c r="A19" s="293" t="s">
        <v>1500</v>
      </c>
      <c r="B19" s="293" t="s">
        <v>1501</v>
      </c>
      <c r="C19" s="298" t="s">
        <v>1502</v>
      </c>
      <c r="D19" s="299">
        <v>-10605.332189999999</v>
      </c>
      <c r="E19" s="299">
        <v>-1125.0952</v>
      </c>
      <c r="F19" s="299">
        <v>-9789.88465</v>
      </c>
      <c r="G19" s="299">
        <v>-627.29755</v>
      </c>
    </row>
    <row r="20" spans="1:7" x14ac:dyDescent="0.2">
      <c r="A20" s="293" t="s">
        <v>1503</v>
      </c>
      <c r="B20" s="293" t="s">
        <v>1504</v>
      </c>
      <c r="C20" s="298" t="s">
        <v>1505</v>
      </c>
      <c r="D20" s="299">
        <v>347490.86356000003</v>
      </c>
      <c r="E20" s="299">
        <v>20673.771069999999</v>
      </c>
      <c r="F20" s="299">
        <v>311564.57423999999</v>
      </c>
      <c r="G20" s="299">
        <v>16470.969219999999</v>
      </c>
    </row>
    <row r="21" spans="1:7" x14ac:dyDescent="0.2">
      <c r="A21" s="293" t="s">
        <v>1506</v>
      </c>
      <c r="B21" s="293" t="s">
        <v>1507</v>
      </c>
      <c r="C21" s="298" t="s">
        <v>1508</v>
      </c>
      <c r="D21" s="299">
        <v>4796177.4718899997</v>
      </c>
      <c r="E21" s="299">
        <v>61276.20478</v>
      </c>
      <c r="F21" s="299">
        <v>4552424.13222</v>
      </c>
      <c r="G21" s="299">
        <v>56319.841710000001</v>
      </c>
    </row>
    <row r="22" spans="1:7" x14ac:dyDescent="0.2">
      <c r="A22" s="293" t="s">
        <v>1509</v>
      </c>
      <c r="B22" s="293" t="s">
        <v>1510</v>
      </c>
      <c r="C22" s="298" t="s">
        <v>1511</v>
      </c>
      <c r="D22" s="299">
        <v>1573537.5258500001</v>
      </c>
      <c r="E22" s="299">
        <v>17989.201939999999</v>
      </c>
      <c r="F22" s="299">
        <v>1487178.95203</v>
      </c>
      <c r="G22" s="299">
        <v>16259.163979999999</v>
      </c>
    </row>
    <row r="23" spans="1:7" x14ac:dyDescent="0.2">
      <c r="A23" s="293" t="s">
        <v>1512</v>
      </c>
      <c r="B23" s="293" t="s">
        <v>1513</v>
      </c>
      <c r="C23" s="298" t="s">
        <v>1514</v>
      </c>
      <c r="D23" s="299">
        <v>19337.133699999998</v>
      </c>
      <c r="E23" s="299">
        <v>175.89722</v>
      </c>
      <c r="F23" s="299">
        <v>18588.03802</v>
      </c>
      <c r="G23" s="299">
        <v>172.78364999999999</v>
      </c>
    </row>
    <row r="24" spans="1:7" x14ac:dyDescent="0.2">
      <c r="A24" s="293" t="s">
        <v>1515</v>
      </c>
      <c r="B24" s="293" t="s">
        <v>1516</v>
      </c>
      <c r="C24" s="298" t="s">
        <v>1517</v>
      </c>
      <c r="D24" s="299">
        <v>145571.69686</v>
      </c>
      <c r="E24" s="299">
        <v>1755.8357699999999</v>
      </c>
      <c r="F24" s="299">
        <v>128651.71764</v>
      </c>
      <c r="G24" s="299">
        <v>1587.91346</v>
      </c>
    </row>
    <row r="25" spans="1:7" x14ac:dyDescent="0.2">
      <c r="A25" s="293" t="s">
        <v>1518</v>
      </c>
      <c r="B25" s="293" t="s">
        <v>1519</v>
      </c>
      <c r="C25" s="298" t="s">
        <v>1520</v>
      </c>
      <c r="D25" s="299">
        <v>4141.62518</v>
      </c>
      <c r="E25" s="299">
        <v>4.9845499999999996</v>
      </c>
      <c r="F25" s="299">
        <v>4785.0128800000002</v>
      </c>
      <c r="G25" s="299">
        <v>3.1434099999999998</v>
      </c>
    </row>
    <row r="26" spans="1:7" x14ac:dyDescent="0.2">
      <c r="A26" s="293" t="s">
        <v>1521</v>
      </c>
      <c r="B26" s="293" t="s">
        <v>1522</v>
      </c>
      <c r="C26" s="298" t="s">
        <v>1523</v>
      </c>
      <c r="D26" s="299">
        <v>29.5639</v>
      </c>
      <c r="E26" s="299">
        <v>-6.0749000000000004</v>
      </c>
      <c r="F26" s="299">
        <v>30.24241</v>
      </c>
      <c r="G26" s="299">
        <v>14.849589999999999</v>
      </c>
    </row>
    <row r="27" spans="1:7" x14ac:dyDescent="0.2">
      <c r="A27" s="293" t="s">
        <v>1524</v>
      </c>
      <c r="B27" s="293" t="s">
        <v>1525</v>
      </c>
      <c r="C27" s="298" t="s">
        <v>1526</v>
      </c>
      <c r="D27" s="299"/>
      <c r="E27" s="299"/>
      <c r="F27" s="299"/>
      <c r="G27" s="299"/>
    </row>
    <row r="28" spans="1:7" x14ac:dyDescent="0.2">
      <c r="A28" s="293" t="s">
        <v>1527</v>
      </c>
      <c r="B28" s="293" t="s">
        <v>1528</v>
      </c>
      <c r="C28" s="298" t="s">
        <v>1529</v>
      </c>
      <c r="D28" s="299">
        <v>713.90671999999995</v>
      </c>
      <c r="E28" s="299">
        <v>123.42692</v>
      </c>
      <c r="F28" s="299">
        <v>598.87523999999996</v>
      </c>
      <c r="G28" s="299">
        <v>154.32809</v>
      </c>
    </row>
    <row r="29" spans="1:7" x14ac:dyDescent="0.2">
      <c r="A29" s="293" t="s">
        <v>1530</v>
      </c>
      <c r="B29" s="293" t="s">
        <v>1531</v>
      </c>
      <c r="C29" s="298" t="s">
        <v>1532</v>
      </c>
      <c r="D29" s="299">
        <v>9.0329999999999995</v>
      </c>
      <c r="E29" s="299">
        <v>1.6659999999999999</v>
      </c>
      <c r="F29" s="299">
        <v>19.643879999999999</v>
      </c>
      <c r="G29" s="299">
        <v>3.1E-2</v>
      </c>
    </row>
    <row r="30" spans="1:7" x14ac:dyDescent="0.2">
      <c r="A30" s="293" t="s">
        <v>1533</v>
      </c>
      <c r="B30" s="293" t="s">
        <v>1534</v>
      </c>
      <c r="C30" s="298" t="s">
        <v>1535</v>
      </c>
      <c r="D30" s="299">
        <v>37.347999999999999</v>
      </c>
      <c r="E30" s="299">
        <v>1.8</v>
      </c>
      <c r="F30" s="299">
        <v>268.91770000000002</v>
      </c>
      <c r="G30" s="299">
        <v>3.3372600000000001</v>
      </c>
    </row>
    <row r="31" spans="1:7" x14ac:dyDescent="0.2">
      <c r="A31" s="293" t="s">
        <v>1536</v>
      </c>
      <c r="B31" s="293" t="s">
        <v>1537</v>
      </c>
      <c r="C31" s="298" t="s">
        <v>1538</v>
      </c>
      <c r="D31" s="299">
        <v>1.548</v>
      </c>
      <c r="E31" s="299"/>
      <c r="F31" s="299"/>
      <c r="G31" s="299"/>
    </row>
    <row r="32" spans="1:7" x14ac:dyDescent="0.2">
      <c r="A32" s="293" t="s">
        <v>1539</v>
      </c>
      <c r="B32" s="293" t="s">
        <v>1540</v>
      </c>
      <c r="C32" s="298" t="s">
        <v>1541</v>
      </c>
      <c r="D32" s="299">
        <v>833.58079999999995</v>
      </c>
      <c r="E32" s="299">
        <v>510.75808999999998</v>
      </c>
      <c r="F32" s="299">
        <v>799.57587999999998</v>
      </c>
      <c r="G32" s="299">
        <v>662.69110999999998</v>
      </c>
    </row>
    <row r="33" spans="1:8" x14ac:dyDescent="0.2">
      <c r="A33" s="293" t="s">
        <v>1542</v>
      </c>
      <c r="B33" s="293" t="s">
        <v>1543</v>
      </c>
      <c r="C33" s="298" t="s">
        <v>1544</v>
      </c>
      <c r="D33" s="299">
        <v>375.67493999999999</v>
      </c>
      <c r="E33" s="299"/>
      <c r="F33" s="299">
        <v>417.75466</v>
      </c>
      <c r="G33" s="299">
        <v>3.7643200000000001</v>
      </c>
    </row>
    <row r="34" spans="1:8" x14ac:dyDescent="0.2">
      <c r="A34" s="293" t="s">
        <v>1545</v>
      </c>
      <c r="B34" s="293" t="s">
        <v>1546</v>
      </c>
      <c r="C34" s="298" t="s">
        <v>1547</v>
      </c>
      <c r="D34" s="299">
        <v>608.08601999999996</v>
      </c>
      <c r="E34" s="299">
        <v>254.12449000000001</v>
      </c>
      <c r="F34" s="299">
        <v>1486.40723</v>
      </c>
      <c r="G34" s="299">
        <v>264</v>
      </c>
    </row>
    <row r="35" spans="1:8" x14ac:dyDescent="0.2">
      <c r="A35" s="293" t="s">
        <v>1548</v>
      </c>
      <c r="B35" s="293" t="s">
        <v>1549</v>
      </c>
      <c r="C35" s="298" t="s">
        <v>1550</v>
      </c>
      <c r="D35" s="299">
        <v>198499.42483999999</v>
      </c>
      <c r="E35" s="299">
        <v>8338.8218799999995</v>
      </c>
      <c r="F35" s="299">
        <v>184769.33059</v>
      </c>
      <c r="G35" s="299">
        <v>7984.4434300000003</v>
      </c>
    </row>
    <row r="36" spans="1:8" x14ac:dyDescent="0.2">
      <c r="A36" s="293" t="s">
        <v>1551</v>
      </c>
      <c r="B36" s="293" t="s">
        <v>1552</v>
      </c>
      <c r="C36" s="298" t="s">
        <v>1553</v>
      </c>
      <c r="D36" s="299"/>
      <c r="E36" s="299"/>
      <c r="F36" s="299"/>
      <c r="G36" s="299"/>
    </row>
    <row r="37" spans="1:8" x14ac:dyDescent="0.2">
      <c r="A37" s="293" t="s">
        <v>1554</v>
      </c>
      <c r="B37" s="293" t="s">
        <v>1555</v>
      </c>
      <c r="C37" s="298" t="s">
        <v>1556</v>
      </c>
      <c r="D37" s="299">
        <v>65.685280000000006</v>
      </c>
      <c r="E37" s="299">
        <v>3.8755099999999998</v>
      </c>
      <c r="F37" s="299">
        <v>211.53776999999999</v>
      </c>
      <c r="G37" s="299"/>
    </row>
    <row r="38" spans="1:8" x14ac:dyDescent="0.2">
      <c r="A38" s="293" t="s">
        <v>1557</v>
      </c>
      <c r="B38" s="293" t="s">
        <v>1558</v>
      </c>
      <c r="C38" s="298" t="s">
        <v>1559</v>
      </c>
      <c r="D38" s="299"/>
      <c r="E38" s="299"/>
      <c r="F38" s="299"/>
      <c r="G38" s="299"/>
    </row>
    <row r="39" spans="1:8" x14ac:dyDescent="0.2">
      <c r="A39" s="293" t="s">
        <v>1560</v>
      </c>
      <c r="B39" s="293" t="s">
        <v>1561</v>
      </c>
      <c r="C39" s="298" t="s">
        <v>1562</v>
      </c>
      <c r="D39" s="299">
        <v>63</v>
      </c>
      <c r="E39" s="299">
        <v>126.73</v>
      </c>
      <c r="F39" s="299">
        <v>70</v>
      </c>
      <c r="G39" s="299"/>
    </row>
    <row r="40" spans="1:8" x14ac:dyDescent="0.2">
      <c r="A40" s="293" t="s">
        <v>1563</v>
      </c>
      <c r="B40" s="293" t="s">
        <v>1564</v>
      </c>
      <c r="C40" s="298" t="s">
        <v>1565</v>
      </c>
      <c r="D40" s="299">
        <v>2.4</v>
      </c>
      <c r="E40" s="299">
        <v>-22.41987</v>
      </c>
      <c r="F40" s="299">
        <v>409.53537999999998</v>
      </c>
      <c r="G40" s="299">
        <v>-9.1618200000000005</v>
      </c>
    </row>
    <row r="41" spans="1:8" x14ac:dyDescent="0.2">
      <c r="A41" s="293" t="s">
        <v>1566</v>
      </c>
      <c r="B41" s="293" t="s">
        <v>1567</v>
      </c>
      <c r="C41" s="298" t="s">
        <v>1568</v>
      </c>
      <c r="D41" s="299">
        <v>402.02668999999997</v>
      </c>
      <c r="E41" s="299">
        <v>57.908900000000003</v>
      </c>
      <c r="F41" s="299">
        <v>324.44497999999999</v>
      </c>
      <c r="G41" s="299">
        <v>52.708329999999997</v>
      </c>
    </row>
    <row r="42" spans="1:8" x14ac:dyDescent="0.2">
      <c r="A42" s="293" t="s">
        <v>1569</v>
      </c>
      <c r="B42" s="293" t="s">
        <v>1570</v>
      </c>
      <c r="C42" s="298" t="s">
        <v>1571</v>
      </c>
      <c r="D42" s="299">
        <v>228802.87735</v>
      </c>
      <c r="E42" s="299">
        <v>2382.1716799999999</v>
      </c>
      <c r="F42" s="299">
        <v>159958.03111000001</v>
      </c>
      <c r="G42" s="299">
        <v>1669.7948699999999</v>
      </c>
    </row>
    <row r="43" spans="1:8" x14ac:dyDescent="0.2">
      <c r="A43" s="293" t="s">
        <v>1572</v>
      </c>
      <c r="B43" s="293" t="s">
        <v>1573</v>
      </c>
      <c r="C43" s="298" t="s">
        <v>1574</v>
      </c>
      <c r="D43" s="299">
        <v>47087.616670000003</v>
      </c>
      <c r="E43" s="299">
        <v>2112.57206</v>
      </c>
      <c r="F43" s="299">
        <v>43194.381200000003</v>
      </c>
      <c r="G43" s="299">
        <v>1920.2065500000001</v>
      </c>
    </row>
    <row r="44" spans="1:8" x14ac:dyDescent="0.2">
      <c r="A44" s="1125" t="s">
        <v>1071</v>
      </c>
      <c r="B44" s="1125" t="s">
        <v>1575</v>
      </c>
      <c r="C44" s="1149" t="s">
        <v>63</v>
      </c>
      <c r="D44" s="1162">
        <v>2476.27313</v>
      </c>
      <c r="E44" s="1162">
        <v>2.8700000000000002E-3</v>
      </c>
      <c r="F44" s="1162">
        <v>3471.14608</v>
      </c>
      <c r="G44" s="1162">
        <v>20.88354</v>
      </c>
      <c r="H44" s="1163"/>
    </row>
    <row r="45" spans="1:8" x14ac:dyDescent="0.2">
      <c r="A45" s="293" t="s">
        <v>1073</v>
      </c>
      <c r="B45" s="293" t="s">
        <v>1576</v>
      </c>
      <c r="C45" s="298" t="s">
        <v>1577</v>
      </c>
      <c r="D45" s="299"/>
      <c r="E45" s="299"/>
      <c r="F45" s="299"/>
      <c r="G45" s="299"/>
      <c r="H45" s="1164"/>
    </row>
    <row r="46" spans="1:8" x14ac:dyDescent="0.2">
      <c r="A46" s="293" t="s">
        <v>1075</v>
      </c>
      <c r="B46" s="293" t="s">
        <v>1578</v>
      </c>
      <c r="C46" s="298" t="s">
        <v>1579</v>
      </c>
      <c r="D46" s="299">
        <v>119.96243</v>
      </c>
      <c r="E46" s="299">
        <v>8.7000000000000001E-4</v>
      </c>
      <c r="F46" s="299">
        <v>233.71654000000001</v>
      </c>
      <c r="G46" s="299"/>
    </row>
    <row r="47" spans="1:8" x14ac:dyDescent="0.2">
      <c r="A47" s="293" t="s">
        <v>1078</v>
      </c>
      <c r="B47" s="293" t="s">
        <v>1580</v>
      </c>
      <c r="C47" s="298" t="s">
        <v>1581</v>
      </c>
      <c r="D47" s="299">
        <v>2247.4279299999998</v>
      </c>
      <c r="E47" s="299"/>
      <c r="F47" s="299">
        <v>3141.6574700000001</v>
      </c>
      <c r="G47" s="299">
        <v>20.88054</v>
      </c>
    </row>
    <row r="48" spans="1:8" x14ac:dyDescent="0.2">
      <c r="A48" s="293" t="s">
        <v>1081</v>
      </c>
      <c r="B48" s="293" t="s">
        <v>1582</v>
      </c>
      <c r="C48" s="298" t="s">
        <v>1583</v>
      </c>
      <c r="D48" s="299"/>
      <c r="E48" s="299"/>
      <c r="F48" s="299"/>
      <c r="G48" s="299"/>
    </row>
    <row r="49" spans="1:7" x14ac:dyDescent="0.2">
      <c r="A49" s="293" t="s">
        <v>1084</v>
      </c>
      <c r="B49" s="293" t="s">
        <v>1584</v>
      </c>
      <c r="C49" s="298" t="s">
        <v>1585</v>
      </c>
      <c r="D49" s="299">
        <v>108.88276999999999</v>
      </c>
      <c r="E49" s="299">
        <v>2E-3</v>
      </c>
      <c r="F49" s="299">
        <v>95.772069999999999</v>
      </c>
      <c r="G49" s="299">
        <v>3.0000000000000001E-3</v>
      </c>
    </row>
    <row r="50" spans="1:7" x14ac:dyDescent="0.2">
      <c r="A50" s="1125" t="s">
        <v>1102</v>
      </c>
      <c r="B50" s="1125" t="s">
        <v>1586</v>
      </c>
      <c r="C50" s="1149" t="s">
        <v>63</v>
      </c>
      <c r="D50" s="1162">
        <v>0</v>
      </c>
      <c r="E50" s="1162">
        <v>0</v>
      </c>
      <c r="F50" s="1162">
        <v>0</v>
      </c>
      <c r="G50" s="1162">
        <v>0</v>
      </c>
    </row>
    <row r="51" spans="1:7" x14ac:dyDescent="0.2">
      <c r="A51" s="293" t="s">
        <v>1104</v>
      </c>
      <c r="B51" s="293" t="s">
        <v>1587</v>
      </c>
      <c r="C51" s="298" t="s">
        <v>1588</v>
      </c>
      <c r="D51" s="299"/>
      <c r="E51" s="299"/>
      <c r="F51" s="299"/>
      <c r="G51" s="299"/>
    </row>
    <row r="52" spans="1:7" x14ac:dyDescent="0.2">
      <c r="A52" s="293" t="s">
        <v>1107</v>
      </c>
      <c r="B52" s="293" t="s">
        <v>1589</v>
      </c>
      <c r="C52" s="298" t="s">
        <v>1590</v>
      </c>
      <c r="D52" s="299"/>
      <c r="E52" s="299"/>
      <c r="F52" s="299"/>
      <c r="G52" s="299"/>
    </row>
    <row r="53" spans="1:7" x14ac:dyDescent="0.2">
      <c r="A53" s="1125" t="s">
        <v>1591</v>
      </c>
      <c r="B53" s="1125" t="s">
        <v>1221</v>
      </c>
      <c r="C53" s="1149" t="s">
        <v>63</v>
      </c>
      <c r="D53" s="1162">
        <v>10452.030500000001</v>
      </c>
      <c r="E53" s="1162">
        <v>749.16336999999999</v>
      </c>
      <c r="F53" s="1162">
        <v>5550.1469100000004</v>
      </c>
      <c r="G53" s="1162">
        <v>484.70330999999999</v>
      </c>
    </row>
    <row r="54" spans="1:7" x14ac:dyDescent="0.2">
      <c r="A54" s="293" t="s">
        <v>1592</v>
      </c>
      <c r="B54" s="293" t="s">
        <v>1221</v>
      </c>
      <c r="C54" s="298" t="s">
        <v>1593</v>
      </c>
      <c r="D54" s="299">
        <v>10452.030500000001</v>
      </c>
      <c r="E54" s="299">
        <v>749.16336999999999</v>
      </c>
      <c r="F54" s="299">
        <v>5550.1469100000004</v>
      </c>
      <c r="G54" s="299">
        <v>484.70330999999999</v>
      </c>
    </row>
    <row r="55" spans="1:7" x14ac:dyDescent="0.2">
      <c r="A55" s="293" t="s">
        <v>1594</v>
      </c>
      <c r="B55" s="293" t="s">
        <v>1595</v>
      </c>
      <c r="C55" s="298" t="s">
        <v>1596</v>
      </c>
      <c r="D55" s="299"/>
      <c r="E55" s="299"/>
      <c r="F55" s="299"/>
      <c r="G55" s="299"/>
    </row>
    <row r="56" spans="1:7" x14ac:dyDescent="0.2">
      <c r="A56" s="1125" t="s">
        <v>1148</v>
      </c>
      <c r="B56" s="1125" t="s">
        <v>1597</v>
      </c>
      <c r="C56" s="1149" t="s">
        <v>63</v>
      </c>
      <c r="D56" s="1162">
        <v>8331316.4723300003</v>
      </c>
      <c r="E56" s="1162">
        <v>228341.84860999999</v>
      </c>
      <c r="F56" s="1162">
        <v>7619083.9851500001</v>
      </c>
      <c r="G56" s="1162">
        <v>197821.90098000001</v>
      </c>
    </row>
    <row r="57" spans="1:7" x14ac:dyDescent="0.2">
      <c r="A57" s="1125" t="s">
        <v>1150</v>
      </c>
      <c r="B57" s="1125" t="s">
        <v>1598</v>
      </c>
      <c r="C57" s="1149" t="s">
        <v>63</v>
      </c>
      <c r="D57" s="1162">
        <v>410156.96412999998</v>
      </c>
      <c r="E57" s="1162">
        <v>223600.19078999999</v>
      </c>
      <c r="F57" s="1162">
        <v>365662.18453999999</v>
      </c>
      <c r="G57" s="1162">
        <v>193223.16149999999</v>
      </c>
    </row>
    <row r="58" spans="1:7" x14ac:dyDescent="0.2">
      <c r="A58" s="293" t="s">
        <v>1152</v>
      </c>
      <c r="B58" s="293" t="s">
        <v>1599</v>
      </c>
      <c r="C58" s="298" t="s">
        <v>1600</v>
      </c>
      <c r="D58" s="299">
        <v>8270.0332400000007</v>
      </c>
      <c r="E58" s="299">
        <v>33007.634789999996</v>
      </c>
      <c r="F58" s="299">
        <v>6552.7107800000003</v>
      </c>
      <c r="G58" s="299">
        <v>29236.775880000001</v>
      </c>
    </row>
    <row r="59" spans="1:7" x14ac:dyDescent="0.2">
      <c r="A59" s="293" t="s">
        <v>1155</v>
      </c>
      <c r="B59" s="293" t="s">
        <v>1601</v>
      </c>
      <c r="C59" s="298" t="s">
        <v>1602</v>
      </c>
      <c r="D59" s="299">
        <v>316348.65704999998</v>
      </c>
      <c r="E59" s="299">
        <v>132597.43755</v>
      </c>
      <c r="F59" s="299">
        <v>274428.63069999998</v>
      </c>
      <c r="G59" s="299">
        <v>114687.40826</v>
      </c>
    </row>
    <row r="60" spans="1:7" x14ac:dyDescent="0.2">
      <c r="A60" s="293" t="s">
        <v>1158</v>
      </c>
      <c r="B60" s="293" t="s">
        <v>1603</v>
      </c>
      <c r="C60" s="298" t="s">
        <v>1604</v>
      </c>
      <c r="D60" s="299">
        <v>435.53985999999998</v>
      </c>
      <c r="E60" s="299">
        <v>36250.185469999997</v>
      </c>
      <c r="F60" s="299">
        <v>385.74385000000001</v>
      </c>
      <c r="G60" s="299">
        <v>32386.794300000001</v>
      </c>
    </row>
    <row r="61" spans="1:7" x14ac:dyDescent="0.2">
      <c r="A61" s="293" t="s">
        <v>1161</v>
      </c>
      <c r="B61" s="293" t="s">
        <v>1605</v>
      </c>
      <c r="C61" s="298" t="s">
        <v>1606</v>
      </c>
      <c r="D61" s="299">
        <v>5807.4942499999997</v>
      </c>
      <c r="E61" s="299">
        <v>14731.243560000001</v>
      </c>
      <c r="F61" s="299">
        <v>4321.5746600000002</v>
      </c>
      <c r="G61" s="299">
        <v>13681.11433</v>
      </c>
    </row>
    <row r="62" spans="1:7" x14ac:dyDescent="0.2">
      <c r="A62" s="293" t="s">
        <v>1173</v>
      </c>
      <c r="B62" s="293" t="s">
        <v>1607</v>
      </c>
      <c r="C62" s="298" t="s">
        <v>1608</v>
      </c>
      <c r="D62" s="299">
        <v>852.11327000000006</v>
      </c>
      <c r="E62" s="299">
        <v>77.599999999999994</v>
      </c>
      <c r="F62" s="299">
        <v>460.41345999999999</v>
      </c>
      <c r="G62" s="299">
        <v>118.875</v>
      </c>
    </row>
    <row r="63" spans="1:7" x14ac:dyDescent="0.2">
      <c r="A63" s="293" t="s">
        <v>1176</v>
      </c>
      <c r="B63" s="293" t="s">
        <v>1531</v>
      </c>
      <c r="C63" s="298" t="s">
        <v>1609</v>
      </c>
      <c r="D63" s="299">
        <v>266.63112000000001</v>
      </c>
      <c r="E63" s="299">
        <v>8.8219999999999992</v>
      </c>
      <c r="F63" s="299">
        <v>484.41194000000002</v>
      </c>
      <c r="G63" s="299">
        <v>169.84</v>
      </c>
    </row>
    <row r="64" spans="1:7" x14ac:dyDescent="0.2">
      <c r="A64" s="293" t="s">
        <v>1179</v>
      </c>
      <c r="B64" s="293" t="s">
        <v>1534</v>
      </c>
      <c r="C64" s="298" t="s">
        <v>1610</v>
      </c>
      <c r="D64" s="299">
        <v>29.88</v>
      </c>
      <c r="E64" s="299">
        <v>18.065000000000001</v>
      </c>
      <c r="F64" s="299">
        <v>31.35</v>
      </c>
      <c r="G64" s="299">
        <v>21.500900000000001</v>
      </c>
    </row>
    <row r="65" spans="1:7" x14ac:dyDescent="0.2">
      <c r="A65" s="293" t="s">
        <v>1611</v>
      </c>
      <c r="B65" s="293" t="s">
        <v>1612</v>
      </c>
      <c r="C65" s="298" t="s">
        <v>1613</v>
      </c>
      <c r="D65" s="299">
        <v>61.636629999999997</v>
      </c>
      <c r="E65" s="299">
        <v>17.341899999999999</v>
      </c>
      <c r="F65" s="299">
        <v>55.388179999999998</v>
      </c>
      <c r="G65" s="299">
        <v>8.6769999999999996</v>
      </c>
    </row>
    <row r="66" spans="1:7" x14ac:dyDescent="0.2">
      <c r="A66" s="293" t="s">
        <v>1614</v>
      </c>
      <c r="B66" s="293" t="s">
        <v>1615</v>
      </c>
      <c r="C66" s="298" t="s">
        <v>1616</v>
      </c>
      <c r="D66" s="299">
        <v>904.13205000000005</v>
      </c>
      <c r="E66" s="299">
        <v>539.93976999999995</v>
      </c>
      <c r="F66" s="299">
        <v>1130.64957</v>
      </c>
      <c r="G66" s="299">
        <v>697.32496000000003</v>
      </c>
    </row>
    <row r="67" spans="1:7" x14ac:dyDescent="0.2">
      <c r="A67" s="293" t="s">
        <v>1617</v>
      </c>
      <c r="B67" s="293" t="s">
        <v>1618</v>
      </c>
      <c r="C67" s="298" t="s">
        <v>1619</v>
      </c>
      <c r="D67" s="299"/>
      <c r="E67" s="299"/>
      <c r="F67" s="299"/>
      <c r="G67" s="299"/>
    </row>
    <row r="68" spans="1:7" x14ac:dyDescent="0.2">
      <c r="A68" s="293" t="s">
        <v>1620</v>
      </c>
      <c r="B68" s="293" t="s">
        <v>1621</v>
      </c>
      <c r="C68" s="298" t="s">
        <v>1622</v>
      </c>
      <c r="D68" s="299">
        <v>1192.5703900000001</v>
      </c>
      <c r="E68" s="299">
        <v>258</v>
      </c>
      <c r="F68" s="299">
        <v>1565.5648699999999</v>
      </c>
      <c r="G68" s="299">
        <v>264</v>
      </c>
    </row>
    <row r="69" spans="1:7" x14ac:dyDescent="0.2">
      <c r="A69" s="293" t="s">
        <v>1623</v>
      </c>
      <c r="B69" s="293" t="s">
        <v>1624</v>
      </c>
      <c r="C69" s="298" t="s">
        <v>1625</v>
      </c>
      <c r="D69" s="299"/>
      <c r="E69" s="299"/>
      <c r="F69" s="299"/>
      <c r="G69" s="299"/>
    </row>
    <row r="70" spans="1:7" x14ac:dyDescent="0.2">
      <c r="A70" s="293" t="s">
        <v>1626</v>
      </c>
      <c r="B70" s="293" t="s">
        <v>1627</v>
      </c>
      <c r="C70" s="298" t="s">
        <v>1628</v>
      </c>
      <c r="D70" s="299">
        <v>46372.8586</v>
      </c>
      <c r="E70" s="299">
        <v>4170.3877300000004</v>
      </c>
      <c r="F70" s="299">
        <v>46637.870080000001</v>
      </c>
      <c r="G70" s="299">
        <v>1053</v>
      </c>
    </row>
    <row r="71" spans="1:7" x14ac:dyDescent="0.2">
      <c r="A71" s="293" t="s">
        <v>1629</v>
      </c>
      <c r="B71" s="293" t="s">
        <v>1630</v>
      </c>
      <c r="C71" s="298" t="s">
        <v>1631</v>
      </c>
      <c r="D71" s="299">
        <v>29615.417669999999</v>
      </c>
      <c r="E71" s="299">
        <v>1923.5330200000001</v>
      </c>
      <c r="F71" s="299">
        <v>29607.87645</v>
      </c>
      <c r="G71" s="299">
        <v>897.85086999999999</v>
      </c>
    </row>
    <row r="72" spans="1:7" x14ac:dyDescent="0.2">
      <c r="A72" s="1125" t="s">
        <v>1182</v>
      </c>
      <c r="B72" s="1125" t="s">
        <v>1632</v>
      </c>
      <c r="C72" s="1149" t="s">
        <v>63</v>
      </c>
      <c r="D72" s="1162">
        <v>60561.437709999998</v>
      </c>
      <c r="E72" s="1162">
        <v>545.00410999999997</v>
      </c>
      <c r="F72" s="1162">
        <v>33462.522239999998</v>
      </c>
      <c r="G72" s="1162">
        <v>393.48383999999999</v>
      </c>
    </row>
    <row r="73" spans="1:7" x14ac:dyDescent="0.2">
      <c r="A73" s="293" t="s">
        <v>1184</v>
      </c>
      <c r="B73" s="293" t="s">
        <v>1633</v>
      </c>
      <c r="C73" s="298" t="s">
        <v>1634</v>
      </c>
      <c r="D73" s="299"/>
      <c r="E73" s="299"/>
      <c r="F73" s="299"/>
      <c r="G73" s="299"/>
    </row>
    <row r="74" spans="1:7" x14ac:dyDescent="0.2">
      <c r="A74" s="293" t="s">
        <v>1187</v>
      </c>
      <c r="B74" s="293" t="s">
        <v>1578</v>
      </c>
      <c r="C74" s="298" t="s">
        <v>1635</v>
      </c>
      <c r="D74" s="299">
        <v>58186.731119999997</v>
      </c>
      <c r="E74" s="299">
        <v>445.00362999999999</v>
      </c>
      <c r="F74" s="299">
        <v>31179.039209999999</v>
      </c>
      <c r="G74" s="299">
        <v>377.37991</v>
      </c>
    </row>
    <row r="75" spans="1:7" x14ac:dyDescent="0.2">
      <c r="A75" s="293" t="s">
        <v>1190</v>
      </c>
      <c r="B75" s="293" t="s">
        <v>1636</v>
      </c>
      <c r="C75" s="298" t="s">
        <v>1637</v>
      </c>
      <c r="D75" s="299">
        <v>1981.4348600000001</v>
      </c>
      <c r="E75" s="299"/>
      <c r="F75" s="299">
        <v>1410.5622699999999</v>
      </c>
      <c r="G75" s="299"/>
    </row>
    <row r="76" spans="1:7" x14ac:dyDescent="0.2">
      <c r="A76" s="293" t="s">
        <v>1193</v>
      </c>
      <c r="B76" s="293" t="s">
        <v>1638</v>
      </c>
      <c r="C76" s="298" t="s">
        <v>1639</v>
      </c>
      <c r="D76" s="299"/>
      <c r="E76" s="299"/>
      <c r="F76" s="299"/>
      <c r="G76" s="299"/>
    </row>
    <row r="77" spans="1:7" x14ac:dyDescent="0.2">
      <c r="A77" s="293" t="s">
        <v>1199</v>
      </c>
      <c r="B77" s="293" t="s">
        <v>1640</v>
      </c>
      <c r="C77" s="298" t="s">
        <v>1641</v>
      </c>
      <c r="D77" s="299">
        <v>393.27172999999999</v>
      </c>
      <c r="E77" s="299">
        <v>100.00048</v>
      </c>
      <c r="F77" s="299">
        <v>872.92075999999997</v>
      </c>
      <c r="G77" s="299">
        <v>16.103929999999998</v>
      </c>
    </row>
    <row r="78" spans="1:7" x14ac:dyDescent="0.2">
      <c r="A78" s="1125" t="s">
        <v>1642</v>
      </c>
      <c r="B78" s="1125" t="s">
        <v>1643</v>
      </c>
      <c r="C78" s="1149" t="s">
        <v>63</v>
      </c>
      <c r="D78" s="1162">
        <v>7860598.0704899998</v>
      </c>
      <c r="E78" s="1162">
        <v>4196.6537099999996</v>
      </c>
      <c r="F78" s="1162">
        <v>7219959.2783700004</v>
      </c>
      <c r="G78" s="1162">
        <v>4205.2556400000003</v>
      </c>
    </row>
    <row r="79" spans="1:7" x14ac:dyDescent="0.2">
      <c r="A79" s="293" t="s">
        <v>1644</v>
      </c>
      <c r="B79" s="293" t="s">
        <v>1645</v>
      </c>
      <c r="C79" s="298" t="s">
        <v>1646</v>
      </c>
      <c r="D79" s="299"/>
      <c r="E79" s="299"/>
      <c r="F79" s="299"/>
      <c r="G79" s="299"/>
    </row>
    <row r="80" spans="1:7" x14ac:dyDescent="0.2">
      <c r="A80" s="293" t="s">
        <v>1647</v>
      </c>
      <c r="B80" s="293" t="s">
        <v>1648</v>
      </c>
      <c r="C80" s="298" t="s">
        <v>1649</v>
      </c>
      <c r="D80" s="299">
        <v>7860598.0704899998</v>
      </c>
      <c r="E80" s="299">
        <v>4196.6537099999996</v>
      </c>
      <c r="F80" s="299">
        <v>7219959.2783700004</v>
      </c>
      <c r="G80" s="299">
        <v>4205.2556400000003</v>
      </c>
    </row>
    <row r="81" spans="1:7" x14ac:dyDescent="0.2">
      <c r="A81" s="1125" t="s">
        <v>1309</v>
      </c>
      <c r="B81" s="1125" t="s">
        <v>1650</v>
      </c>
      <c r="C81" s="1149" t="s">
        <v>63</v>
      </c>
      <c r="D81" s="1165">
        <v>0</v>
      </c>
      <c r="E81" s="1165">
        <v>0</v>
      </c>
      <c r="F81" s="1165">
        <v>0</v>
      </c>
      <c r="G81" s="1165">
        <v>0</v>
      </c>
    </row>
    <row r="82" spans="1:7" x14ac:dyDescent="0.2">
      <c r="A82" s="1125" t="s">
        <v>1651</v>
      </c>
      <c r="B82" s="1125" t="s">
        <v>1652</v>
      </c>
      <c r="C82" s="1149" t="s">
        <v>63</v>
      </c>
      <c r="D82" s="1162">
        <v>5611.4240900000004</v>
      </c>
      <c r="E82" s="1162">
        <v>27362.840359999998</v>
      </c>
      <c r="F82" s="1162">
        <v>-1059.43479</v>
      </c>
      <c r="G82" s="1162">
        <v>27073.59591</v>
      </c>
    </row>
    <row r="83" spans="1:7" x14ac:dyDescent="0.2">
      <c r="A83" s="1125" t="s">
        <v>1653</v>
      </c>
      <c r="B83" s="1125" t="s">
        <v>1354</v>
      </c>
      <c r="C83" s="1149" t="s">
        <v>63</v>
      </c>
      <c r="D83" s="1162">
        <v>-4840.6064100000003</v>
      </c>
      <c r="E83" s="1162">
        <v>26613.67699</v>
      </c>
      <c r="F83" s="1162">
        <v>-6609.5816999999997</v>
      </c>
      <c r="G83" s="1162">
        <v>26588.892599999999</v>
      </c>
    </row>
  </sheetData>
  <mergeCells count="6">
    <mergeCell ref="A1:G1"/>
    <mergeCell ref="A2:G2"/>
    <mergeCell ref="A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3" firstPageNumber="453" orientation="portrait" useFirstPageNumber="1" r:id="rId1"/>
  <headerFooter>
    <oddHeader>&amp;L&amp;"Tahoma,Kurzíva"Závěrečný účet Moravskoslezského kraje za rok 2023&amp;R&amp;"Tahoma,Kurzíva"Tabulka č. 49</oddHeader>
    <oddFooter>&amp;C&amp;"Tahoma,Obyčejné"&amp;P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BE6FF-A5F4-44DB-A8B4-58B56F86B706}">
  <sheetPr>
    <pageSetUpPr fitToPage="1"/>
  </sheetPr>
  <dimension ref="A1:G146"/>
  <sheetViews>
    <sheetView showGridLines="0" zoomScaleNormal="100" zoomScaleSheetLayoutView="101" workbookViewId="0">
      <selection activeCell="K15" sqref="K15"/>
    </sheetView>
  </sheetViews>
  <sheetFormatPr defaultColWidth="9.28515625" defaultRowHeight="12.75" x14ac:dyDescent="0.2"/>
  <cols>
    <col min="1" max="1" width="7" style="200" customWidth="1"/>
    <col min="2" max="2" width="45.42578125" style="200" customWidth="1"/>
    <col min="3" max="3" width="8.7109375" style="121" customWidth="1"/>
    <col min="4" max="7" width="13.85546875" style="256" customWidth="1"/>
    <col min="8" max="16384" width="9.28515625" style="200"/>
  </cols>
  <sheetData>
    <row r="1" spans="1:7" s="205" customFormat="1" ht="18" customHeight="1" x14ac:dyDescent="0.2">
      <c r="A1" s="1590" t="s">
        <v>4566</v>
      </c>
      <c r="B1" s="1590"/>
      <c r="C1" s="1590"/>
      <c r="D1" s="1590"/>
      <c r="E1" s="1590"/>
      <c r="F1" s="1590"/>
      <c r="G1" s="1590"/>
    </row>
    <row r="2" spans="1:7" s="205" customFormat="1" ht="18" customHeight="1" x14ac:dyDescent="0.2">
      <c r="A2" s="1590" t="s">
        <v>1657</v>
      </c>
      <c r="B2" s="1590"/>
      <c r="C2" s="1590"/>
      <c r="D2" s="1590"/>
      <c r="E2" s="1590"/>
      <c r="F2" s="1590"/>
      <c r="G2" s="1590"/>
    </row>
    <row r="4" spans="1:7" x14ac:dyDescent="0.2">
      <c r="A4" s="198"/>
      <c r="B4" s="198"/>
      <c r="C4" s="199"/>
      <c r="D4" s="1123">
        <v>1</v>
      </c>
      <c r="E4" s="1123">
        <v>2</v>
      </c>
      <c r="F4" s="1123">
        <v>3</v>
      </c>
      <c r="G4" s="1123">
        <v>4</v>
      </c>
    </row>
    <row r="5" spans="1:7" s="203" customFormat="1" ht="12.75" customHeight="1" x14ac:dyDescent="0.2">
      <c r="A5" s="1591" t="s">
        <v>1031</v>
      </c>
      <c r="B5" s="1592"/>
      <c r="C5" s="1597" t="s">
        <v>1032</v>
      </c>
      <c r="D5" s="1603" t="s">
        <v>1033</v>
      </c>
      <c r="E5" s="1604"/>
      <c r="F5" s="1604"/>
      <c r="G5" s="1605"/>
    </row>
    <row r="6" spans="1:7" s="201" customFormat="1" x14ac:dyDescent="0.2">
      <c r="A6" s="1593"/>
      <c r="B6" s="1594"/>
      <c r="C6" s="1598"/>
      <c r="D6" s="1606" t="s">
        <v>1034</v>
      </c>
      <c r="E6" s="1607"/>
      <c r="F6" s="1608"/>
      <c r="G6" s="1609" t="s">
        <v>1035</v>
      </c>
    </row>
    <row r="7" spans="1:7" s="201" customFormat="1" x14ac:dyDescent="0.2">
      <c r="A7" s="1595"/>
      <c r="B7" s="1596"/>
      <c r="C7" s="1602"/>
      <c r="D7" s="1143" t="s">
        <v>1036</v>
      </c>
      <c r="E7" s="1143" t="s">
        <v>1037</v>
      </c>
      <c r="F7" s="1143" t="s">
        <v>1038</v>
      </c>
      <c r="G7" s="1610"/>
    </row>
    <row r="8" spans="1:7" s="201" customFormat="1" x14ac:dyDescent="0.2">
      <c r="A8" s="1144"/>
      <c r="B8" s="1144" t="s">
        <v>1039</v>
      </c>
      <c r="C8" s="1145" t="s">
        <v>63</v>
      </c>
      <c r="D8" s="1127">
        <v>17843034.736370001</v>
      </c>
      <c r="E8" s="1127">
        <v>6197843.9791099997</v>
      </c>
      <c r="F8" s="1127">
        <v>11645190.75726</v>
      </c>
      <c r="G8" s="1127">
        <v>10272832.68065</v>
      </c>
    </row>
    <row r="9" spans="1:7" s="204" customFormat="1" x14ac:dyDescent="0.2">
      <c r="A9" s="1144" t="s">
        <v>1040</v>
      </c>
      <c r="B9" s="1144" t="s">
        <v>1041</v>
      </c>
      <c r="C9" s="1145" t="s">
        <v>63</v>
      </c>
      <c r="D9" s="1127">
        <v>14622788.489250001</v>
      </c>
      <c r="E9" s="1127">
        <v>6191821.9856200004</v>
      </c>
      <c r="F9" s="1127">
        <v>8430966.5036299992</v>
      </c>
      <c r="G9" s="1127">
        <v>7442610.3350499999</v>
      </c>
    </row>
    <row r="10" spans="1:7" s="204" customFormat="1" x14ac:dyDescent="0.2">
      <c r="A10" s="1144" t="s">
        <v>1042</v>
      </c>
      <c r="B10" s="1144" t="s">
        <v>1043</v>
      </c>
      <c r="C10" s="1145" t="s">
        <v>63</v>
      </c>
      <c r="D10" s="1127">
        <v>339751.88058</v>
      </c>
      <c r="E10" s="1127">
        <v>239229.24707000001</v>
      </c>
      <c r="F10" s="1127">
        <v>100522.63351</v>
      </c>
      <c r="G10" s="1127">
        <v>61583.460619999998</v>
      </c>
    </row>
    <row r="11" spans="1:7" x14ac:dyDescent="0.2">
      <c r="A11" s="293" t="s">
        <v>1044</v>
      </c>
      <c r="B11" s="293" t="s">
        <v>1045</v>
      </c>
      <c r="C11" s="298" t="s">
        <v>1046</v>
      </c>
      <c r="D11" s="304">
        <v>205.25</v>
      </c>
      <c r="E11" s="304">
        <v>203.19749999999999</v>
      </c>
      <c r="F11" s="304">
        <v>2.0525000000000002</v>
      </c>
      <c r="G11" s="304">
        <v>2.0525000000000002</v>
      </c>
    </row>
    <row r="12" spans="1:7" x14ac:dyDescent="0.2">
      <c r="A12" s="293" t="s">
        <v>1047</v>
      </c>
      <c r="B12" s="293" t="s">
        <v>1048</v>
      </c>
      <c r="C12" s="298" t="s">
        <v>1049</v>
      </c>
      <c r="D12" s="294">
        <v>301964.02088999999</v>
      </c>
      <c r="E12" s="304">
        <v>223326.55854999999</v>
      </c>
      <c r="F12" s="294">
        <v>78637.462339999998</v>
      </c>
      <c r="G12" s="304">
        <v>61476.138120000003</v>
      </c>
    </row>
    <row r="13" spans="1:7" x14ac:dyDescent="0.2">
      <c r="A13" s="293" t="s">
        <v>1050</v>
      </c>
      <c r="B13" s="293" t="s">
        <v>1051</v>
      </c>
      <c r="C13" s="298" t="s">
        <v>1052</v>
      </c>
      <c r="D13" s="294"/>
      <c r="E13" s="304"/>
      <c r="F13" s="294"/>
      <c r="G13" s="304">
        <v>0</v>
      </c>
    </row>
    <row r="14" spans="1:7" x14ac:dyDescent="0.2">
      <c r="A14" s="293" t="s">
        <v>1053</v>
      </c>
      <c r="B14" s="293" t="s">
        <v>1054</v>
      </c>
      <c r="C14" s="298" t="s">
        <v>1055</v>
      </c>
      <c r="D14" s="294"/>
      <c r="E14" s="304"/>
      <c r="F14" s="294"/>
      <c r="G14" s="304">
        <v>0</v>
      </c>
    </row>
    <row r="15" spans="1:7" x14ac:dyDescent="0.2">
      <c r="A15" s="293" t="s">
        <v>1056</v>
      </c>
      <c r="B15" s="293" t="s">
        <v>1057</v>
      </c>
      <c r="C15" s="298" t="s">
        <v>1058</v>
      </c>
      <c r="D15" s="294">
        <v>13735.66102</v>
      </c>
      <c r="E15" s="304">
        <v>13735.66102</v>
      </c>
      <c r="F15" s="294"/>
      <c r="G15" s="304">
        <v>0</v>
      </c>
    </row>
    <row r="16" spans="1:7" x14ac:dyDescent="0.2">
      <c r="A16" s="293" t="s">
        <v>1059</v>
      </c>
      <c r="B16" s="293" t="s">
        <v>1060</v>
      </c>
      <c r="C16" s="298" t="s">
        <v>1061</v>
      </c>
      <c r="D16" s="294"/>
      <c r="E16" s="304"/>
      <c r="F16" s="294"/>
      <c r="G16" s="304">
        <v>0</v>
      </c>
    </row>
    <row r="17" spans="1:7" x14ac:dyDescent="0.2">
      <c r="A17" s="293" t="s">
        <v>1062</v>
      </c>
      <c r="B17" s="293" t="s">
        <v>1063</v>
      </c>
      <c r="C17" s="298" t="s">
        <v>1064</v>
      </c>
      <c r="D17" s="294">
        <v>23846.948670000002</v>
      </c>
      <c r="E17" s="304">
        <v>1963.83</v>
      </c>
      <c r="F17" s="294">
        <v>21883.11867</v>
      </c>
      <c r="G17" s="304">
        <v>105.27</v>
      </c>
    </row>
    <row r="18" spans="1:7" x14ac:dyDescent="0.2">
      <c r="A18" s="293" t="s">
        <v>1065</v>
      </c>
      <c r="B18" s="293" t="s">
        <v>1066</v>
      </c>
      <c r="C18" s="298" t="s">
        <v>1067</v>
      </c>
      <c r="D18" s="294"/>
      <c r="E18" s="304"/>
      <c r="F18" s="294"/>
      <c r="G18" s="304">
        <v>0</v>
      </c>
    </row>
    <row r="19" spans="1:7" x14ac:dyDescent="0.2">
      <c r="A19" s="295" t="s">
        <v>1068</v>
      </c>
      <c r="B19" s="293" t="s">
        <v>1069</v>
      </c>
      <c r="C19" s="298" t="s">
        <v>1070</v>
      </c>
      <c r="D19" s="294"/>
      <c r="E19" s="304"/>
      <c r="F19" s="294"/>
      <c r="G19" s="304">
        <v>0</v>
      </c>
    </row>
    <row r="20" spans="1:7" s="204" customFormat="1" x14ac:dyDescent="0.2">
      <c r="A20" s="1144" t="s">
        <v>1071</v>
      </c>
      <c r="B20" s="1144" t="s">
        <v>1072</v>
      </c>
      <c r="C20" s="1145" t="s">
        <v>63</v>
      </c>
      <c r="D20" s="1127">
        <v>14282849.24667</v>
      </c>
      <c r="E20" s="1127">
        <v>5952592.7385499999</v>
      </c>
      <c r="F20" s="1127">
        <v>8330256.5081200004</v>
      </c>
      <c r="G20" s="1127">
        <v>7380839.5124300001</v>
      </c>
    </row>
    <row r="21" spans="1:7" x14ac:dyDescent="0.2">
      <c r="A21" s="293" t="s">
        <v>1073</v>
      </c>
      <c r="B21" s="293" t="s">
        <v>276</v>
      </c>
      <c r="C21" s="298" t="s">
        <v>1074</v>
      </c>
      <c r="D21" s="304">
        <v>78197.271049999996</v>
      </c>
      <c r="E21" s="304">
        <v>0</v>
      </c>
      <c r="F21" s="304">
        <v>78197.271049999996</v>
      </c>
      <c r="G21" s="304">
        <v>78197.487150000001</v>
      </c>
    </row>
    <row r="22" spans="1:7" x14ac:dyDescent="0.2">
      <c r="A22" s="293" t="s">
        <v>1075</v>
      </c>
      <c r="B22" s="293" t="s">
        <v>1076</v>
      </c>
      <c r="C22" s="298" t="s">
        <v>1077</v>
      </c>
      <c r="D22" s="294">
        <v>3685.1990000000001</v>
      </c>
      <c r="E22" s="304">
        <v>0</v>
      </c>
      <c r="F22" s="294">
        <v>3685.1990000000001</v>
      </c>
      <c r="G22" s="304">
        <v>3685.1990000000001</v>
      </c>
    </row>
    <row r="23" spans="1:7" x14ac:dyDescent="0.2">
      <c r="A23" s="293" t="s">
        <v>1078</v>
      </c>
      <c r="B23" s="293" t="s">
        <v>1079</v>
      </c>
      <c r="C23" s="298" t="s">
        <v>1080</v>
      </c>
      <c r="D23" s="294">
        <v>8009305.3407399999</v>
      </c>
      <c r="E23" s="304">
        <v>2077581.73808</v>
      </c>
      <c r="F23" s="294">
        <v>5931723.6026600003</v>
      </c>
      <c r="G23" s="304">
        <v>5413849.4638599996</v>
      </c>
    </row>
    <row r="24" spans="1:7" ht="21" x14ac:dyDescent="0.2">
      <c r="A24" s="293" t="s">
        <v>1081</v>
      </c>
      <c r="B24" s="293" t="s">
        <v>1082</v>
      </c>
      <c r="C24" s="298" t="s">
        <v>1083</v>
      </c>
      <c r="D24" s="294">
        <v>4901901.0364199998</v>
      </c>
      <c r="E24" s="304">
        <v>2989646.7988200001</v>
      </c>
      <c r="F24" s="294">
        <v>1912254.2376000001</v>
      </c>
      <c r="G24" s="304">
        <v>1585399.86225</v>
      </c>
    </row>
    <row r="25" spans="1:7" x14ac:dyDescent="0.2">
      <c r="A25" s="293" t="s">
        <v>1084</v>
      </c>
      <c r="B25" s="293" t="s">
        <v>1085</v>
      </c>
      <c r="C25" s="298" t="s">
        <v>1086</v>
      </c>
      <c r="D25" s="294"/>
      <c r="E25" s="304">
        <v>0</v>
      </c>
      <c r="F25" s="294"/>
      <c r="G25" s="304">
        <v>0</v>
      </c>
    </row>
    <row r="26" spans="1:7" x14ac:dyDescent="0.2">
      <c r="A26" s="293" t="s">
        <v>1087</v>
      </c>
      <c r="B26" s="293" t="s">
        <v>1088</v>
      </c>
      <c r="C26" s="298" t="s">
        <v>1089</v>
      </c>
      <c r="D26" s="294">
        <v>885364.20164999994</v>
      </c>
      <c r="E26" s="304">
        <v>885364.20164999994</v>
      </c>
      <c r="F26" s="294"/>
      <c r="G26" s="304">
        <v>0</v>
      </c>
    </row>
    <row r="27" spans="1:7" x14ac:dyDescent="0.2">
      <c r="A27" s="293" t="s">
        <v>1090</v>
      </c>
      <c r="B27" s="293" t="s">
        <v>1091</v>
      </c>
      <c r="C27" s="298" t="s">
        <v>1092</v>
      </c>
      <c r="D27" s="294"/>
      <c r="E27" s="304">
        <v>0</v>
      </c>
      <c r="F27" s="294"/>
      <c r="G27" s="304">
        <v>0</v>
      </c>
    </row>
    <row r="28" spans="1:7" x14ac:dyDescent="0.2">
      <c r="A28" s="293" t="s">
        <v>1093</v>
      </c>
      <c r="B28" s="293" t="s">
        <v>1094</v>
      </c>
      <c r="C28" s="298" t="s">
        <v>1095</v>
      </c>
      <c r="D28" s="294">
        <v>404210.14708999998</v>
      </c>
      <c r="E28" s="304">
        <v>0</v>
      </c>
      <c r="F28" s="294">
        <v>404210.14708999998</v>
      </c>
      <c r="G28" s="304">
        <v>299594.50117</v>
      </c>
    </row>
    <row r="29" spans="1:7" x14ac:dyDescent="0.2">
      <c r="A29" s="293" t="s">
        <v>1096</v>
      </c>
      <c r="B29" s="293" t="s">
        <v>1097</v>
      </c>
      <c r="C29" s="298" t="s">
        <v>1098</v>
      </c>
      <c r="D29" s="294">
        <v>186.05072000000001</v>
      </c>
      <c r="E29" s="304">
        <v>0</v>
      </c>
      <c r="F29" s="294">
        <v>186.05072000000001</v>
      </c>
      <c r="G29" s="304">
        <v>112.999</v>
      </c>
    </row>
    <row r="30" spans="1:7" x14ac:dyDescent="0.2">
      <c r="A30" s="295" t="s">
        <v>1099</v>
      </c>
      <c r="B30" s="293" t="s">
        <v>1100</v>
      </c>
      <c r="C30" s="298" t="s">
        <v>1101</v>
      </c>
      <c r="D30" s="294"/>
      <c r="E30" s="294"/>
      <c r="F30" s="294"/>
      <c r="G30" s="294"/>
    </row>
    <row r="31" spans="1:7" s="204" customFormat="1" x14ac:dyDescent="0.2">
      <c r="A31" s="1144" t="s">
        <v>1102</v>
      </c>
      <c r="B31" s="1144" t="s">
        <v>1103</v>
      </c>
      <c r="C31" s="1145" t="s">
        <v>63</v>
      </c>
      <c r="D31" s="1127">
        <v>137.36199999999999</v>
      </c>
      <c r="E31" s="1127">
        <v>0</v>
      </c>
      <c r="F31" s="1127">
        <v>137.36199999999999</v>
      </c>
      <c r="G31" s="1127">
        <v>137.36199999999999</v>
      </c>
    </row>
    <row r="32" spans="1:7" x14ac:dyDescent="0.2">
      <c r="A32" s="293" t="s">
        <v>1104</v>
      </c>
      <c r="B32" s="293" t="s">
        <v>1105</v>
      </c>
      <c r="C32" s="298" t="s">
        <v>1106</v>
      </c>
      <c r="D32" s="304">
        <v>0</v>
      </c>
      <c r="E32" s="304">
        <v>0</v>
      </c>
      <c r="F32" s="304">
        <v>0</v>
      </c>
      <c r="G32" s="304">
        <v>0</v>
      </c>
    </row>
    <row r="33" spans="1:7" x14ac:dyDescent="0.2">
      <c r="A33" s="293" t="s">
        <v>1107</v>
      </c>
      <c r="B33" s="293" t="s">
        <v>1108</v>
      </c>
      <c r="C33" s="298" t="s">
        <v>1109</v>
      </c>
      <c r="D33" s="304">
        <v>0</v>
      </c>
      <c r="E33" s="304">
        <v>0</v>
      </c>
      <c r="F33" s="304">
        <v>0</v>
      </c>
      <c r="G33" s="304">
        <v>0</v>
      </c>
    </row>
    <row r="34" spans="1:7" x14ac:dyDescent="0.2">
      <c r="A34" s="293" t="s">
        <v>1110</v>
      </c>
      <c r="B34" s="293" t="s">
        <v>1111</v>
      </c>
      <c r="C34" s="298" t="s">
        <v>1112</v>
      </c>
      <c r="D34" s="304">
        <v>0</v>
      </c>
      <c r="E34" s="304">
        <v>0</v>
      </c>
      <c r="F34" s="304">
        <v>0</v>
      </c>
      <c r="G34" s="304">
        <v>0</v>
      </c>
    </row>
    <row r="35" spans="1:7" x14ac:dyDescent="0.2">
      <c r="A35" s="293" t="s">
        <v>1116</v>
      </c>
      <c r="B35" s="293" t="s">
        <v>1117</v>
      </c>
      <c r="C35" s="298" t="s">
        <v>1118</v>
      </c>
      <c r="D35" s="294"/>
      <c r="E35" s="304"/>
      <c r="F35" s="294"/>
      <c r="G35" s="304">
        <v>0</v>
      </c>
    </row>
    <row r="36" spans="1:7" x14ac:dyDescent="0.2">
      <c r="A36" s="293" t="s">
        <v>1119</v>
      </c>
      <c r="B36" s="293" t="s">
        <v>1120</v>
      </c>
      <c r="C36" s="298" t="s">
        <v>1121</v>
      </c>
      <c r="D36" s="294">
        <v>137.36199999999999</v>
      </c>
      <c r="E36" s="304">
        <v>0</v>
      </c>
      <c r="F36" s="294">
        <v>137.36199999999999</v>
      </c>
      <c r="G36" s="304">
        <v>137.36199999999999</v>
      </c>
    </row>
    <row r="37" spans="1:7" s="204" customFormat="1" x14ac:dyDescent="0.2">
      <c r="A37" s="1144" t="s">
        <v>1128</v>
      </c>
      <c r="B37" s="1144" t="s">
        <v>1129</v>
      </c>
      <c r="C37" s="1145" t="s">
        <v>63</v>
      </c>
      <c r="D37" s="1127">
        <v>50</v>
      </c>
      <c r="E37" s="1127">
        <v>0</v>
      </c>
      <c r="F37" s="1127">
        <v>50</v>
      </c>
      <c r="G37" s="1127">
        <v>50</v>
      </c>
    </row>
    <row r="38" spans="1:7" x14ac:dyDescent="0.2">
      <c r="A38" s="293" t="s">
        <v>1130</v>
      </c>
      <c r="B38" s="293" t="s">
        <v>1131</v>
      </c>
      <c r="C38" s="298" t="s">
        <v>1132</v>
      </c>
      <c r="D38" s="294"/>
      <c r="E38" s="304"/>
      <c r="F38" s="294"/>
      <c r="G38" s="304"/>
    </row>
    <row r="39" spans="1:7" x14ac:dyDescent="0.2">
      <c r="A39" s="293" t="s">
        <v>1133</v>
      </c>
      <c r="B39" s="293" t="s">
        <v>1134</v>
      </c>
      <c r="C39" s="298" t="s">
        <v>1135</v>
      </c>
      <c r="D39" s="294"/>
      <c r="E39" s="304"/>
      <c r="F39" s="294"/>
      <c r="G39" s="304"/>
    </row>
    <row r="40" spans="1:7" x14ac:dyDescent="0.2">
      <c r="A40" s="293" t="s">
        <v>1136</v>
      </c>
      <c r="B40" s="293" t="s">
        <v>1137</v>
      </c>
      <c r="C40" s="298" t="s">
        <v>1138</v>
      </c>
      <c r="D40" s="294">
        <v>50</v>
      </c>
      <c r="E40" s="304">
        <v>0</v>
      </c>
      <c r="F40" s="294">
        <v>50</v>
      </c>
      <c r="G40" s="304">
        <v>50</v>
      </c>
    </row>
    <row r="41" spans="1:7" x14ac:dyDescent="0.2">
      <c r="A41" s="293" t="s">
        <v>1142</v>
      </c>
      <c r="B41" s="293" t="s">
        <v>1143</v>
      </c>
      <c r="C41" s="298" t="s">
        <v>1144</v>
      </c>
      <c r="D41" s="294"/>
      <c r="E41" s="304"/>
      <c r="F41" s="294"/>
      <c r="G41" s="304">
        <v>0</v>
      </c>
    </row>
    <row r="42" spans="1:7" x14ac:dyDescent="0.2">
      <c r="A42" s="293" t="s">
        <v>1145</v>
      </c>
      <c r="B42" s="297" t="s">
        <v>1146</v>
      </c>
      <c r="C42" s="301" t="s">
        <v>1147</v>
      </c>
      <c r="D42" s="294"/>
      <c r="E42" s="304"/>
      <c r="F42" s="294"/>
      <c r="G42" s="304">
        <v>0</v>
      </c>
    </row>
    <row r="43" spans="1:7" s="204" customFormat="1" x14ac:dyDescent="0.2">
      <c r="A43" s="1144" t="s">
        <v>1148</v>
      </c>
      <c r="B43" s="1144" t="s">
        <v>1149</v>
      </c>
      <c r="C43" s="1145" t="s">
        <v>63</v>
      </c>
      <c r="D43" s="1127">
        <v>3220246.24712</v>
      </c>
      <c r="E43" s="1127">
        <v>6021.9934899999998</v>
      </c>
      <c r="F43" s="1127">
        <v>3214224.2536300002</v>
      </c>
      <c r="G43" s="1127">
        <v>2830222.3456000001</v>
      </c>
    </row>
    <row r="44" spans="1:7" s="204" customFormat="1" x14ac:dyDescent="0.2">
      <c r="A44" s="1125" t="s">
        <v>1150</v>
      </c>
      <c r="B44" s="1125" t="s">
        <v>1151</v>
      </c>
      <c r="C44" s="1149" t="s">
        <v>63</v>
      </c>
      <c r="D44" s="1127">
        <v>287230.23388000001</v>
      </c>
      <c r="E44" s="1127">
        <v>0</v>
      </c>
      <c r="F44" s="1127">
        <v>287230.23388000001</v>
      </c>
      <c r="G44" s="1127">
        <v>270007.03902999999</v>
      </c>
    </row>
    <row r="45" spans="1:7" x14ac:dyDescent="0.2">
      <c r="A45" s="293" t="s">
        <v>1152</v>
      </c>
      <c r="B45" s="293" t="s">
        <v>1153</v>
      </c>
      <c r="C45" s="298" t="s">
        <v>1154</v>
      </c>
      <c r="D45" s="294"/>
      <c r="E45" s="304">
        <v>0</v>
      </c>
      <c r="F45" s="294"/>
      <c r="G45" s="304">
        <v>0</v>
      </c>
    </row>
    <row r="46" spans="1:7" x14ac:dyDescent="0.2">
      <c r="A46" s="293" t="s">
        <v>1155</v>
      </c>
      <c r="B46" s="293" t="s">
        <v>1156</v>
      </c>
      <c r="C46" s="298" t="s">
        <v>1157</v>
      </c>
      <c r="D46" s="294">
        <v>225297.34417</v>
      </c>
      <c r="E46" s="304">
        <v>0</v>
      </c>
      <c r="F46" s="294">
        <v>225297.34417</v>
      </c>
      <c r="G46" s="304">
        <v>218727.09138999999</v>
      </c>
    </row>
    <row r="47" spans="1:7" x14ac:dyDescent="0.2">
      <c r="A47" s="293" t="s">
        <v>1158</v>
      </c>
      <c r="B47" s="293" t="s">
        <v>1159</v>
      </c>
      <c r="C47" s="298" t="s">
        <v>1160</v>
      </c>
      <c r="D47" s="294">
        <v>4049.4163400000002</v>
      </c>
      <c r="E47" s="304">
        <v>0</v>
      </c>
      <c r="F47" s="294">
        <v>4049.4163400000002</v>
      </c>
      <c r="G47" s="304">
        <v>2565.2820000000002</v>
      </c>
    </row>
    <row r="48" spans="1:7" x14ac:dyDescent="0.2">
      <c r="A48" s="293" t="s">
        <v>1161</v>
      </c>
      <c r="B48" s="293" t="s">
        <v>1162</v>
      </c>
      <c r="C48" s="298" t="s">
        <v>1163</v>
      </c>
      <c r="D48" s="294"/>
      <c r="E48" s="304"/>
      <c r="F48" s="294"/>
      <c r="G48" s="304">
        <v>0</v>
      </c>
    </row>
    <row r="49" spans="1:7" x14ac:dyDescent="0.2">
      <c r="A49" s="293" t="s">
        <v>1164</v>
      </c>
      <c r="B49" s="293" t="s">
        <v>1165</v>
      </c>
      <c r="C49" s="298" t="s">
        <v>1166</v>
      </c>
      <c r="D49" s="294"/>
      <c r="E49" s="304"/>
      <c r="F49" s="294"/>
      <c r="G49" s="304">
        <v>0</v>
      </c>
    </row>
    <row r="50" spans="1:7" x14ac:dyDescent="0.2">
      <c r="A50" s="293" t="s">
        <v>1167</v>
      </c>
      <c r="B50" s="293" t="s">
        <v>1168</v>
      </c>
      <c r="C50" s="298" t="s">
        <v>1169</v>
      </c>
      <c r="D50" s="294">
        <v>4787.7779700000001</v>
      </c>
      <c r="E50" s="304">
        <v>0</v>
      </c>
      <c r="F50" s="294">
        <v>4787.7779700000001</v>
      </c>
      <c r="G50" s="304">
        <v>4756.1226299999998</v>
      </c>
    </row>
    <row r="51" spans="1:7" x14ac:dyDescent="0.2">
      <c r="A51" s="293" t="s">
        <v>1170</v>
      </c>
      <c r="B51" s="293" t="s">
        <v>1171</v>
      </c>
      <c r="C51" s="298" t="s">
        <v>1172</v>
      </c>
      <c r="D51" s="294"/>
      <c r="E51" s="304"/>
      <c r="F51" s="294"/>
      <c r="G51" s="304">
        <v>0</v>
      </c>
    </row>
    <row r="52" spans="1:7" x14ac:dyDescent="0.2">
      <c r="A52" s="293" t="s">
        <v>1173</v>
      </c>
      <c r="B52" s="293" t="s">
        <v>1174</v>
      </c>
      <c r="C52" s="298" t="s">
        <v>1175</v>
      </c>
      <c r="D52" s="294">
        <v>52814.615400000002</v>
      </c>
      <c r="E52" s="304">
        <v>0</v>
      </c>
      <c r="F52" s="294">
        <v>52814.615400000002</v>
      </c>
      <c r="G52" s="304">
        <v>43937.30012</v>
      </c>
    </row>
    <row r="53" spans="1:7" x14ac:dyDescent="0.2">
      <c r="A53" s="293" t="s">
        <v>1176</v>
      </c>
      <c r="B53" s="293" t="s">
        <v>1177</v>
      </c>
      <c r="C53" s="298" t="s">
        <v>1178</v>
      </c>
      <c r="D53" s="294">
        <v>281.08</v>
      </c>
      <c r="E53" s="304">
        <v>0</v>
      </c>
      <c r="F53" s="294">
        <v>281.08</v>
      </c>
      <c r="G53" s="304">
        <v>21.242889999999999</v>
      </c>
    </row>
    <row r="54" spans="1:7" x14ac:dyDescent="0.2">
      <c r="A54" s="297" t="s">
        <v>1179</v>
      </c>
      <c r="B54" s="297" t="s">
        <v>1180</v>
      </c>
      <c r="C54" s="301" t="s">
        <v>1181</v>
      </c>
      <c r="D54" s="294"/>
      <c r="E54" s="304"/>
      <c r="F54" s="294"/>
      <c r="G54" s="304">
        <v>0</v>
      </c>
    </row>
    <row r="55" spans="1:7" s="204" customFormat="1" x14ac:dyDescent="0.2">
      <c r="A55" s="1125" t="s">
        <v>1182</v>
      </c>
      <c r="B55" s="1125" t="s">
        <v>1183</v>
      </c>
      <c r="C55" s="1149" t="s">
        <v>63</v>
      </c>
      <c r="D55" s="1127">
        <v>1292293.36039</v>
      </c>
      <c r="E55" s="1127">
        <v>6021.9934899999998</v>
      </c>
      <c r="F55" s="1127">
        <v>1286271.3669</v>
      </c>
      <c r="G55" s="1127">
        <v>1191061.1046</v>
      </c>
    </row>
    <row r="56" spans="1:7" x14ac:dyDescent="0.2">
      <c r="A56" s="1132" t="s">
        <v>1184</v>
      </c>
      <c r="B56" s="1132" t="s">
        <v>1185</v>
      </c>
      <c r="C56" s="1152" t="s">
        <v>1186</v>
      </c>
      <c r="D56" s="294">
        <v>879847.01797000004</v>
      </c>
      <c r="E56" s="304">
        <v>3277.9501599999999</v>
      </c>
      <c r="F56" s="294">
        <v>876569.06781000004</v>
      </c>
      <c r="G56" s="304">
        <v>745947.40798000002</v>
      </c>
    </row>
    <row r="57" spans="1:7" x14ac:dyDescent="0.2">
      <c r="A57" s="293" t="s">
        <v>1193</v>
      </c>
      <c r="B57" s="293" t="s">
        <v>1194</v>
      </c>
      <c r="C57" s="298" t="s">
        <v>1195</v>
      </c>
      <c r="D57" s="294">
        <v>3911.87653</v>
      </c>
      <c r="E57" s="304">
        <v>0</v>
      </c>
      <c r="F57" s="294">
        <v>3911.87653</v>
      </c>
      <c r="G57" s="304">
        <v>3222.4458300000001</v>
      </c>
    </row>
    <row r="58" spans="1:7" x14ac:dyDescent="0.2">
      <c r="A58" s="293" t="s">
        <v>1196</v>
      </c>
      <c r="B58" s="293" t="s">
        <v>1197</v>
      </c>
      <c r="C58" s="298" t="s">
        <v>1198</v>
      </c>
      <c r="D58" s="294">
        <v>24878.969639999999</v>
      </c>
      <c r="E58" s="304">
        <v>104.49</v>
      </c>
      <c r="F58" s="294">
        <v>24774.479640000001</v>
      </c>
      <c r="G58" s="304">
        <v>19087.18478</v>
      </c>
    </row>
    <row r="59" spans="1:7" x14ac:dyDescent="0.2">
      <c r="A59" s="293" t="s">
        <v>1199</v>
      </c>
      <c r="B59" s="293" t="s">
        <v>1200</v>
      </c>
      <c r="C59" s="298" t="s">
        <v>1201</v>
      </c>
      <c r="D59" s="294"/>
      <c r="E59" s="304">
        <v>0</v>
      </c>
      <c r="F59" s="294"/>
      <c r="G59" s="304">
        <v>0</v>
      </c>
    </row>
    <row r="60" spans="1:7" x14ac:dyDescent="0.2">
      <c r="A60" s="293" t="s">
        <v>1208</v>
      </c>
      <c r="B60" s="293" t="s">
        <v>1209</v>
      </c>
      <c r="C60" s="298" t="s">
        <v>1210</v>
      </c>
      <c r="D60" s="294">
        <v>1849.32159</v>
      </c>
      <c r="E60" s="304">
        <v>0</v>
      </c>
      <c r="F60" s="294">
        <v>1849.32159</v>
      </c>
      <c r="G60" s="304">
        <v>2027.7183600000001</v>
      </c>
    </row>
    <row r="61" spans="1:7" x14ac:dyDescent="0.2">
      <c r="A61" s="293" t="s">
        <v>1211</v>
      </c>
      <c r="B61" s="293" t="s">
        <v>1212</v>
      </c>
      <c r="C61" s="298" t="s">
        <v>1213</v>
      </c>
      <c r="D61" s="304">
        <v>0</v>
      </c>
      <c r="E61" s="304">
        <v>0</v>
      </c>
      <c r="F61" s="304">
        <v>0</v>
      </c>
      <c r="G61" s="304">
        <v>0</v>
      </c>
    </row>
    <row r="62" spans="1:7" x14ac:dyDescent="0.2">
      <c r="A62" s="293" t="s">
        <v>1214</v>
      </c>
      <c r="B62" s="293" t="s">
        <v>1215</v>
      </c>
      <c r="C62" s="298" t="s">
        <v>1216</v>
      </c>
      <c r="D62" s="304">
        <v>0</v>
      </c>
      <c r="E62" s="304">
        <v>0</v>
      </c>
      <c r="F62" s="304">
        <v>0</v>
      </c>
      <c r="G62" s="304">
        <v>0</v>
      </c>
    </row>
    <row r="63" spans="1:7" x14ac:dyDescent="0.2">
      <c r="A63" s="293" t="s">
        <v>1217</v>
      </c>
      <c r="B63" s="293" t="s">
        <v>1218</v>
      </c>
      <c r="C63" s="298" t="s">
        <v>1219</v>
      </c>
      <c r="D63" s="304">
        <v>0</v>
      </c>
      <c r="E63" s="304">
        <v>0</v>
      </c>
      <c r="F63" s="304">
        <v>0</v>
      </c>
      <c r="G63" s="304">
        <v>0</v>
      </c>
    </row>
    <row r="64" spans="1:7" x14ac:dyDescent="0.2">
      <c r="A64" s="293" t="s">
        <v>1220</v>
      </c>
      <c r="B64" s="293" t="s">
        <v>1221</v>
      </c>
      <c r="C64" s="298" t="s">
        <v>1222</v>
      </c>
      <c r="D64" s="304">
        <v>7592.6549999999997</v>
      </c>
      <c r="E64" s="304">
        <v>0</v>
      </c>
      <c r="F64" s="304">
        <v>7592.6549999999997</v>
      </c>
      <c r="G64" s="304">
        <v>1461.14</v>
      </c>
    </row>
    <row r="65" spans="1:7" x14ac:dyDescent="0.2">
      <c r="A65" s="293" t="s">
        <v>1223</v>
      </c>
      <c r="B65" s="293" t="s">
        <v>1224</v>
      </c>
      <c r="C65" s="298" t="s">
        <v>1225</v>
      </c>
      <c r="D65" s="304">
        <v>0</v>
      </c>
      <c r="E65" s="304">
        <v>0</v>
      </c>
      <c r="F65" s="304">
        <v>0</v>
      </c>
      <c r="G65" s="304">
        <v>0</v>
      </c>
    </row>
    <row r="66" spans="1:7" x14ac:dyDescent="0.2">
      <c r="A66" s="293" t="s">
        <v>1226</v>
      </c>
      <c r="B66" s="293" t="s">
        <v>64</v>
      </c>
      <c r="C66" s="298" t="s">
        <v>1227</v>
      </c>
      <c r="D66" s="304">
        <v>0</v>
      </c>
      <c r="E66" s="304">
        <v>0</v>
      </c>
      <c r="F66" s="304">
        <v>0</v>
      </c>
      <c r="G66" s="304">
        <v>1376.4278899999999</v>
      </c>
    </row>
    <row r="67" spans="1:7" x14ac:dyDescent="0.2">
      <c r="A67" s="293" t="s">
        <v>1228</v>
      </c>
      <c r="B67" s="293" t="s">
        <v>1229</v>
      </c>
      <c r="C67" s="298" t="s">
        <v>1230</v>
      </c>
      <c r="D67" s="304">
        <v>0.5</v>
      </c>
      <c r="E67" s="304">
        <v>0</v>
      </c>
      <c r="F67" s="304">
        <v>0.5</v>
      </c>
      <c r="G67" s="304">
        <v>28.837</v>
      </c>
    </row>
    <row r="68" spans="1:7" x14ac:dyDescent="0.2">
      <c r="A68" s="293" t="s">
        <v>1231</v>
      </c>
      <c r="B68" s="293" t="s">
        <v>1232</v>
      </c>
      <c r="C68" s="298" t="s">
        <v>1233</v>
      </c>
      <c r="D68" s="304">
        <v>0</v>
      </c>
      <c r="E68" s="304">
        <v>0</v>
      </c>
      <c r="F68" s="304">
        <v>0</v>
      </c>
      <c r="G68" s="304">
        <v>0</v>
      </c>
    </row>
    <row r="69" spans="1:7" x14ac:dyDescent="0.2">
      <c r="A69" s="293" t="s">
        <v>1234</v>
      </c>
      <c r="B69" s="293" t="s">
        <v>1235</v>
      </c>
      <c r="C69" s="298" t="s">
        <v>1236</v>
      </c>
      <c r="D69" s="304">
        <v>8000</v>
      </c>
      <c r="E69" s="304">
        <v>0</v>
      </c>
      <c r="F69" s="304">
        <v>8000</v>
      </c>
      <c r="G69" s="304">
        <v>0</v>
      </c>
    </row>
    <row r="70" spans="1:7" x14ac:dyDescent="0.2">
      <c r="A70" s="293" t="s">
        <v>1252</v>
      </c>
      <c r="B70" s="293" t="s">
        <v>1253</v>
      </c>
      <c r="C70" s="298" t="s">
        <v>1254</v>
      </c>
      <c r="D70" s="304">
        <v>0</v>
      </c>
      <c r="E70" s="304">
        <v>0</v>
      </c>
      <c r="F70" s="304">
        <v>0</v>
      </c>
      <c r="G70" s="304">
        <v>0</v>
      </c>
    </row>
    <row r="71" spans="1:7" x14ac:dyDescent="0.2">
      <c r="A71" s="293" t="s">
        <v>1258</v>
      </c>
      <c r="B71" s="293" t="s">
        <v>1259</v>
      </c>
      <c r="C71" s="298" t="s">
        <v>1260</v>
      </c>
      <c r="D71" s="304">
        <v>14418.625260000001</v>
      </c>
      <c r="E71" s="304">
        <v>0</v>
      </c>
      <c r="F71" s="304">
        <v>14418.625260000001</v>
      </c>
      <c r="G71" s="304">
        <v>12508.815360000001</v>
      </c>
    </row>
    <row r="72" spans="1:7" x14ac:dyDescent="0.2">
      <c r="A72" s="293" t="s">
        <v>1261</v>
      </c>
      <c r="B72" s="293" t="s">
        <v>1262</v>
      </c>
      <c r="C72" s="298" t="s">
        <v>1263</v>
      </c>
      <c r="D72" s="304">
        <v>795.85861</v>
      </c>
      <c r="E72" s="304">
        <v>0</v>
      </c>
      <c r="F72" s="304">
        <v>795.85861</v>
      </c>
      <c r="G72" s="304">
        <v>1000.78043</v>
      </c>
    </row>
    <row r="73" spans="1:7" x14ac:dyDescent="0.2">
      <c r="A73" s="293" t="s">
        <v>1264</v>
      </c>
      <c r="B73" s="293" t="s">
        <v>1265</v>
      </c>
      <c r="C73" s="298" t="s">
        <v>1266</v>
      </c>
      <c r="D73" s="304">
        <v>333746.17905999999</v>
      </c>
      <c r="E73" s="304">
        <v>0</v>
      </c>
      <c r="F73" s="304">
        <v>333746.17905999999</v>
      </c>
      <c r="G73" s="304">
        <v>390164.98921000003</v>
      </c>
    </row>
    <row r="74" spans="1:7" x14ac:dyDescent="0.2">
      <c r="A74" s="1166" t="s">
        <v>1267</v>
      </c>
      <c r="B74" s="1166" t="s">
        <v>1268</v>
      </c>
      <c r="C74" s="1167" t="s">
        <v>1269</v>
      </c>
      <c r="D74" s="1168">
        <v>17252.35673</v>
      </c>
      <c r="E74" s="1168">
        <v>2639.5533300000002</v>
      </c>
      <c r="F74" s="1168">
        <v>14612.803400000001</v>
      </c>
      <c r="G74" s="1168">
        <v>14235.357760000001</v>
      </c>
    </row>
    <row r="75" spans="1:7" s="204" customFormat="1" x14ac:dyDescent="0.2">
      <c r="A75" s="1144" t="s">
        <v>1270</v>
      </c>
      <c r="B75" s="1144" t="s">
        <v>1271</v>
      </c>
      <c r="C75" s="1145" t="s">
        <v>63</v>
      </c>
      <c r="D75" s="1127">
        <v>1640722.65285</v>
      </c>
      <c r="E75" s="1127">
        <v>0</v>
      </c>
      <c r="F75" s="1127">
        <v>1640722.65285</v>
      </c>
      <c r="G75" s="1127">
        <v>1369154.2019700001</v>
      </c>
    </row>
    <row r="76" spans="1:7" x14ac:dyDescent="0.2">
      <c r="A76" s="297" t="s">
        <v>1272</v>
      </c>
      <c r="B76" s="297" t="s">
        <v>1273</v>
      </c>
      <c r="C76" s="301" t="s">
        <v>1274</v>
      </c>
      <c r="D76" s="294"/>
      <c r="E76" s="294"/>
      <c r="F76" s="294"/>
      <c r="G76" s="294"/>
    </row>
    <row r="77" spans="1:7" x14ac:dyDescent="0.2">
      <c r="A77" s="293" t="s">
        <v>1275</v>
      </c>
      <c r="B77" s="293" t="s">
        <v>1276</v>
      </c>
      <c r="C77" s="298" t="s">
        <v>1277</v>
      </c>
      <c r="D77" s="294"/>
      <c r="E77" s="294"/>
      <c r="F77" s="294"/>
      <c r="G77" s="294"/>
    </row>
    <row r="78" spans="1:7" x14ac:dyDescent="0.2">
      <c r="A78" s="293" t="s">
        <v>1278</v>
      </c>
      <c r="B78" s="293" t="s">
        <v>1279</v>
      </c>
      <c r="C78" s="298" t="s">
        <v>1280</v>
      </c>
      <c r="D78" s="294"/>
      <c r="E78" s="294"/>
      <c r="F78" s="294"/>
      <c r="G78" s="294"/>
    </row>
    <row r="79" spans="1:7" x14ac:dyDescent="0.2">
      <c r="A79" s="293" t="s">
        <v>1281</v>
      </c>
      <c r="B79" s="293" t="s">
        <v>1282</v>
      </c>
      <c r="C79" s="298" t="s">
        <v>1283</v>
      </c>
      <c r="D79" s="294"/>
      <c r="E79" s="294"/>
      <c r="F79" s="294"/>
      <c r="G79" s="294"/>
    </row>
    <row r="80" spans="1:7" x14ac:dyDescent="0.2">
      <c r="A80" s="293" t="s">
        <v>1284</v>
      </c>
      <c r="B80" s="293" t="s">
        <v>1285</v>
      </c>
      <c r="C80" s="298" t="s">
        <v>1286</v>
      </c>
      <c r="D80" s="294">
        <v>6200.1336199999996</v>
      </c>
      <c r="E80" s="294"/>
      <c r="F80" s="294">
        <v>6200.1336199999996</v>
      </c>
      <c r="G80" s="294">
        <v>7429.9000900000001</v>
      </c>
    </row>
    <row r="81" spans="1:7" x14ac:dyDescent="0.2">
      <c r="A81" s="293" t="s">
        <v>1287</v>
      </c>
      <c r="B81" s="293" t="s">
        <v>1288</v>
      </c>
      <c r="C81" s="298" t="s">
        <v>1289</v>
      </c>
      <c r="D81" s="294">
        <v>1602079.68294</v>
      </c>
      <c r="E81" s="294"/>
      <c r="F81" s="294">
        <v>1602079.68294</v>
      </c>
      <c r="G81" s="294">
        <v>1328804.8995300001</v>
      </c>
    </row>
    <row r="82" spans="1:7" x14ac:dyDescent="0.2">
      <c r="A82" s="293" t="s">
        <v>1290</v>
      </c>
      <c r="B82" s="293" t="s">
        <v>1291</v>
      </c>
      <c r="C82" s="298" t="s">
        <v>1292</v>
      </c>
      <c r="D82" s="294">
        <v>29774.127769999999</v>
      </c>
      <c r="E82" s="294"/>
      <c r="F82" s="294">
        <v>29774.127769999999</v>
      </c>
      <c r="G82" s="294">
        <v>30438.46226</v>
      </c>
    </row>
    <row r="83" spans="1:7" x14ac:dyDescent="0.2">
      <c r="A83" s="293" t="s">
        <v>1299</v>
      </c>
      <c r="B83" s="293" t="s">
        <v>1300</v>
      </c>
      <c r="C83" s="298" t="s">
        <v>1301</v>
      </c>
      <c r="D83" s="294">
        <v>509.64544000000001</v>
      </c>
      <c r="E83" s="294"/>
      <c r="F83" s="294">
        <v>509.64544000000001</v>
      </c>
      <c r="G83" s="294">
        <v>479.34294</v>
      </c>
    </row>
    <row r="84" spans="1:7" x14ac:dyDescent="0.2">
      <c r="A84" s="293" t="s">
        <v>1302</v>
      </c>
      <c r="B84" s="293" t="s">
        <v>1303</v>
      </c>
      <c r="C84" s="298" t="s">
        <v>1304</v>
      </c>
      <c r="D84" s="294">
        <v>21.350999999999999</v>
      </c>
      <c r="E84" s="294"/>
      <c r="F84" s="294">
        <v>21.350999999999999</v>
      </c>
      <c r="G84" s="294">
        <v>18.786999999999999</v>
      </c>
    </row>
    <row r="85" spans="1:7" x14ac:dyDescent="0.2">
      <c r="A85" s="1129" t="s">
        <v>1305</v>
      </c>
      <c r="B85" s="1129" t="s">
        <v>1306</v>
      </c>
      <c r="C85" s="1130" t="s">
        <v>1307</v>
      </c>
      <c r="D85" s="1131">
        <v>2137.7120799999998</v>
      </c>
      <c r="E85" s="1131"/>
      <c r="F85" s="1131">
        <v>2137.7120799999998</v>
      </c>
      <c r="G85" s="1131">
        <v>1982.81015</v>
      </c>
    </row>
    <row r="86" spans="1:7" x14ac:dyDescent="0.2">
      <c r="A86" s="269"/>
      <c r="B86" s="269"/>
      <c r="C86" s="269"/>
      <c r="D86" s="270"/>
      <c r="E86" s="271"/>
      <c r="F86" s="270"/>
      <c r="G86" s="270"/>
    </row>
    <row r="87" spans="1:7" x14ac:dyDescent="0.2">
      <c r="A87" s="269"/>
      <c r="B87" s="269"/>
      <c r="C87" s="269"/>
      <c r="D87" s="270"/>
      <c r="E87" s="271"/>
      <c r="F87" s="270"/>
      <c r="G87" s="270"/>
    </row>
    <row r="88" spans="1:7" x14ac:dyDescent="0.2">
      <c r="A88" s="1154"/>
      <c r="B88" s="268"/>
      <c r="C88" s="450"/>
      <c r="D88" s="1138">
        <v>1</v>
      </c>
      <c r="E88" s="1138">
        <v>2</v>
      </c>
      <c r="F88" s="263"/>
      <c r="G88" s="264"/>
    </row>
    <row r="89" spans="1:7" ht="12.75" customHeight="1" x14ac:dyDescent="0.2">
      <c r="A89" s="1591" t="s">
        <v>1031</v>
      </c>
      <c r="B89" s="1592"/>
      <c r="C89" s="1597" t="s">
        <v>1032</v>
      </c>
      <c r="D89" s="1611" t="s">
        <v>1033</v>
      </c>
      <c r="E89" s="1611"/>
      <c r="F89" s="263"/>
      <c r="G89" s="264"/>
    </row>
    <row r="90" spans="1:7" s="201" customFormat="1" ht="12.75" customHeight="1" x14ac:dyDescent="0.2">
      <c r="A90" s="1595"/>
      <c r="B90" s="1596"/>
      <c r="C90" s="1602"/>
      <c r="D90" s="1139" t="s">
        <v>1034</v>
      </c>
      <c r="E90" s="1140" t="s">
        <v>1035</v>
      </c>
      <c r="F90" s="263"/>
      <c r="G90" s="264"/>
    </row>
    <row r="91" spans="1:7" s="201" customFormat="1" x14ac:dyDescent="0.2">
      <c r="A91" s="1144"/>
      <c r="B91" s="1144" t="s">
        <v>1308</v>
      </c>
      <c r="C91" s="1145" t="s">
        <v>63</v>
      </c>
      <c r="D91" s="1127">
        <v>11645190.75726</v>
      </c>
      <c r="E91" s="1127">
        <v>10272832.68065</v>
      </c>
      <c r="F91" s="261"/>
      <c r="G91" s="262"/>
    </row>
    <row r="92" spans="1:7" s="204" customFormat="1" x14ac:dyDescent="0.2">
      <c r="A92" s="1144" t="s">
        <v>1309</v>
      </c>
      <c r="B92" s="1144" t="s">
        <v>1310</v>
      </c>
      <c r="C92" s="1145" t="s">
        <v>63</v>
      </c>
      <c r="D92" s="1127">
        <v>9282241.1541099995</v>
      </c>
      <c r="E92" s="1127">
        <v>8232175.8058000002</v>
      </c>
      <c r="F92" s="261"/>
      <c r="G92" s="262"/>
    </row>
    <row r="93" spans="1:7" s="204" customFormat="1" ht="12.75" customHeight="1" x14ac:dyDescent="0.2">
      <c r="A93" s="1144" t="s">
        <v>1311</v>
      </c>
      <c r="B93" s="1144" t="s">
        <v>1312</v>
      </c>
      <c r="C93" s="1145" t="s">
        <v>63</v>
      </c>
      <c r="D93" s="1127">
        <v>9080943.7750100009</v>
      </c>
      <c r="E93" s="1127">
        <v>8166122.2326400001</v>
      </c>
      <c r="F93" s="261"/>
      <c r="G93" s="262"/>
    </row>
    <row r="94" spans="1:7" s="204" customFormat="1" x14ac:dyDescent="0.2">
      <c r="A94" s="293" t="s">
        <v>1313</v>
      </c>
      <c r="B94" s="293" t="s">
        <v>1314</v>
      </c>
      <c r="C94" s="298" t="s">
        <v>1315</v>
      </c>
      <c r="D94" s="294">
        <v>6900697.62127</v>
      </c>
      <c r="E94" s="294">
        <v>6394302.1440300001</v>
      </c>
      <c r="F94" s="263"/>
      <c r="G94" s="264"/>
    </row>
    <row r="95" spans="1:7" x14ac:dyDescent="0.2">
      <c r="A95" s="293" t="s">
        <v>1316</v>
      </c>
      <c r="B95" s="293" t="s">
        <v>1317</v>
      </c>
      <c r="C95" s="298" t="s">
        <v>1318</v>
      </c>
      <c r="D95" s="304">
        <v>2156580.5402099998</v>
      </c>
      <c r="E95" s="304">
        <v>1748154.47508</v>
      </c>
      <c r="F95" s="263"/>
      <c r="G95" s="258"/>
    </row>
    <row r="96" spans="1:7" x14ac:dyDescent="0.2">
      <c r="A96" s="293" t="s">
        <v>1319</v>
      </c>
      <c r="B96" s="293" t="s">
        <v>1320</v>
      </c>
      <c r="C96" s="298" t="s">
        <v>1321</v>
      </c>
      <c r="D96" s="304">
        <v>0</v>
      </c>
      <c r="E96" s="304">
        <v>0</v>
      </c>
      <c r="F96" s="265"/>
      <c r="G96" s="258"/>
    </row>
    <row r="97" spans="1:7" x14ac:dyDescent="0.2">
      <c r="A97" s="293" t="s">
        <v>1322</v>
      </c>
      <c r="B97" s="293" t="s">
        <v>1323</v>
      </c>
      <c r="C97" s="298" t="s">
        <v>1324</v>
      </c>
      <c r="D97" s="304">
        <v>0</v>
      </c>
      <c r="E97" s="304">
        <v>0</v>
      </c>
      <c r="F97" s="265"/>
      <c r="G97" s="258"/>
    </row>
    <row r="98" spans="1:7" x14ac:dyDescent="0.2">
      <c r="A98" s="293" t="s">
        <v>1325</v>
      </c>
      <c r="B98" s="293" t="s">
        <v>1326</v>
      </c>
      <c r="C98" s="298" t="s">
        <v>1327</v>
      </c>
      <c r="D98" s="304">
        <v>0</v>
      </c>
      <c r="E98" s="304">
        <v>0</v>
      </c>
      <c r="F98" s="265"/>
      <c r="G98" s="258"/>
    </row>
    <row r="99" spans="1:7" x14ac:dyDescent="0.2">
      <c r="A99" s="293" t="s">
        <v>1328</v>
      </c>
      <c r="B99" s="293" t="s">
        <v>1329</v>
      </c>
      <c r="C99" s="298" t="s">
        <v>1330</v>
      </c>
      <c r="D99" s="304">
        <v>23665.613529999999</v>
      </c>
      <c r="E99" s="304">
        <v>23665.613529999999</v>
      </c>
      <c r="F99" s="265"/>
      <c r="G99" s="258"/>
    </row>
    <row r="100" spans="1:7" x14ac:dyDescent="0.2">
      <c r="A100" s="1144" t="s">
        <v>1331</v>
      </c>
      <c r="B100" s="1144" t="s">
        <v>1332</v>
      </c>
      <c r="C100" s="1145" t="s">
        <v>63</v>
      </c>
      <c r="D100" s="1127">
        <v>379174.26014999999</v>
      </c>
      <c r="E100" s="1127">
        <v>252398.00154</v>
      </c>
      <c r="F100" s="261"/>
      <c r="G100" s="262"/>
    </row>
    <row r="101" spans="1:7" s="204" customFormat="1" x14ac:dyDescent="0.2">
      <c r="A101" s="293" t="s">
        <v>1333</v>
      </c>
      <c r="B101" s="293" t="s">
        <v>1334</v>
      </c>
      <c r="C101" s="298" t="s">
        <v>1335</v>
      </c>
      <c r="D101" s="294">
        <v>45122.37803</v>
      </c>
      <c r="E101" s="294">
        <v>30390.37803</v>
      </c>
      <c r="F101" s="263"/>
      <c r="G101" s="264"/>
    </row>
    <row r="102" spans="1:7" x14ac:dyDescent="0.2">
      <c r="A102" s="293" t="s">
        <v>1336</v>
      </c>
      <c r="B102" s="293" t="s">
        <v>1337</v>
      </c>
      <c r="C102" s="298" t="s">
        <v>1338</v>
      </c>
      <c r="D102" s="304">
        <v>32764.937020000001</v>
      </c>
      <c r="E102" s="304">
        <v>33933.792569999998</v>
      </c>
      <c r="F102" s="263"/>
      <c r="G102" s="264"/>
    </row>
    <row r="103" spans="1:7" ht="12.75" customHeight="1" x14ac:dyDescent="0.2">
      <c r="A103" s="293" t="s">
        <v>1339</v>
      </c>
      <c r="B103" s="293" t="s">
        <v>1340</v>
      </c>
      <c r="C103" s="298" t="s">
        <v>1341</v>
      </c>
      <c r="D103" s="304">
        <v>49272.985410000001</v>
      </c>
      <c r="E103" s="304">
        <v>55966.644039999999</v>
      </c>
      <c r="F103" s="263"/>
      <c r="G103" s="264"/>
    </row>
    <row r="104" spans="1:7" ht="13.5" customHeight="1" x14ac:dyDescent="0.2">
      <c r="A104" s="293" t="s">
        <v>1342</v>
      </c>
      <c r="B104" s="293" t="s">
        <v>1343</v>
      </c>
      <c r="C104" s="298" t="s">
        <v>1344</v>
      </c>
      <c r="D104" s="304">
        <v>13452.024069999999</v>
      </c>
      <c r="E104" s="304">
        <v>16645.764330000002</v>
      </c>
      <c r="F104" s="265"/>
      <c r="G104" s="258"/>
    </row>
    <row r="105" spans="1:7" x14ac:dyDescent="0.2">
      <c r="A105" s="293" t="s">
        <v>1345</v>
      </c>
      <c r="B105" s="293" t="s">
        <v>1346</v>
      </c>
      <c r="C105" s="298" t="s">
        <v>1347</v>
      </c>
      <c r="D105" s="304">
        <v>238561.93562</v>
      </c>
      <c r="E105" s="304">
        <v>115461.42257</v>
      </c>
      <c r="F105" s="263"/>
      <c r="G105" s="264"/>
    </row>
    <row r="106" spans="1:7" x14ac:dyDescent="0.2">
      <c r="A106" s="1144" t="s">
        <v>1351</v>
      </c>
      <c r="B106" s="1144" t="s">
        <v>1352</v>
      </c>
      <c r="C106" s="1145" t="s">
        <v>63</v>
      </c>
      <c r="D106" s="1127">
        <v>-177876.88105</v>
      </c>
      <c r="E106" s="1127">
        <v>-186344.42838</v>
      </c>
      <c r="F106" s="261"/>
      <c r="G106" s="262"/>
    </row>
    <row r="107" spans="1:7" x14ac:dyDescent="0.2">
      <c r="A107" s="293" t="s">
        <v>1353</v>
      </c>
      <c r="B107" s="293" t="s">
        <v>1354</v>
      </c>
      <c r="C107" s="298" t="s">
        <v>63</v>
      </c>
      <c r="D107" s="294">
        <v>90579.004459999996</v>
      </c>
      <c r="E107" s="294">
        <v>96407.093569999997</v>
      </c>
      <c r="F107" s="263"/>
      <c r="G107" s="258"/>
    </row>
    <row r="108" spans="1:7" s="204" customFormat="1" x14ac:dyDescent="0.2">
      <c r="A108" s="293" t="s">
        <v>1355</v>
      </c>
      <c r="B108" s="293" t="s">
        <v>1356</v>
      </c>
      <c r="C108" s="298" t="s">
        <v>1357</v>
      </c>
      <c r="D108" s="304">
        <v>0</v>
      </c>
      <c r="E108" s="304">
        <v>0</v>
      </c>
      <c r="F108" s="265"/>
      <c r="G108" s="264"/>
    </row>
    <row r="109" spans="1:7" x14ac:dyDescent="0.2">
      <c r="A109" s="293" t="s">
        <v>1358</v>
      </c>
      <c r="B109" s="293" t="s">
        <v>1359</v>
      </c>
      <c r="C109" s="298" t="s">
        <v>1360</v>
      </c>
      <c r="D109" s="304">
        <v>-268455.88550999999</v>
      </c>
      <c r="E109" s="304">
        <v>-282751.52195000002</v>
      </c>
      <c r="F109" s="265"/>
      <c r="G109" s="258"/>
    </row>
    <row r="110" spans="1:7" x14ac:dyDescent="0.2">
      <c r="A110" s="1144" t="s">
        <v>1361</v>
      </c>
      <c r="B110" s="1144" t="s">
        <v>1362</v>
      </c>
      <c r="C110" s="1145" t="s">
        <v>63</v>
      </c>
      <c r="D110" s="1127">
        <v>2362949.6031499999</v>
      </c>
      <c r="E110" s="1127">
        <v>2040656.87485</v>
      </c>
      <c r="F110" s="261"/>
      <c r="G110" s="262"/>
    </row>
    <row r="111" spans="1:7" x14ac:dyDescent="0.2">
      <c r="A111" s="1144" t="s">
        <v>1363</v>
      </c>
      <c r="B111" s="1144" t="s">
        <v>1364</v>
      </c>
      <c r="C111" s="1145" t="s">
        <v>63</v>
      </c>
      <c r="D111" s="1127">
        <v>11432.8084</v>
      </c>
      <c r="E111" s="1127">
        <v>13299.45318</v>
      </c>
      <c r="F111" s="261"/>
      <c r="G111" s="262"/>
    </row>
    <row r="112" spans="1:7" s="204" customFormat="1" x14ac:dyDescent="0.2">
      <c r="A112" s="293" t="s">
        <v>1365</v>
      </c>
      <c r="B112" s="293" t="s">
        <v>1364</v>
      </c>
      <c r="C112" s="298" t="s">
        <v>1366</v>
      </c>
      <c r="D112" s="294">
        <v>11432.8084</v>
      </c>
      <c r="E112" s="294">
        <v>13299.45318</v>
      </c>
      <c r="F112" s="265"/>
      <c r="G112" s="258"/>
    </row>
    <row r="113" spans="1:7" s="204" customFormat="1" x14ac:dyDescent="0.2">
      <c r="A113" s="1144" t="s">
        <v>1367</v>
      </c>
      <c r="B113" s="1144" t="s">
        <v>1368</v>
      </c>
      <c r="C113" s="1145" t="s">
        <v>63</v>
      </c>
      <c r="D113" s="1127">
        <v>187543.14908</v>
      </c>
      <c r="E113" s="1127">
        <v>187229.34372</v>
      </c>
      <c r="F113" s="261"/>
      <c r="G113" s="262"/>
    </row>
    <row r="114" spans="1:7" x14ac:dyDescent="0.2">
      <c r="A114" s="293" t="s">
        <v>1369</v>
      </c>
      <c r="B114" s="293" t="s">
        <v>1370</v>
      </c>
      <c r="C114" s="298" t="s">
        <v>1371</v>
      </c>
      <c r="D114" s="294">
        <v>91152.229080000005</v>
      </c>
      <c r="E114" s="294">
        <v>107954.861</v>
      </c>
      <c r="F114" s="265"/>
      <c r="G114" s="258"/>
    </row>
    <row r="115" spans="1:7" s="204" customFormat="1" x14ac:dyDescent="0.2">
      <c r="A115" s="293" t="s">
        <v>1372</v>
      </c>
      <c r="B115" s="293" t="s">
        <v>1373</v>
      </c>
      <c r="C115" s="298" t="s">
        <v>1374</v>
      </c>
      <c r="D115" s="304">
        <v>232.82962000000001</v>
      </c>
      <c r="E115" s="304">
        <v>53871.21499</v>
      </c>
      <c r="F115" s="265"/>
      <c r="G115" s="258"/>
    </row>
    <row r="116" spans="1:7" x14ac:dyDescent="0.2">
      <c r="A116" s="293" t="s">
        <v>1378</v>
      </c>
      <c r="B116" s="293" t="s">
        <v>1379</v>
      </c>
      <c r="C116" s="298" t="s">
        <v>1380</v>
      </c>
      <c r="D116" s="304">
        <v>0</v>
      </c>
      <c r="E116" s="304">
        <v>0</v>
      </c>
      <c r="F116" s="265"/>
      <c r="G116" s="258"/>
    </row>
    <row r="117" spans="1:7" x14ac:dyDescent="0.2">
      <c r="A117" s="293" t="s">
        <v>1387</v>
      </c>
      <c r="B117" s="293" t="s">
        <v>1388</v>
      </c>
      <c r="C117" s="298" t="s">
        <v>1389</v>
      </c>
      <c r="D117" s="304">
        <v>1022.9361</v>
      </c>
      <c r="E117" s="304">
        <v>1487.3661</v>
      </c>
      <c r="F117" s="265"/>
      <c r="G117" s="258"/>
    </row>
    <row r="118" spans="1:7" x14ac:dyDescent="0.2">
      <c r="A118" s="293" t="s">
        <v>1390</v>
      </c>
      <c r="B118" s="293" t="s">
        <v>1391</v>
      </c>
      <c r="C118" s="298" t="s">
        <v>1392</v>
      </c>
      <c r="D118" s="304">
        <v>95135.154280000002</v>
      </c>
      <c r="E118" s="304">
        <v>23915.90163</v>
      </c>
      <c r="F118" s="265"/>
      <c r="G118" s="258"/>
    </row>
    <row r="119" spans="1:7" x14ac:dyDescent="0.2">
      <c r="A119" s="1144" t="s">
        <v>1393</v>
      </c>
      <c r="B119" s="1144" t="s">
        <v>1394</v>
      </c>
      <c r="C119" s="1145" t="s">
        <v>63</v>
      </c>
      <c r="D119" s="1127">
        <v>2163973.64567</v>
      </c>
      <c r="E119" s="1127">
        <v>1840128.0779500001</v>
      </c>
      <c r="F119" s="261"/>
      <c r="G119" s="262"/>
    </row>
    <row r="120" spans="1:7" x14ac:dyDescent="0.2">
      <c r="A120" s="293" t="s">
        <v>1395</v>
      </c>
      <c r="B120" s="293" t="s">
        <v>1396</v>
      </c>
      <c r="C120" s="298" t="s">
        <v>1397</v>
      </c>
      <c r="D120" s="294">
        <v>110438.40466</v>
      </c>
      <c r="E120" s="294">
        <v>49318.520649999999</v>
      </c>
      <c r="F120" s="265"/>
      <c r="G120" s="258"/>
    </row>
    <row r="121" spans="1:7" x14ac:dyDescent="0.2">
      <c r="A121" s="293" t="s">
        <v>1404</v>
      </c>
      <c r="B121" s="293" t="s">
        <v>1405</v>
      </c>
      <c r="C121" s="298" t="s">
        <v>1406</v>
      </c>
      <c r="D121" s="304">
        <v>0</v>
      </c>
      <c r="E121" s="304">
        <v>0</v>
      </c>
      <c r="F121" s="265"/>
      <c r="G121" s="258"/>
    </row>
    <row r="122" spans="1:7" s="204" customFormat="1" x14ac:dyDescent="0.2">
      <c r="A122" s="293" t="s">
        <v>1407</v>
      </c>
      <c r="B122" s="293" t="s">
        <v>1408</v>
      </c>
      <c r="C122" s="298" t="s">
        <v>1409</v>
      </c>
      <c r="D122" s="304">
        <v>598285.11225999997</v>
      </c>
      <c r="E122" s="304">
        <v>593326.91888999997</v>
      </c>
      <c r="F122" s="263"/>
      <c r="G122" s="264"/>
    </row>
    <row r="123" spans="1:7" x14ac:dyDescent="0.2">
      <c r="A123" s="293" t="s">
        <v>1413</v>
      </c>
      <c r="B123" s="293" t="s">
        <v>1414</v>
      </c>
      <c r="C123" s="298" t="s">
        <v>1415</v>
      </c>
      <c r="D123" s="304">
        <v>4265.1578799999997</v>
      </c>
      <c r="E123" s="304">
        <v>14353.80687</v>
      </c>
      <c r="F123" s="263"/>
      <c r="G123" s="264"/>
    </row>
    <row r="124" spans="1:7" ht="12.75" customHeight="1" x14ac:dyDescent="0.2">
      <c r="A124" s="293" t="s">
        <v>1419</v>
      </c>
      <c r="B124" s="293" t="s">
        <v>1420</v>
      </c>
      <c r="C124" s="298" t="s">
        <v>1421</v>
      </c>
      <c r="D124" s="304">
        <v>0</v>
      </c>
      <c r="E124" s="304">
        <v>0</v>
      </c>
      <c r="F124" s="265"/>
      <c r="G124" s="258"/>
    </row>
    <row r="125" spans="1:7" ht="12.75" customHeight="1" x14ac:dyDescent="0.2">
      <c r="A125" s="293" t="s">
        <v>1422</v>
      </c>
      <c r="B125" s="293" t="s">
        <v>1423</v>
      </c>
      <c r="C125" s="298" t="s">
        <v>1424</v>
      </c>
      <c r="D125" s="304">
        <v>337436.04524000001</v>
      </c>
      <c r="E125" s="304">
        <v>312658.44504000002</v>
      </c>
      <c r="F125" s="263"/>
      <c r="G125" s="264"/>
    </row>
    <row r="126" spans="1:7" ht="12.75" customHeight="1" x14ac:dyDescent="0.2">
      <c r="A126" s="293" t="s">
        <v>1425</v>
      </c>
      <c r="B126" s="293" t="s">
        <v>1426</v>
      </c>
      <c r="C126" s="298" t="s">
        <v>1427</v>
      </c>
      <c r="D126" s="304">
        <v>733.55799999999999</v>
      </c>
      <c r="E126" s="304">
        <v>745.94600000000003</v>
      </c>
      <c r="F126" s="263"/>
      <c r="G126" s="264"/>
    </row>
    <row r="127" spans="1:7" ht="12.75" customHeight="1" x14ac:dyDescent="0.2">
      <c r="A127" s="293" t="s">
        <v>1428</v>
      </c>
      <c r="B127" s="293" t="s">
        <v>1212</v>
      </c>
      <c r="C127" s="298" t="s">
        <v>1213</v>
      </c>
      <c r="D127" s="304">
        <v>124998.5809</v>
      </c>
      <c r="E127" s="304">
        <v>115791.05</v>
      </c>
      <c r="F127" s="263"/>
      <c r="G127" s="264"/>
    </row>
    <row r="128" spans="1:7" ht="12.75" customHeight="1" x14ac:dyDescent="0.2">
      <c r="A128" s="293" t="s">
        <v>1429</v>
      </c>
      <c r="B128" s="293" t="s">
        <v>1215</v>
      </c>
      <c r="C128" s="298" t="s">
        <v>1216</v>
      </c>
      <c r="D128" s="304">
        <v>57383.921999999999</v>
      </c>
      <c r="E128" s="304">
        <v>52992.641000000003</v>
      </c>
      <c r="F128" s="263"/>
      <c r="G128" s="264"/>
    </row>
    <row r="129" spans="1:7" ht="12.75" customHeight="1" x14ac:dyDescent="0.2">
      <c r="A129" s="293" t="s">
        <v>1430</v>
      </c>
      <c r="B129" s="293" t="s">
        <v>1218</v>
      </c>
      <c r="C129" s="298" t="s">
        <v>1219</v>
      </c>
      <c r="D129" s="304">
        <v>0</v>
      </c>
      <c r="E129" s="304">
        <v>0</v>
      </c>
      <c r="F129" s="263"/>
      <c r="G129" s="264"/>
    </row>
    <row r="130" spans="1:7" ht="12.75" customHeight="1" x14ac:dyDescent="0.2">
      <c r="A130" s="293" t="s">
        <v>1431</v>
      </c>
      <c r="B130" s="293" t="s">
        <v>1221</v>
      </c>
      <c r="C130" s="298" t="s">
        <v>1222</v>
      </c>
      <c r="D130" s="304">
        <v>2174.12</v>
      </c>
      <c r="E130" s="304">
        <v>4645.7250000000004</v>
      </c>
      <c r="F130" s="265"/>
      <c r="G130" s="258"/>
    </row>
    <row r="131" spans="1:7" ht="12.75" customHeight="1" x14ac:dyDescent="0.2">
      <c r="A131" s="293" t="s">
        <v>1432</v>
      </c>
      <c r="B131" s="293" t="s">
        <v>1224</v>
      </c>
      <c r="C131" s="298" t="s">
        <v>1225</v>
      </c>
      <c r="D131" s="304">
        <v>42615.305</v>
      </c>
      <c r="E131" s="304">
        <v>37801.678</v>
      </c>
      <c r="F131" s="263"/>
      <c r="G131" s="264"/>
    </row>
    <row r="132" spans="1:7" ht="12.75" customHeight="1" x14ac:dyDescent="0.2">
      <c r="A132" s="293" t="s">
        <v>1433</v>
      </c>
      <c r="B132" s="293" t="s">
        <v>64</v>
      </c>
      <c r="C132" s="298" t="s">
        <v>1227</v>
      </c>
      <c r="D132" s="304">
        <v>10143.565070000001</v>
      </c>
      <c r="E132" s="304">
        <v>10945.16725</v>
      </c>
      <c r="F132" s="265"/>
      <c r="G132" s="258"/>
    </row>
    <row r="133" spans="1:7" ht="12.75" customHeight="1" x14ac:dyDescent="0.2">
      <c r="A133" s="293" t="s">
        <v>1434</v>
      </c>
      <c r="B133" s="293" t="s">
        <v>1435</v>
      </c>
      <c r="C133" s="298" t="s">
        <v>1436</v>
      </c>
      <c r="D133" s="304">
        <v>0</v>
      </c>
      <c r="E133" s="304">
        <v>22.600999999999999</v>
      </c>
      <c r="F133" s="263"/>
      <c r="G133" s="264"/>
    </row>
    <row r="134" spans="1:7" ht="12.75" customHeight="1" x14ac:dyDescent="0.2">
      <c r="A134" s="293" t="s">
        <v>1437</v>
      </c>
      <c r="B134" s="293" t="s">
        <v>1438</v>
      </c>
      <c r="C134" s="298" t="s">
        <v>1439</v>
      </c>
      <c r="D134" s="304">
        <v>6372.0249800000001</v>
      </c>
      <c r="E134" s="304">
        <v>0</v>
      </c>
      <c r="F134" s="265"/>
      <c r="G134" s="258"/>
    </row>
    <row r="135" spans="1:7" ht="12.75" customHeight="1" x14ac:dyDescent="0.2">
      <c r="A135" s="293" t="s">
        <v>1440</v>
      </c>
      <c r="B135" s="293" t="s">
        <v>1441</v>
      </c>
      <c r="C135" s="298" t="s">
        <v>1442</v>
      </c>
      <c r="D135" s="304">
        <v>11346.80653</v>
      </c>
      <c r="E135" s="304">
        <v>4357.3462399999999</v>
      </c>
      <c r="F135" s="263"/>
      <c r="G135" s="264"/>
    </row>
    <row r="136" spans="1:7" ht="12.75" customHeight="1" x14ac:dyDescent="0.2">
      <c r="A136" s="293" t="s">
        <v>1456</v>
      </c>
      <c r="B136" s="293" t="s">
        <v>1457</v>
      </c>
      <c r="C136" s="298" t="s">
        <v>1458</v>
      </c>
      <c r="D136" s="304">
        <v>12486.701220000001</v>
      </c>
      <c r="E136" s="304">
        <v>10738.804</v>
      </c>
      <c r="F136" s="265"/>
      <c r="G136" s="258"/>
    </row>
    <row r="137" spans="1:7" ht="12.75" customHeight="1" x14ac:dyDescent="0.2">
      <c r="A137" s="295" t="s">
        <v>1460</v>
      </c>
      <c r="B137" s="293" t="s">
        <v>1461</v>
      </c>
      <c r="C137" s="298" t="s">
        <v>1462</v>
      </c>
      <c r="D137" s="304">
        <v>6938.4436400000004</v>
      </c>
      <c r="E137" s="304">
        <v>7307.1254900000004</v>
      </c>
      <c r="F137" s="263"/>
      <c r="G137" s="264"/>
    </row>
    <row r="138" spans="1:7" ht="12.75" customHeight="1" x14ac:dyDescent="0.2">
      <c r="A138" s="293" t="s">
        <v>1463</v>
      </c>
      <c r="B138" s="293" t="s">
        <v>1464</v>
      </c>
      <c r="C138" s="298" t="s">
        <v>1465</v>
      </c>
      <c r="D138" s="304">
        <v>358.28856000000002</v>
      </c>
      <c r="E138" s="304">
        <v>474.49828000000002</v>
      </c>
      <c r="F138" s="265"/>
      <c r="G138" s="258"/>
    </row>
    <row r="139" spans="1:7" ht="12.75" customHeight="1" x14ac:dyDescent="0.2">
      <c r="A139" s="293" t="s">
        <v>1466</v>
      </c>
      <c r="B139" s="293" t="s">
        <v>1467</v>
      </c>
      <c r="C139" s="298" t="s">
        <v>1468</v>
      </c>
      <c r="D139" s="304">
        <v>817464.33300999994</v>
      </c>
      <c r="E139" s="304">
        <v>602102.72629000002</v>
      </c>
      <c r="F139" s="263"/>
      <c r="G139" s="264"/>
    </row>
    <row r="140" spans="1:7" ht="12.75" customHeight="1" x14ac:dyDescent="0.2">
      <c r="A140" s="1129" t="s">
        <v>1469</v>
      </c>
      <c r="B140" s="1129" t="s">
        <v>1470</v>
      </c>
      <c r="C140" s="1130" t="s">
        <v>1471</v>
      </c>
      <c r="D140" s="1131">
        <v>20533.276720000002</v>
      </c>
      <c r="E140" s="1131">
        <v>22545.077949999999</v>
      </c>
      <c r="F140" s="265"/>
      <c r="G140" s="258"/>
    </row>
    <row r="146" ht="12.75" customHeight="1" x14ac:dyDescent="0.2"/>
  </sheetData>
  <mergeCells count="10">
    <mergeCell ref="A89:B90"/>
    <mergeCell ref="C89:C90"/>
    <mergeCell ref="D89:E89"/>
    <mergeCell ref="A1:G1"/>
    <mergeCell ref="A2:G2"/>
    <mergeCell ref="A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83" firstPageNumber="454" fitToHeight="2" orientation="portrait" useFirstPageNumber="1" r:id="rId1"/>
  <headerFooter>
    <oddHeader>&amp;L&amp;"Tahoma,Kurzíva"Závěrečný účet Moravskoslezského kraje za rok 2023&amp;R&amp;"Tahoma,Kurzíva"Tabulka č. 50</oddHeader>
    <oddFooter>&amp;C&amp;"Tahoma,Obyčejné"&amp;P</oddFooter>
  </headerFooter>
  <rowBreaks count="1" manualBreakCount="1">
    <brk id="74" max="6"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68E5-88C8-46B1-940E-B40D3F967208}">
  <sheetPr>
    <pageSetUpPr fitToPage="1"/>
  </sheetPr>
  <dimension ref="A1:G83"/>
  <sheetViews>
    <sheetView showGridLines="0" zoomScaleNormal="100" zoomScaleSheetLayoutView="100" workbookViewId="0">
      <selection activeCell="K15" sqref="K15"/>
    </sheetView>
  </sheetViews>
  <sheetFormatPr defaultColWidth="9.28515625" defaultRowHeight="12.75" x14ac:dyDescent="0.2"/>
  <cols>
    <col min="1" max="1" width="6.7109375" style="200" customWidth="1"/>
    <col min="2" max="2" width="54.7109375" style="200" customWidth="1"/>
    <col min="3" max="3" width="8.5703125" style="121" customWidth="1"/>
    <col min="4" max="7" width="15.42578125" style="200" customWidth="1"/>
    <col min="8" max="16384" width="9.28515625" style="200"/>
  </cols>
  <sheetData>
    <row r="1" spans="1:7" s="272" customFormat="1" ht="18" customHeight="1" x14ac:dyDescent="0.2">
      <c r="A1" s="1590" t="s">
        <v>4566</v>
      </c>
      <c r="B1" s="1590"/>
      <c r="C1" s="1590"/>
      <c r="D1" s="1590"/>
      <c r="E1" s="1590"/>
      <c r="F1" s="1590"/>
      <c r="G1" s="1590"/>
    </row>
    <row r="2" spans="1:7" s="272" customFormat="1" ht="18" customHeight="1" x14ac:dyDescent="0.2">
      <c r="A2" s="1590" t="s">
        <v>1658</v>
      </c>
      <c r="B2" s="1590"/>
      <c r="C2" s="1590"/>
      <c r="D2" s="1590"/>
      <c r="E2" s="1590"/>
      <c r="F2" s="1590"/>
      <c r="G2" s="1590"/>
    </row>
    <row r="4" spans="1:7" ht="12.75" customHeight="1" x14ac:dyDescent="0.2">
      <c r="A4" s="1157"/>
      <c r="B4" s="1158"/>
      <c r="C4" s="451"/>
      <c r="D4" s="1159">
        <v>1</v>
      </c>
      <c r="E4" s="1159">
        <v>2</v>
      </c>
      <c r="F4" s="1159">
        <v>3</v>
      </c>
      <c r="G4" s="1159">
        <v>4</v>
      </c>
    </row>
    <row r="5" spans="1:7" s="201" customFormat="1" ht="12.75" customHeight="1" x14ac:dyDescent="0.2">
      <c r="A5" s="1613" t="s">
        <v>1031</v>
      </c>
      <c r="B5" s="1614"/>
      <c r="C5" s="1617" t="s">
        <v>1032</v>
      </c>
      <c r="D5" s="1619" t="s">
        <v>1475</v>
      </c>
      <c r="E5" s="1619"/>
      <c r="F5" s="1619" t="s">
        <v>1476</v>
      </c>
      <c r="G5" s="1619"/>
    </row>
    <row r="6" spans="1:7" s="201" customFormat="1" ht="21" x14ac:dyDescent="0.2">
      <c r="A6" s="1615"/>
      <c r="B6" s="1616"/>
      <c r="C6" s="1618"/>
      <c r="D6" s="1160" t="s">
        <v>1477</v>
      </c>
      <c r="E6" s="1160" t="s">
        <v>1478</v>
      </c>
      <c r="F6" s="1161" t="s">
        <v>1477</v>
      </c>
      <c r="G6" s="1161" t="s">
        <v>1478</v>
      </c>
    </row>
    <row r="7" spans="1:7" s="201" customFormat="1" x14ac:dyDescent="0.2">
      <c r="A7" s="1144" t="s">
        <v>1040</v>
      </c>
      <c r="B7" s="1144" t="s">
        <v>1479</v>
      </c>
      <c r="C7" s="1145" t="s">
        <v>63</v>
      </c>
      <c r="D7" s="1162">
        <v>10464085.245479999</v>
      </c>
      <c r="E7" s="1162">
        <v>78135.525120000006</v>
      </c>
      <c r="F7" s="1162">
        <v>9622390.2803199999</v>
      </c>
      <c r="G7" s="1162">
        <v>54893.820480000002</v>
      </c>
    </row>
    <row r="8" spans="1:7" x14ac:dyDescent="0.2">
      <c r="A8" s="1125" t="s">
        <v>1042</v>
      </c>
      <c r="B8" s="1125" t="s">
        <v>1480</v>
      </c>
      <c r="C8" s="1149" t="s">
        <v>63</v>
      </c>
      <c r="D8" s="1162">
        <v>10439255.696590001</v>
      </c>
      <c r="E8" s="1162">
        <v>77719.229290000003</v>
      </c>
      <c r="F8" s="1162">
        <v>9595547.8563100006</v>
      </c>
      <c r="G8" s="1162">
        <v>54083.402629999997</v>
      </c>
    </row>
    <row r="9" spans="1:7" x14ac:dyDescent="0.2">
      <c r="A9" s="1132" t="s">
        <v>1044</v>
      </c>
      <c r="B9" s="1132" t="s">
        <v>1481</v>
      </c>
      <c r="C9" s="1152" t="s">
        <v>1482</v>
      </c>
      <c r="D9" s="299">
        <v>1649766.1238500001</v>
      </c>
      <c r="E9" s="299">
        <v>20010.182779999999</v>
      </c>
      <c r="F9" s="299">
        <v>1650894.4928600001</v>
      </c>
      <c r="G9" s="299">
        <v>15736.30006</v>
      </c>
    </row>
    <row r="10" spans="1:7" x14ac:dyDescent="0.2">
      <c r="A10" s="293" t="s">
        <v>1047</v>
      </c>
      <c r="B10" s="293" t="s">
        <v>1483</v>
      </c>
      <c r="C10" s="298" t="s">
        <v>1484</v>
      </c>
      <c r="D10" s="299">
        <v>250703.44265000001</v>
      </c>
      <c r="E10" s="299">
        <v>15130.509239999999</v>
      </c>
      <c r="F10" s="299">
        <v>152970.88441999999</v>
      </c>
      <c r="G10" s="299">
        <v>8503.4804100000001</v>
      </c>
    </row>
    <row r="11" spans="1:7" x14ac:dyDescent="0.2">
      <c r="A11" s="293" t="s">
        <v>1050</v>
      </c>
      <c r="B11" s="293" t="s">
        <v>1485</v>
      </c>
      <c r="C11" s="298" t="s">
        <v>1486</v>
      </c>
      <c r="D11" s="299"/>
      <c r="E11" s="299"/>
      <c r="F11" s="299"/>
      <c r="G11" s="299"/>
    </row>
    <row r="12" spans="1:7" x14ac:dyDescent="0.2">
      <c r="A12" s="293" t="s">
        <v>1053</v>
      </c>
      <c r="B12" s="293" t="s">
        <v>1487</v>
      </c>
      <c r="C12" s="298" t="s">
        <v>1488</v>
      </c>
      <c r="D12" s="299">
        <v>611404.97282999998</v>
      </c>
      <c r="E12" s="299">
        <v>14537.19198</v>
      </c>
      <c r="F12" s="299">
        <v>534452.69872999995</v>
      </c>
      <c r="G12" s="299">
        <v>9375.3965000000007</v>
      </c>
    </row>
    <row r="13" spans="1:7" x14ac:dyDescent="0.2">
      <c r="A13" s="293" t="s">
        <v>1056</v>
      </c>
      <c r="B13" s="293" t="s">
        <v>1489</v>
      </c>
      <c r="C13" s="298" t="s">
        <v>1490</v>
      </c>
      <c r="D13" s="299"/>
      <c r="E13" s="299"/>
      <c r="F13" s="299"/>
      <c r="G13" s="299"/>
    </row>
    <row r="14" spans="1:7" x14ac:dyDescent="0.2">
      <c r="A14" s="293" t="s">
        <v>1059</v>
      </c>
      <c r="B14" s="293" t="s">
        <v>1491</v>
      </c>
      <c r="C14" s="298" t="s">
        <v>1492</v>
      </c>
      <c r="D14" s="299">
        <v>-53189.599860000002</v>
      </c>
      <c r="E14" s="299">
        <v>-3591.7323700000002</v>
      </c>
      <c r="F14" s="299">
        <v>-50755.679259999997</v>
      </c>
      <c r="G14" s="299">
        <v>-1944.7208900000001</v>
      </c>
    </row>
    <row r="15" spans="1:7" x14ac:dyDescent="0.2">
      <c r="A15" s="293" t="s">
        <v>1062</v>
      </c>
      <c r="B15" s="293" t="s">
        <v>1493</v>
      </c>
      <c r="C15" s="298" t="s">
        <v>1494</v>
      </c>
      <c r="D15" s="299">
        <v>-20.513339999999999</v>
      </c>
      <c r="E15" s="299"/>
      <c r="F15" s="299">
        <v>-1261.7676300000001</v>
      </c>
      <c r="G15" s="299"/>
    </row>
    <row r="16" spans="1:7" x14ac:dyDescent="0.2">
      <c r="A16" s="293" t="s">
        <v>1065</v>
      </c>
      <c r="B16" s="293" t="s">
        <v>158</v>
      </c>
      <c r="C16" s="298" t="s">
        <v>1495</v>
      </c>
      <c r="D16" s="299">
        <v>148006.14911999999</v>
      </c>
      <c r="E16" s="299">
        <v>5660.8010199999999</v>
      </c>
      <c r="F16" s="299">
        <v>131865.80678000001</v>
      </c>
      <c r="G16" s="299">
        <v>762.24643000000003</v>
      </c>
    </row>
    <row r="17" spans="1:7" x14ac:dyDescent="0.2">
      <c r="A17" s="293" t="s">
        <v>1068</v>
      </c>
      <c r="B17" s="293" t="s">
        <v>144</v>
      </c>
      <c r="C17" s="298" t="s">
        <v>1496</v>
      </c>
      <c r="D17" s="299">
        <v>8667.3000400000001</v>
      </c>
      <c r="E17" s="299">
        <v>1.63592</v>
      </c>
      <c r="F17" s="299">
        <v>6383.4271900000003</v>
      </c>
      <c r="G17" s="299">
        <v>1.1322399999999999</v>
      </c>
    </row>
    <row r="18" spans="1:7" x14ac:dyDescent="0.2">
      <c r="A18" s="293" t="s">
        <v>1497</v>
      </c>
      <c r="B18" s="293" t="s">
        <v>1498</v>
      </c>
      <c r="C18" s="298" t="s">
        <v>1499</v>
      </c>
      <c r="D18" s="299">
        <v>1794.68794</v>
      </c>
      <c r="E18" s="299">
        <v>2.8221500000000002</v>
      </c>
      <c r="F18" s="299">
        <v>1759.68103</v>
      </c>
      <c r="G18" s="299">
        <v>2.4415100000000001</v>
      </c>
    </row>
    <row r="19" spans="1:7" x14ac:dyDescent="0.2">
      <c r="A19" s="293" t="s">
        <v>1500</v>
      </c>
      <c r="B19" s="293" t="s">
        <v>1501</v>
      </c>
      <c r="C19" s="298" t="s">
        <v>1502</v>
      </c>
      <c r="D19" s="299">
        <v>-3173.6116400000001</v>
      </c>
      <c r="E19" s="299">
        <v>-169.38580999999999</v>
      </c>
      <c r="F19" s="299">
        <v>-2504.1235999999999</v>
      </c>
      <c r="G19" s="299">
        <v>-123.39534</v>
      </c>
    </row>
    <row r="20" spans="1:7" x14ac:dyDescent="0.2">
      <c r="A20" s="293" t="s">
        <v>1503</v>
      </c>
      <c r="B20" s="293" t="s">
        <v>1504</v>
      </c>
      <c r="C20" s="298" t="s">
        <v>1505</v>
      </c>
      <c r="D20" s="299">
        <v>588814.37104999996</v>
      </c>
      <c r="E20" s="299">
        <v>3401.34636</v>
      </c>
      <c r="F20" s="299">
        <v>503545.65333</v>
      </c>
      <c r="G20" s="299">
        <v>2867.33277</v>
      </c>
    </row>
    <row r="21" spans="1:7" x14ac:dyDescent="0.2">
      <c r="A21" s="293" t="s">
        <v>1506</v>
      </c>
      <c r="B21" s="293" t="s">
        <v>1507</v>
      </c>
      <c r="C21" s="298" t="s">
        <v>1508</v>
      </c>
      <c r="D21" s="299">
        <v>4835309.4644200001</v>
      </c>
      <c r="E21" s="299">
        <v>12299.18958</v>
      </c>
      <c r="F21" s="299">
        <v>4465472.85843</v>
      </c>
      <c r="G21" s="299">
        <v>10123.8256</v>
      </c>
    </row>
    <row r="22" spans="1:7" x14ac:dyDescent="0.2">
      <c r="A22" s="293" t="s">
        <v>1509</v>
      </c>
      <c r="B22" s="293" t="s">
        <v>1510</v>
      </c>
      <c r="C22" s="298" t="s">
        <v>1511</v>
      </c>
      <c r="D22" s="299">
        <v>1573540.0607400001</v>
      </c>
      <c r="E22" s="299">
        <v>4049.72948</v>
      </c>
      <c r="F22" s="299">
        <v>1464840.7583300001</v>
      </c>
      <c r="G22" s="299">
        <v>3322.7165100000002</v>
      </c>
    </row>
    <row r="23" spans="1:7" x14ac:dyDescent="0.2">
      <c r="A23" s="293" t="s">
        <v>1512</v>
      </c>
      <c r="B23" s="293" t="s">
        <v>1513</v>
      </c>
      <c r="C23" s="298" t="s">
        <v>1514</v>
      </c>
      <c r="D23" s="299">
        <v>20074.79593</v>
      </c>
      <c r="E23" s="299">
        <v>56.594259999999998</v>
      </c>
      <c r="F23" s="299">
        <v>18191.877659999998</v>
      </c>
      <c r="G23" s="299">
        <v>44.05189</v>
      </c>
    </row>
    <row r="24" spans="1:7" x14ac:dyDescent="0.2">
      <c r="A24" s="293" t="s">
        <v>1515</v>
      </c>
      <c r="B24" s="293" t="s">
        <v>1516</v>
      </c>
      <c r="C24" s="298" t="s">
        <v>1517</v>
      </c>
      <c r="D24" s="299">
        <v>151740.63609000001</v>
      </c>
      <c r="E24" s="299">
        <v>260.59530999999998</v>
      </c>
      <c r="F24" s="299">
        <v>138438.07996999999</v>
      </c>
      <c r="G24" s="299">
        <v>216.57572999999999</v>
      </c>
    </row>
    <row r="25" spans="1:7" x14ac:dyDescent="0.2">
      <c r="A25" s="293" t="s">
        <v>1518</v>
      </c>
      <c r="B25" s="293" t="s">
        <v>1519</v>
      </c>
      <c r="C25" s="298" t="s">
        <v>1520</v>
      </c>
      <c r="D25" s="299">
        <v>807.92229999999995</v>
      </c>
      <c r="E25" s="299"/>
      <c r="F25" s="299">
        <v>230.26900000000001</v>
      </c>
      <c r="G25" s="299"/>
    </row>
    <row r="26" spans="1:7" x14ac:dyDescent="0.2">
      <c r="A26" s="293" t="s">
        <v>1521</v>
      </c>
      <c r="B26" s="293" t="s">
        <v>1522</v>
      </c>
      <c r="C26" s="298" t="s">
        <v>1523</v>
      </c>
      <c r="D26" s="299"/>
      <c r="E26" s="299"/>
      <c r="F26" s="299">
        <v>-4.069</v>
      </c>
      <c r="G26" s="299"/>
    </row>
    <row r="27" spans="1:7" x14ac:dyDescent="0.2">
      <c r="A27" s="293" t="s">
        <v>1524</v>
      </c>
      <c r="B27" s="293" t="s">
        <v>1525</v>
      </c>
      <c r="C27" s="298" t="s">
        <v>1526</v>
      </c>
      <c r="D27" s="299">
        <v>1.0640000000000001</v>
      </c>
      <c r="E27" s="299"/>
      <c r="F27" s="299">
        <v>1.0640000000000001</v>
      </c>
      <c r="G27" s="299"/>
    </row>
    <row r="28" spans="1:7" x14ac:dyDescent="0.2">
      <c r="A28" s="293" t="s">
        <v>1527</v>
      </c>
      <c r="B28" s="293" t="s">
        <v>1528</v>
      </c>
      <c r="C28" s="298" t="s">
        <v>1529</v>
      </c>
      <c r="D28" s="299">
        <v>613.71033999999997</v>
      </c>
      <c r="E28" s="299">
        <v>0.13500000000000001</v>
      </c>
      <c r="F28" s="299">
        <v>471.78942000000001</v>
      </c>
      <c r="G28" s="299">
        <v>1.0933999999999999</v>
      </c>
    </row>
    <row r="29" spans="1:7" x14ac:dyDescent="0.2">
      <c r="A29" s="293" t="s">
        <v>1530</v>
      </c>
      <c r="B29" s="293" t="s">
        <v>1531</v>
      </c>
      <c r="C29" s="298" t="s">
        <v>1532</v>
      </c>
      <c r="D29" s="299">
        <v>0.17299999999999999</v>
      </c>
      <c r="E29" s="299"/>
      <c r="F29" s="299">
        <v>1.1870000000000001</v>
      </c>
      <c r="G29" s="299"/>
    </row>
    <row r="30" spans="1:7" x14ac:dyDescent="0.2">
      <c r="A30" s="293" t="s">
        <v>1533</v>
      </c>
      <c r="B30" s="293" t="s">
        <v>1534</v>
      </c>
      <c r="C30" s="298" t="s">
        <v>1535</v>
      </c>
      <c r="D30" s="299">
        <v>1294.828</v>
      </c>
      <c r="E30" s="299">
        <v>2.1000000000000001E-2</v>
      </c>
      <c r="F30" s="299">
        <v>90.402619999999999</v>
      </c>
      <c r="G30" s="299">
        <v>1.4275</v>
      </c>
    </row>
    <row r="31" spans="1:7" x14ac:dyDescent="0.2">
      <c r="A31" s="293" t="s">
        <v>1536</v>
      </c>
      <c r="B31" s="293" t="s">
        <v>1537</v>
      </c>
      <c r="C31" s="298" t="s">
        <v>1538</v>
      </c>
      <c r="D31" s="299"/>
      <c r="E31" s="299"/>
      <c r="F31" s="299">
        <v>15.27214</v>
      </c>
      <c r="G31" s="299"/>
    </row>
    <row r="32" spans="1:7" x14ac:dyDescent="0.2">
      <c r="A32" s="293" t="s">
        <v>1539</v>
      </c>
      <c r="B32" s="293" t="s">
        <v>1540</v>
      </c>
      <c r="C32" s="298" t="s">
        <v>1541</v>
      </c>
      <c r="D32" s="299">
        <v>31537.963670000001</v>
      </c>
      <c r="E32" s="299">
        <v>264.20420999999999</v>
      </c>
      <c r="F32" s="299">
        <v>27133.110189999999</v>
      </c>
      <c r="G32" s="299">
        <v>237.46804</v>
      </c>
    </row>
    <row r="33" spans="1:7" x14ac:dyDescent="0.2">
      <c r="A33" s="293" t="s">
        <v>1542</v>
      </c>
      <c r="B33" s="293" t="s">
        <v>1543</v>
      </c>
      <c r="C33" s="298" t="s">
        <v>1544</v>
      </c>
      <c r="D33" s="299">
        <v>4969.5263599999998</v>
      </c>
      <c r="E33" s="299">
        <v>111.01754</v>
      </c>
      <c r="F33" s="299">
        <v>840.24888999999996</v>
      </c>
      <c r="G33" s="299">
        <v>53.229570000000002</v>
      </c>
    </row>
    <row r="34" spans="1:7" x14ac:dyDescent="0.2">
      <c r="A34" s="293" t="s">
        <v>1545</v>
      </c>
      <c r="B34" s="293" t="s">
        <v>1546</v>
      </c>
      <c r="C34" s="298" t="s">
        <v>1547</v>
      </c>
      <c r="D34" s="299">
        <v>601.90099999999995</v>
      </c>
      <c r="E34" s="299"/>
      <c r="F34" s="299">
        <v>306.31563</v>
      </c>
      <c r="G34" s="299"/>
    </row>
    <row r="35" spans="1:7" x14ac:dyDescent="0.2">
      <c r="A35" s="293" t="s">
        <v>1548</v>
      </c>
      <c r="B35" s="293" t="s">
        <v>1549</v>
      </c>
      <c r="C35" s="298" t="s">
        <v>1550</v>
      </c>
      <c r="D35" s="299">
        <v>482842.40762000001</v>
      </c>
      <c r="E35" s="299">
        <v>4515.0455499999998</v>
      </c>
      <c r="F35" s="299">
        <v>429753.83714000002</v>
      </c>
      <c r="G35" s="299">
        <v>3702.4429100000002</v>
      </c>
    </row>
    <row r="36" spans="1:7" x14ac:dyDescent="0.2">
      <c r="A36" s="293" t="s">
        <v>1551</v>
      </c>
      <c r="B36" s="293" t="s">
        <v>1552</v>
      </c>
      <c r="C36" s="298" t="s">
        <v>1553</v>
      </c>
      <c r="D36" s="299"/>
      <c r="E36" s="299"/>
      <c r="F36" s="299"/>
      <c r="G36" s="299"/>
    </row>
    <row r="37" spans="1:7" x14ac:dyDescent="0.2">
      <c r="A37" s="293" t="s">
        <v>1554</v>
      </c>
      <c r="B37" s="293" t="s">
        <v>1555</v>
      </c>
      <c r="C37" s="298" t="s">
        <v>1556</v>
      </c>
      <c r="D37" s="299">
        <v>0.55400000000000005</v>
      </c>
      <c r="E37" s="299"/>
      <c r="F37" s="299">
        <v>454.94573000000003</v>
      </c>
      <c r="G37" s="299">
        <v>2.3279999999999999E-2</v>
      </c>
    </row>
    <row r="38" spans="1:7" x14ac:dyDescent="0.2">
      <c r="A38" s="293" t="s">
        <v>1557</v>
      </c>
      <c r="B38" s="293" t="s">
        <v>1558</v>
      </c>
      <c r="C38" s="298" t="s">
        <v>1559</v>
      </c>
      <c r="D38" s="299"/>
      <c r="E38" s="299"/>
      <c r="F38" s="299"/>
      <c r="G38" s="299"/>
    </row>
    <row r="39" spans="1:7" x14ac:dyDescent="0.2">
      <c r="A39" s="293" t="s">
        <v>1560</v>
      </c>
      <c r="B39" s="293" t="s">
        <v>1561</v>
      </c>
      <c r="C39" s="298" t="s">
        <v>1562</v>
      </c>
      <c r="D39" s="299">
        <v>-1866.6447800000001</v>
      </c>
      <c r="E39" s="299"/>
      <c r="F39" s="299">
        <v>-6114.83817</v>
      </c>
      <c r="G39" s="299"/>
    </row>
    <row r="40" spans="1:7" x14ac:dyDescent="0.2">
      <c r="A40" s="293" t="s">
        <v>1563</v>
      </c>
      <c r="B40" s="293" t="s">
        <v>1564</v>
      </c>
      <c r="C40" s="298" t="s">
        <v>1565</v>
      </c>
      <c r="D40" s="299">
        <v>323.14614999999998</v>
      </c>
      <c r="E40" s="299">
        <v>-58.743270000000003</v>
      </c>
      <c r="F40" s="299">
        <v>131.7604</v>
      </c>
      <c r="G40" s="299">
        <v>-107.18419</v>
      </c>
    </row>
    <row r="41" spans="1:7" x14ac:dyDescent="0.2">
      <c r="A41" s="293" t="s">
        <v>1566</v>
      </c>
      <c r="B41" s="293" t="s">
        <v>1567</v>
      </c>
      <c r="C41" s="298" t="s">
        <v>1568</v>
      </c>
      <c r="D41" s="299">
        <v>5470.7917600000001</v>
      </c>
      <c r="E41" s="299"/>
      <c r="F41" s="299">
        <v>5930.1599699999997</v>
      </c>
      <c r="G41" s="299"/>
    </row>
    <row r="42" spans="1:7" x14ac:dyDescent="0.2">
      <c r="A42" s="293" t="s">
        <v>1569</v>
      </c>
      <c r="B42" s="293" t="s">
        <v>1570</v>
      </c>
      <c r="C42" s="298" t="s">
        <v>1571</v>
      </c>
      <c r="D42" s="299">
        <v>85632.227780000001</v>
      </c>
      <c r="E42" s="299">
        <v>1050.93157</v>
      </c>
      <c r="F42" s="299">
        <v>80293.053950000001</v>
      </c>
      <c r="G42" s="299">
        <v>1061.1152199999999</v>
      </c>
    </row>
    <row r="43" spans="1:7" x14ac:dyDescent="0.2">
      <c r="A43" s="293" t="s">
        <v>1572</v>
      </c>
      <c r="B43" s="293" t="s">
        <v>1573</v>
      </c>
      <c r="C43" s="298" t="s">
        <v>1574</v>
      </c>
      <c r="D43" s="299">
        <v>43587.845569999998</v>
      </c>
      <c r="E43" s="299">
        <v>187.13779</v>
      </c>
      <c r="F43" s="299">
        <v>41718.699159999996</v>
      </c>
      <c r="G43" s="299">
        <v>246.40348</v>
      </c>
    </row>
    <row r="44" spans="1:7" x14ac:dyDescent="0.2">
      <c r="A44" s="1125" t="s">
        <v>1071</v>
      </c>
      <c r="B44" s="1125" t="s">
        <v>1575</v>
      </c>
      <c r="C44" s="1149" t="s">
        <v>63</v>
      </c>
      <c r="D44" s="1162">
        <v>13289.15969</v>
      </c>
      <c r="E44" s="1162">
        <v>35.011029999999998</v>
      </c>
      <c r="F44" s="1162">
        <v>11174.856330000001</v>
      </c>
      <c r="G44" s="1162">
        <v>24.831530000000001</v>
      </c>
    </row>
    <row r="45" spans="1:7" x14ac:dyDescent="0.2">
      <c r="A45" s="293" t="s">
        <v>1073</v>
      </c>
      <c r="B45" s="293" t="s">
        <v>1576</v>
      </c>
      <c r="C45" s="298" t="s">
        <v>1577</v>
      </c>
      <c r="D45" s="299"/>
      <c r="E45" s="299"/>
      <c r="F45" s="299"/>
      <c r="G45" s="299"/>
    </row>
    <row r="46" spans="1:7" x14ac:dyDescent="0.2">
      <c r="A46" s="293" t="s">
        <v>1075</v>
      </c>
      <c r="B46" s="293" t="s">
        <v>1578</v>
      </c>
      <c r="C46" s="298" t="s">
        <v>1579</v>
      </c>
      <c r="D46" s="299">
        <v>12402.08178</v>
      </c>
      <c r="E46" s="299"/>
      <c r="F46" s="299">
        <v>10693.01361</v>
      </c>
      <c r="G46" s="299"/>
    </row>
    <row r="47" spans="1:7" x14ac:dyDescent="0.2">
      <c r="A47" s="293" t="s">
        <v>1078</v>
      </c>
      <c r="B47" s="293" t="s">
        <v>1580</v>
      </c>
      <c r="C47" s="298" t="s">
        <v>1581</v>
      </c>
      <c r="D47" s="299">
        <v>264.74637000000001</v>
      </c>
      <c r="E47" s="299"/>
      <c r="F47" s="299">
        <v>132.92303000000001</v>
      </c>
      <c r="G47" s="299"/>
    </row>
    <row r="48" spans="1:7" x14ac:dyDescent="0.2">
      <c r="A48" s="293" t="s">
        <v>1081</v>
      </c>
      <c r="B48" s="293" t="s">
        <v>1582</v>
      </c>
      <c r="C48" s="298" t="s">
        <v>1583</v>
      </c>
      <c r="D48" s="299"/>
      <c r="E48" s="299"/>
      <c r="F48" s="299"/>
      <c r="G48" s="299"/>
    </row>
    <row r="49" spans="1:7" x14ac:dyDescent="0.2">
      <c r="A49" s="293" t="s">
        <v>1084</v>
      </c>
      <c r="B49" s="293" t="s">
        <v>1584</v>
      </c>
      <c r="C49" s="298" t="s">
        <v>1585</v>
      </c>
      <c r="D49" s="299">
        <v>622.33154000000002</v>
      </c>
      <c r="E49" s="299">
        <v>35.011029999999998</v>
      </c>
      <c r="F49" s="299">
        <v>348.91969</v>
      </c>
      <c r="G49" s="299">
        <v>24.831530000000001</v>
      </c>
    </row>
    <row r="50" spans="1:7" x14ac:dyDescent="0.2">
      <c r="A50" s="1125" t="s">
        <v>1102</v>
      </c>
      <c r="B50" s="1125" t="s">
        <v>1586</v>
      </c>
      <c r="C50" s="1149" t="s">
        <v>63</v>
      </c>
      <c r="D50" s="1162">
        <v>0</v>
      </c>
      <c r="E50" s="1162">
        <v>0</v>
      </c>
      <c r="F50" s="1162">
        <v>0</v>
      </c>
      <c r="G50" s="1162">
        <v>0</v>
      </c>
    </row>
    <row r="51" spans="1:7" x14ac:dyDescent="0.2">
      <c r="A51" s="293" t="s">
        <v>1104</v>
      </c>
      <c r="B51" s="293" t="s">
        <v>1587</v>
      </c>
      <c r="C51" s="298" t="s">
        <v>1588</v>
      </c>
      <c r="D51" s="299"/>
      <c r="E51" s="299"/>
      <c r="F51" s="299"/>
      <c r="G51" s="299"/>
    </row>
    <row r="52" spans="1:7" x14ac:dyDescent="0.2">
      <c r="A52" s="293" t="s">
        <v>1107</v>
      </c>
      <c r="B52" s="293" t="s">
        <v>1589</v>
      </c>
      <c r="C52" s="298" t="s">
        <v>1590</v>
      </c>
      <c r="D52" s="299"/>
      <c r="E52" s="299"/>
      <c r="F52" s="299"/>
      <c r="G52" s="299"/>
    </row>
    <row r="53" spans="1:7" x14ac:dyDescent="0.2">
      <c r="A53" s="1125" t="s">
        <v>1591</v>
      </c>
      <c r="B53" s="1125" t="s">
        <v>1221</v>
      </c>
      <c r="C53" s="1149" t="s">
        <v>63</v>
      </c>
      <c r="D53" s="1162">
        <v>11540.3892</v>
      </c>
      <c r="E53" s="1162">
        <v>381.28480000000002</v>
      </c>
      <c r="F53" s="1162">
        <v>15667.56768</v>
      </c>
      <c r="G53" s="1162">
        <v>785.58632</v>
      </c>
    </row>
    <row r="54" spans="1:7" x14ac:dyDescent="0.2">
      <c r="A54" s="293" t="s">
        <v>1592</v>
      </c>
      <c r="B54" s="293" t="s">
        <v>1221</v>
      </c>
      <c r="C54" s="298" t="s">
        <v>1593</v>
      </c>
      <c r="D54" s="299">
        <v>11540.3892</v>
      </c>
      <c r="E54" s="299">
        <v>381.28480000000002</v>
      </c>
      <c r="F54" s="299">
        <v>17480.61536</v>
      </c>
      <c r="G54" s="299">
        <v>827.50864000000001</v>
      </c>
    </row>
    <row r="55" spans="1:7" x14ac:dyDescent="0.2">
      <c r="A55" s="293" t="s">
        <v>1594</v>
      </c>
      <c r="B55" s="293" t="s">
        <v>1595</v>
      </c>
      <c r="C55" s="298" t="s">
        <v>1596</v>
      </c>
      <c r="D55" s="299"/>
      <c r="E55" s="299"/>
      <c r="F55" s="299">
        <v>-1813.0476799999999</v>
      </c>
      <c r="G55" s="299">
        <v>-41.922319999999999</v>
      </c>
    </row>
    <row r="56" spans="1:7" x14ac:dyDescent="0.2">
      <c r="A56" s="1125" t="s">
        <v>1148</v>
      </c>
      <c r="B56" s="1125" t="s">
        <v>1597</v>
      </c>
      <c r="C56" s="1149" t="s">
        <v>63</v>
      </c>
      <c r="D56" s="1162">
        <v>10526679.620689999</v>
      </c>
      <c r="E56" s="1162">
        <v>106120.15437</v>
      </c>
      <c r="F56" s="1162">
        <v>9688432.6536200009</v>
      </c>
      <c r="G56" s="1162">
        <v>85258.54075</v>
      </c>
    </row>
    <row r="57" spans="1:7" x14ac:dyDescent="0.2">
      <c r="A57" s="1125" t="s">
        <v>1150</v>
      </c>
      <c r="B57" s="1125" t="s">
        <v>1598</v>
      </c>
      <c r="C57" s="1149" t="s">
        <v>63</v>
      </c>
      <c r="D57" s="1162">
        <v>9529774.8924000002</v>
      </c>
      <c r="E57" s="1162">
        <v>101378.16671999999</v>
      </c>
      <c r="F57" s="1162">
        <v>8718105.0723000001</v>
      </c>
      <c r="G57" s="1162">
        <v>81133.74712</v>
      </c>
    </row>
    <row r="58" spans="1:7" x14ac:dyDescent="0.2">
      <c r="A58" s="293" t="s">
        <v>1152</v>
      </c>
      <c r="B58" s="293" t="s">
        <v>1599</v>
      </c>
      <c r="C58" s="298" t="s">
        <v>1600</v>
      </c>
      <c r="D58" s="299">
        <v>10151.20105</v>
      </c>
      <c r="E58" s="299"/>
      <c r="F58" s="299">
        <v>10086.89487</v>
      </c>
      <c r="G58" s="299">
        <v>30.356259999999999</v>
      </c>
    </row>
    <row r="59" spans="1:7" x14ac:dyDescent="0.2">
      <c r="A59" s="293" t="s">
        <v>1155</v>
      </c>
      <c r="B59" s="293" t="s">
        <v>1601</v>
      </c>
      <c r="C59" s="298" t="s">
        <v>1602</v>
      </c>
      <c r="D59" s="299">
        <v>8696535.8095100001</v>
      </c>
      <c r="E59" s="299">
        <v>33350.774160000001</v>
      </c>
      <c r="F59" s="299">
        <v>7951037.9394199997</v>
      </c>
      <c r="G59" s="299">
        <v>30028.862809999999</v>
      </c>
    </row>
    <row r="60" spans="1:7" x14ac:dyDescent="0.2">
      <c r="A60" s="293" t="s">
        <v>1158</v>
      </c>
      <c r="B60" s="293" t="s">
        <v>1603</v>
      </c>
      <c r="C60" s="298" t="s">
        <v>1604</v>
      </c>
      <c r="D60" s="299">
        <v>1096.3584599999999</v>
      </c>
      <c r="E60" s="299">
        <v>29454.76439</v>
      </c>
      <c r="F60" s="299">
        <v>500.39760000000001</v>
      </c>
      <c r="G60" s="299">
        <v>24444.75632</v>
      </c>
    </row>
    <row r="61" spans="1:7" x14ac:dyDescent="0.2">
      <c r="A61" s="293" t="s">
        <v>1161</v>
      </c>
      <c r="B61" s="293" t="s">
        <v>1605</v>
      </c>
      <c r="C61" s="298" t="s">
        <v>1606</v>
      </c>
      <c r="D61" s="299">
        <v>726636.80197999999</v>
      </c>
      <c r="E61" s="299">
        <v>23325.76614</v>
      </c>
      <c r="F61" s="299">
        <v>638182.27316999994</v>
      </c>
      <c r="G61" s="299">
        <v>14763.268470000001</v>
      </c>
    </row>
    <row r="62" spans="1:7" x14ac:dyDescent="0.2">
      <c r="A62" s="293" t="s">
        <v>1173</v>
      </c>
      <c r="B62" s="293" t="s">
        <v>1607</v>
      </c>
      <c r="C62" s="298" t="s">
        <v>1608</v>
      </c>
      <c r="D62" s="299"/>
      <c r="E62" s="299"/>
      <c r="F62" s="299"/>
      <c r="G62" s="299"/>
    </row>
    <row r="63" spans="1:7" x14ac:dyDescent="0.2">
      <c r="A63" s="293" t="s">
        <v>1176</v>
      </c>
      <c r="B63" s="293" t="s">
        <v>1531</v>
      </c>
      <c r="C63" s="298" t="s">
        <v>1609</v>
      </c>
      <c r="D63" s="299">
        <v>330.82951000000003</v>
      </c>
      <c r="E63" s="299"/>
      <c r="F63" s="299">
        <v>823.11006999999995</v>
      </c>
      <c r="G63" s="299"/>
    </row>
    <row r="64" spans="1:7" x14ac:dyDescent="0.2">
      <c r="A64" s="293" t="s">
        <v>1179</v>
      </c>
      <c r="B64" s="293" t="s">
        <v>1534</v>
      </c>
      <c r="C64" s="298" t="s">
        <v>1610</v>
      </c>
      <c r="D64" s="299">
        <v>1.3242400000000001</v>
      </c>
      <c r="E64" s="299"/>
      <c r="F64" s="299"/>
      <c r="G64" s="299"/>
    </row>
    <row r="65" spans="1:7" x14ac:dyDescent="0.2">
      <c r="A65" s="293" t="s">
        <v>1611</v>
      </c>
      <c r="B65" s="293" t="s">
        <v>1612</v>
      </c>
      <c r="C65" s="298" t="s">
        <v>1613</v>
      </c>
      <c r="D65" s="299">
        <v>422.24437999999998</v>
      </c>
      <c r="E65" s="299"/>
      <c r="F65" s="299">
        <v>311.08938999999998</v>
      </c>
      <c r="G65" s="299"/>
    </row>
    <row r="66" spans="1:7" x14ac:dyDescent="0.2">
      <c r="A66" s="293" t="s">
        <v>1614</v>
      </c>
      <c r="B66" s="293" t="s">
        <v>1615</v>
      </c>
      <c r="C66" s="298" t="s">
        <v>1616</v>
      </c>
      <c r="D66" s="299">
        <v>38452.387490000001</v>
      </c>
      <c r="E66" s="299">
        <v>316.88565999999997</v>
      </c>
      <c r="F66" s="299">
        <v>34723.182139999997</v>
      </c>
      <c r="G66" s="299">
        <v>327.47822000000002</v>
      </c>
    </row>
    <row r="67" spans="1:7" x14ac:dyDescent="0.2">
      <c r="A67" s="293" t="s">
        <v>1617</v>
      </c>
      <c r="B67" s="293" t="s">
        <v>1618</v>
      </c>
      <c r="C67" s="298" t="s">
        <v>1619</v>
      </c>
      <c r="D67" s="299"/>
      <c r="E67" s="299"/>
      <c r="F67" s="299"/>
      <c r="G67" s="299"/>
    </row>
    <row r="68" spans="1:7" x14ac:dyDescent="0.2">
      <c r="A68" s="293" t="s">
        <v>1620</v>
      </c>
      <c r="B68" s="293" t="s">
        <v>1621</v>
      </c>
      <c r="C68" s="298" t="s">
        <v>1622</v>
      </c>
      <c r="D68" s="299">
        <v>626.14260000000002</v>
      </c>
      <c r="E68" s="299">
        <v>14.462809999999999</v>
      </c>
      <c r="F68" s="299">
        <v>909.23026000000004</v>
      </c>
      <c r="G68" s="299">
        <v>1.23967</v>
      </c>
    </row>
    <row r="69" spans="1:7" x14ac:dyDescent="0.2">
      <c r="A69" s="293" t="s">
        <v>1623</v>
      </c>
      <c r="B69" s="293" t="s">
        <v>1624</v>
      </c>
      <c r="C69" s="298" t="s">
        <v>1625</v>
      </c>
      <c r="D69" s="299"/>
      <c r="E69" s="299"/>
      <c r="F69" s="299"/>
      <c r="G69" s="299"/>
    </row>
    <row r="70" spans="1:7" x14ac:dyDescent="0.2">
      <c r="A70" s="293" t="s">
        <v>1626</v>
      </c>
      <c r="B70" s="293" t="s">
        <v>1627</v>
      </c>
      <c r="C70" s="298" t="s">
        <v>1628</v>
      </c>
      <c r="D70" s="299">
        <v>15162.99784</v>
      </c>
      <c r="E70" s="299"/>
      <c r="F70" s="299">
        <v>37059.689059999997</v>
      </c>
      <c r="G70" s="299">
        <v>53.5</v>
      </c>
    </row>
    <row r="71" spans="1:7" x14ac:dyDescent="0.2">
      <c r="A71" s="293" t="s">
        <v>1629</v>
      </c>
      <c r="B71" s="293" t="s">
        <v>1630</v>
      </c>
      <c r="C71" s="298" t="s">
        <v>1631</v>
      </c>
      <c r="D71" s="299">
        <v>40358.795339999997</v>
      </c>
      <c r="E71" s="299">
        <v>14915.513559999999</v>
      </c>
      <c r="F71" s="299">
        <v>44471.266320000002</v>
      </c>
      <c r="G71" s="299">
        <v>11484.28537</v>
      </c>
    </row>
    <row r="72" spans="1:7" x14ac:dyDescent="0.2">
      <c r="A72" s="1125" t="s">
        <v>1182</v>
      </c>
      <c r="B72" s="1125" t="s">
        <v>1632</v>
      </c>
      <c r="C72" s="1149" t="s">
        <v>63</v>
      </c>
      <c r="D72" s="1162">
        <v>184272.88939</v>
      </c>
      <c r="E72" s="1162">
        <v>110.88726</v>
      </c>
      <c r="F72" s="1162">
        <v>149699.31385000001</v>
      </c>
      <c r="G72" s="1162">
        <v>99.558130000000006</v>
      </c>
    </row>
    <row r="73" spans="1:7" x14ac:dyDescent="0.2">
      <c r="A73" s="293" t="s">
        <v>1184</v>
      </c>
      <c r="B73" s="293" t="s">
        <v>1633</v>
      </c>
      <c r="C73" s="298" t="s">
        <v>1634</v>
      </c>
      <c r="D73" s="299"/>
      <c r="E73" s="299"/>
      <c r="F73" s="299"/>
      <c r="G73" s="299"/>
    </row>
    <row r="74" spans="1:7" x14ac:dyDescent="0.2">
      <c r="A74" s="293" t="s">
        <v>1187</v>
      </c>
      <c r="B74" s="293" t="s">
        <v>1578</v>
      </c>
      <c r="C74" s="298" t="s">
        <v>1635</v>
      </c>
      <c r="D74" s="299">
        <v>66351.254230000006</v>
      </c>
      <c r="E74" s="299"/>
      <c r="F74" s="299">
        <v>42453.265599999999</v>
      </c>
      <c r="G74" s="299"/>
    </row>
    <row r="75" spans="1:7" x14ac:dyDescent="0.2">
      <c r="A75" s="293" t="s">
        <v>1190</v>
      </c>
      <c r="B75" s="293" t="s">
        <v>1636</v>
      </c>
      <c r="C75" s="298" t="s">
        <v>1637</v>
      </c>
      <c r="D75" s="299">
        <v>15.49089</v>
      </c>
      <c r="E75" s="299"/>
      <c r="F75" s="299">
        <v>0.97387000000000001</v>
      </c>
      <c r="G75" s="299"/>
    </row>
    <row r="76" spans="1:7" x14ac:dyDescent="0.2">
      <c r="A76" s="293" t="s">
        <v>1193</v>
      </c>
      <c r="B76" s="293" t="s">
        <v>1638</v>
      </c>
      <c r="C76" s="298" t="s">
        <v>1639</v>
      </c>
      <c r="D76" s="299"/>
      <c r="E76" s="299"/>
      <c r="F76" s="299"/>
      <c r="G76" s="299"/>
    </row>
    <row r="77" spans="1:7" x14ac:dyDescent="0.2">
      <c r="A77" s="293" t="s">
        <v>1199</v>
      </c>
      <c r="B77" s="293" t="s">
        <v>1640</v>
      </c>
      <c r="C77" s="298" t="s">
        <v>1641</v>
      </c>
      <c r="D77" s="299">
        <v>117906.14427</v>
      </c>
      <c r="E77" s="299">
        <v>110.88726</v>
      </c>
      <c r="F77" s="299">
        <v>107245.07438000001</v>
      </c>
      <c r="G77" s="299">
        <v>99.558130000000006</v>
      </c>
    </row>
    <row r="78" spans="1:7" x14ac:dyDescent="0.2">
      <c r="A78" s="1125" t="s">
        <v>1642</v>
      </c>
      <c r="B78" s="1125" t="s">
        <v>1643</v>
      </c>
      <c r="C78" s="1149" t="s">
        <v>63</v>
      </c>
      <c r="D78" s="1162">
        <v>812631.83889999997</v>
      </c>
      <c r="E78" s="1162">
        <v>4631.1003899999996</v>
      </c>
      <c r="F78" s="1162">
        <v>820628.26746999996</v>
      </c>
      <c r="G78" s="1162">
        <v>4025.2354999999998</v>
      </c>
    </row>
    <row r="79" spans="1:7" x14ac:dyDescent="0.2">
      <c r="A79" s="293" t="s">
        <v>1644</v>
      </c>
      <c r="B79" s="293" t="s">
        <v>1645</v>
      </c>
      <c r="C79" s="298" t="s">
        <v>1646</v>
      </c>
      <c r="D79" s="299"/>
      <c r="E79" s="299"/>
      <c r="F79" s="299"/>
      <c r="G79" s="299"/>
    </row>
    <row r="80" spans="1:7" x14ac:dyDescent="0.2">
      <c r="A80" s="293" t="s">
        <v>1647</v>
      </c>
      <c r="B80" s="293" t="s">
        <v>1648</v>
      </c>
      <c r="C80" s="298" t="s">
        <v>1649</v>
      </c>
      <c r="D80" s="299">
        <v>812631.83889999997</v>
      </c>
      <c r="E80" s="299">
        <v>4631.1003899999996</v>
      </c>
      <c r="F80" s="299">
        <v>820628.26746999996</v>
      </c>
      <c r="G80" s="299">
        <v>4025.2354999999998</v>
      </c>
    </row>
    <row r="81" spans="1:7" x14ac:dyDescent="0.2">
      <c r="A81" s="1125" t="s">
        <v>1309</v>
      </c>
      <c r="B81" s="1125" t="s">
        <v>1650</v>
      </c>
      <c r="C81" s="1149" t="s">
        <v>63</v>
      </c>
      <c r="D81" s="1165">
        <v>0</v>
      </c>
      <c r="E81" s="1165">
        <v>0</v>
      </c>
      <c r="F81" s="1165">
        <v>0</v>
      </c>
      <c r="G81" s="1165">
        <v>0</v>
      </c>
    </row>
    <row r="82" spans="1:7" x14ac:dyDescent="0.2">
      <c r="A82" s="1125" t="s">
        <v>1651</v>
      </c>
      <c r="B82" s="1125" t="s">
        <v>1652</v>
      </c>
      <c r="C82" s="1149" t="s">
        <v>63</v>
      </c>
      <c r="D82" s="1162">
        <v>74134.764410000003</v>
      </c>
      <c r="E82" s="1162">
        <v>28365.914049999999</v>
      </c>
      <c r="F82" s="1162">
        <v>81709.940979999999</v>
      </c>
      <c r="G82" s="1162">
        <v>31150.30659</v>
      </c>
    </row>
    <row r="83" spans="1:7" x14ac:dyDescent="0.2">
      <c r="A83" s="1125" t="s">
        <v>1653</v>
      </c>
      <c r="B83" s="1125" t="s">
        <v>1354</v>
      </c>
      <c r="C83" s="1149" t="s">
        <v>63</v>
      </c>
      <c r="D83" s="1162">
        <v>62594.375209999998</v>
      </c>
      <c r="E83" s="1162">
        <v>27984.629250000002</v>
      </c>
      <c r="F83" s="1162">
        <v>66042.373300000007</v>
      </c>
      <c r="G83" s="1162">
        <v>30364.720270000002</v>
      </c>
    </row>
  </sheetData>
  <mergeCells count="6">
    <mergeCell ref="A1:G1"/>
    <mergeCell ref="A2:G2"/>
    <mergeCell ref="A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3" firstPageNumber="456" orientation="portrait" useFirstPageNumber="1" r:id="rId1"/>
  <headerFooter>
    <oddHeader>&amp;L&amp;"Tahoma,Kurzíva"Závěrečný účet Moravskoslezského kraje za rok 2023&amp;R&amp;"Tahoma,Kurzíva"Tabulka č. 51</oddHeader>
    <oddFooter>&amp;C&amp;"Tahoma,Obyčejné"&amp;P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7"/>
  <sheetViews>
    <sheetView showGridLines="0" zoomScaleNormal="100" zoomScaleSheetLayoutView="100" workbookViewId="0">
      <selection activeCell="F37" sqref="F37"/>
    </sheetView>
  </sheetViews>
  <sheetFormatPr defaultColWidth="9.140625" defaultRowHeight="14.25" x14ac:dyDescent="0.2"/>
  <cols>
    <col min="1" max="1" width="21.28515625" style="34" customWidth="1"/>
    <col min="2" max="3" width="12.85546875" style="34" customWidth="1"/>
    <col min="4" max="4" width="8.7109375" style="34" customWidth="1"/>
    <col min="5" max="6" width="12.85546875" style="34" customWidth="1"/>
    <col min="7" max="7" width="8.7109375" style="34" customWidth="1"/>
    <col min="8" max="9" width="12.85546875" style="34" customWidth="1"/>
    <col min="10" max="10" width="8.7109375" style="34" customWidth="1"/>
    <col min="11" max="11" width="15.85546875" style="34" customWidth="1"/>
    <col min="12" max="12" width="9.7109375" style="34" customWidth="1"/>
    <col min="13" max="16384" width="9.140625" style="34"/>
  </cols>
  <sheetData>
    <row r="27" ht="72.75" customHeight="1" x14ac:dyDescent="0.2"/>
  </sheetData>
  <customSheetViews>
    <customSheetView guid="{53E72506-0B1D-4F4A-A157-6DE69D2E678D}" showPageBreaks="1" showGridLines="0" printArea="1" view="pageBreakPreview">
      <selection activeCell="P11" sqref="P11"/>
      <pageMargins left="0.78740157480314965" right="0.78740157480314965" top="0.98425196850393704" bottom="0.98425196850393704" header="0.51181102362204722" footer="0.51181102362204722"/>
      <pageSetup paperSize="9" firstPageNumber="151" orientation="landscape" useFirstPageNumber="1" r:id="rId1"/>
      <headerFooter alignWithMargins="0">
        <oddHeader>&amp;L&amp;"Tahoma,Kurzíva"&amp;9Závěrečný účet za rok 2014&amp;R&amp;"Tahoma,Kurzíva"&amp;9Graf č. 5</oddHeader>
        <oddFooter>&amp;C&amp;"Tahoma,Obyčejné"&amp;P</oddFooter>
      </headerFooter>
    </customSheetView>
  </customSheetViews>
  <pageMargins left="0.78740157480314965" right="0.78740157480314965" top="0.98425196850393704" bottom="0.98425196850393704" header="0.51181102362204722" footer="0.51181102362204722"/>
  <pageSetup paperSize="9" firstPageNumber="68" orientation="landscape" useFirstPageNumber="1" r:id="rId2"/>
  <headerFooter scaleWithDoc="0" alignWithMargins="0">
    <oddHeader>&amp;L&amp;"Tahoma,Kurzíva"&amp;9Závěrečný účet Moravskoslezského kraje za rok 2023&amp;R&amp;"Tahoma,Kurzíva"&amp;9Graf č. 5</oddHeader>
    <oddFooter>&amp;C&amp;"Tahoma,Obyčejné"&amp;P</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sheetPr>
  <dimension ref="A2:AC74"/>
  <sheetViews>
    <sheetView topLeftCell="A46" zoomScaleNormal="100" workbookViewId="0">
      <selection activeCell="H80" sqref="H80"/>
    </sheetView>
  </sheetViews>
  <sheetFormatPr defaultColWidth="9.140625" defaultRowHeight="12.75" x14ac:dyDescent="0.2"/>
  <cols>
    <col min="1" max="1" width="15.140625" style="35" bestFit="1" customWidth="1"/>
    <col min="2" max="2" width="14.5703125" style="35" customWidth="1"/>
    <col min="3" max="3" width="10.140625" style="35" bestFit="1" customWidth="1"/>
    <col min="4" max="4" width="10.85546875" style="35" bestFit="1" customWidth="1"/>
    <col min="5" max="5" width="8.140625" style="35" bestFit="1" customWidth="1"/>
    <col min="6" max="6" width="10.85546875" style="35" bestFit="1" customWidth="1"/>
    <col min="7" max="7" width="8.140625" style="35" bestFit="1" customWidth="1"/>
    <col min="8" max="8" width="10.85546875" style="35" bestFit="1" customWidth="1"/>
    <col min="9" max="9" width="8.140625" style="35" bestFit="1" customWidth="1"/>
    <col min="10" max="10" width="10.85546875" style="35" bestFit="1" customWidth="1"/>
    <col min="11" max="11" width="8.140625" style="35" bestFit="1" customWidth="1"/>
    <col min="12" max="12" width="10.85546875" style="35" bestFit="1" customWidth="1"/>
    <col min="13" max="13" width="10" style="35" customWidth="1"/>
    <col min="14" max="14" width="10.85546875" style="35" bestFit="1" customWidth="1"/>
    <col min="15" max="15" width="6.5703125" style="35" bestFit="1" customWidth="1"/>
    <col min="16" max="16" width="10.85546875" style="35" customWidth="1"/>
    <col min="17" max="17" width="6.5703125" style="35" customWidth="1"/>
    <col min="18" max="18" width="10.85546875" style="35" customWidth="1"/>
    <col min="19" max="19" width="6.5703125" style="35" customWidth="1"/>
    <col min="20" max="20" width="10.85546875" style="35" customWidth="1"/>
    <col min="21" max="21" width="6.5703125" style="35" customWidth="1"/>
    <col min="22" max="22" width="10.85546875" style="35" customWidth="1"/>
    <col min="23" max="23" width="6.5703125" style="35" customWidth="1"/>
    <col min="24" max="24" width="10.85546875" style="35" customWidth="1"/>
    <col min="25" max="25" width="6.42578125" style="35" customWidth="1"/>
    <col min="26" max="26" width="10.85546875" style="35" bestFit="1" customWidth="1"/>
    <col min="27" max="27" width="6.5703125" style="35" bestFit="1" customWidth="1"/>
    <col min="28" max="28" width="12" style="35" customWidth="1"/>
    <col min="29" max="29" width="6.5703125" style="35" bestFit="1" customWidth="1"/>
    <col min="30" max="16384" width="9.140625" style="35"/>
  </cols>
  <sheetData>
    <row r="2" spans="1:14" x14ac:dyDescent="0.2">
      <c r="A2" s="35" t="s">
        <v>21</v>
      </c>
    </row>
    <row r="3" spans="1:14" ht="15.75" x14ac:dyDescent="0.25">
      <c r="A3" s="36"/>
      <c r="B3" s="37">
        <v>2011</v>
      </c>
      <c r="C3" s="2">
        <v>2012</v>
      </c>
      <c r="D3" s="2">
        <v>2013</v>
      </c>
      <c r="E3" s="2">
        <v>2014</v>
      </c>
      <c r="F3" s="2">
        <v>2015</v>
      </c>
      <c r="G3" s="2">
        <v>2016</v>
      </c>
      <c r="H3" s="2">
        <v>2017</v>
      </c>
      <c r="I3" s="2">
        <v>2018</v>
      </c>
      <c r="J3" s="2">
        <v>2019</v>
      </c>
      <c r="K3" s="2">
        <v>2020</v>
      </c>
      <c r="L3" s="2">
        <v>2021</v>
      </c>
      <c r="M3" s="2">
        <v>2022</v>
      </c>
      <c r="N3" s="2">
        <v>2023</v>
      </c>
    </row>
    <row r="4" spans="1:14" x14ac:dyDescent="0.2">
      <c r="A4" s="36" t="s">
        <v>22</v>
      </c>
      <c r="B4" s="11">
        <v>11790.804</v>
      </c>
      <c r="C4" s="11">
        <v>11574.909</v>
      </c>
      <c r="D4" s="11">
        <v>11415.745999999999</v>
      </c>
      <c r="E4" s="11">
        <v>12137.583000000001</v>
      </c>
      <c r="F4" s="11">
        <v>13726.48</v>
      </c>
      <c r="G4" s="11">
        <v>14534.133</v>
      </c>
      <c r="H4" s="11">
        <v>14651.603999999999</v>
      </c>
      <c r="I4" s="11">
        <v>16584.9666</v>
      </c>
      <c r="J4" s="11">
        <v>19656.418000000001</v>
      </c>
      <c r="K4" s="11">
        <v>22521.791000000001</v>
      </c>
      <c r="L4" s="11">
        <v>24944.617999999999</v>
      </c>
      <c r="M4" s="11">
        <v>25373.743999999999</v>
      </c>
      <c r="N4" s="1103">
        <v>28487.892</v>
      </c>
    </row>
    <row r="5" spans="1:14" x14ac:dyDescent="0.2">
      <c r="A5" s="36" t="s">
        <v>23</v>
      </c>
      <c r="B5" s="11">
        <v>5006.0230000000001</v>
      </c>
      <c r="C5" s="11">
        <v>4827.9070000000002</v>
      </c>
      <c r="D5" s="11">
        <v>4951.1000000000004</v>
      </c>
      <c r="E5" s="11">
        <v>5259.0230000000001</v>
      </c>
      <c r="F5" s="11">
        <v>5360.3950000000004</v>
      </c>
      <c r="G5" s="11">
        <v>6116.0690000000004</v>
      </c>
      <c r="H5" s="11">
        <v>6723.5209999999997</v>
      </c>
      <c r="I5" s="11">
        <v>7499.8827000000001</v>
      </c>
      <c r="J5" s="11">
        <v>8223.0540000000001</v>
      </c>
      <c r="K5" s="11">
        <v>7678.5339999999997</v>
      </c>
      <c r="L5" s="11">
        <v>8799.4830000000002</v>
      </c>
      <c r="M5" s="11">
        <v>10299.962</v>
      </c>
      <c r="N5" s="1103">
        <v>11872.129000000001</v>
      </c>
    </row>
    <row r="6" spans="1:14" x14ac:dyDescent="0.2">
      <c r="A6" s="36" t="s">
        <v>22</v>
      </c>
      <c r="B6" s="9"/>
      <c r="C6" s="9"/>
      <c r="D6" s="9"/>
      <c r="E6" s="9"/>
      <c r="F6" s="310"/>
      <c r="G6" s="9"/>
      <c r="H6" s="1101"/>
      <c r="I6" s="9">
        <f>'graf 1'!D25*100/'graf 1'!D27</f>
        <v>68.860578670924042</v>
      </c>
      <c r="J6" s="9">
        <f>'graf 1'!E25*100/'graf 1'!E27</f>
        <v>70.504986608067753</v>
      </c>
      <c r="K6" s="9">
        <f>'graf 1'!F25*100/'graf 1'!F27</f>
        <v>74.574664345499599</v>
      </c>
      <c r="L6" s="9">
        <f>'graf 1'!G25*100/'graf 1'!G27</f>
        <v>73.922899887005443</v>
      </c>
      <c r="M6" s="9">
        <f>'graf 1'!H25*100/'graf 1'!H27</f>
        <v>71.127300314691169</v>
      </c>
      <c r="N6" s="9">
        <f>'graf 1'!I25*100/'graf 1'!I27</f>
        <v>70.584433045760804</v>
      </c>
    </row>
    <row r="7" spans="1:14" x14ac:dyDescent="0.2">
      <c r="A7" s="36" t="s">
        <v>23</v>
      </c>
      <c r="B7" s="9"/>
      <c r="C7" s="9"/>
      <c r="D7" s="9"/>
      <c r="E7" s="9"/>
      <c r="F7" s="310"/>
      <c r="G7" s="9"/>
      <c r="H7" s="1101"/>
      <c r="I7" s="9">
        <f>'graf 1'!D26*100/'graf 1'!D27</f>
        <v>31.139421329075951</v>
      </c>
      <c r="J7" s="9">
        <f>'graf 1'!E26*100/'graf 1'!E27</f>
        <v>29.495013391932243</v>
      </c>
      <c r="K7" s="9">
        <f>'graf 1'!F26*100/'graf 1'!F27</f>
        <v>25.425335654500405</v>
      </c>
      <c r="L7" s="9">
        <f>'graf 1'!G26*100/'graf 1'!G27</f>
        <v>26.077100112994568</v>
      </c>
      <c r="M7" s="9">
        <f>'graf 1'!H26*100/'graf 1'!H27</f>
        <v>28.872699685308838</v>
      </c>
      <c r="N7" s="9">
        <f>'graf 1'!I26*100/'graf 1'!I27</f>
        <v>29.4155669542392</v>
      </c>
    </row>
    <row r="11" spans="1:14" ht="13.5" thickBot="1" x14ac:dyDescent="0.25">
      <c r="A11" s="35" t="s">
        <v>24</v>
      </c>
    </row>
    <row r="12" spans="1:14" x14ac:dyDescent="0.2">
      <c r="A12" s="3"/>
      <c r="B12" s="7">
        <v>2011</v>
      </c>
      <c r="C12" s="3">
        <v>2012</v>
      </c>
      <c r="D12" s="3">
        <v>2013</v>
      </c>
      <c r="E12" s="3">
        <v>2014</v>
      </c>
      <c r="F12" s="3">
        <v>2015</v>
      </c>
      <c r="G12" s="3">
        <v>2016</v>
      </c>
      <c r="H12" s="3">
        <v>2017</v>
      </c>
      <c r="I12" s="3">
        <v>2018</v>
      </c>
      <c r="J12" s="3">
        <v>2019</v>
      </c>
      <c r="K12" s="3">
        <v>2020</v>
      </c>
      <c r="L12" s="3">
        <v>2021</v>
      </c>
      <c r="M12" s="3">
        <v>2022</v>
      </c>
      <c r="N12" s="3">
        <v>2023</v>
      </c>
    </row>
    <row r="13" spans="1:14" x14ac:dyDescent="0.2">
      <c r="A13" s="36" t="s">
        <v>25</v>
      </c>
      <c r="B13" s="11">
        <v>14769.003000000001</v>
      </c>
      <c r="C13" s="11">
        <v>14909.261</v>
      </c>
      <c r="D13" s="11">
        <v>14904.712</v>
      </c>
      <c r="E13" s="11">
        <v>15138.14</v>
      </c>
      <c r="F13" s="11">
        <v>16356.737999999999</v>
      </c>
      <c r="G13" s="11">
        <v>16889.752</v>
      </c>
      <c r="H13" s="11">
        <v>18636.111000000001</v>
      </c>
      <c r="I13" s="11">
        <v>21071.899700000002</v>
      </c>
      <c r="J13" s="11">
        <v>24267.163</v>
      </c>
      <c r="K13" s="11">
        <v>27856.287</v>
      </c>
      <c r="L13" s="11">
        <v>29914.915000000001</v>
      </c>
      <c r="M13" s="11">
        <v>31551.644</v>
      </c>
      <c r="N13" s="454">
        <v>34080.205999999998</v>
      </c>
    </row>
    <row r="14" spans="1:14" x14ac:dyDescent="0.2">
      <c r="A14" s="36" t="s">
        <v>26</v>
      </c>
      <c r="B14" s="11">
        <v>2062.2800000000002</v>
      </c>
      <c r="C14" s="11">
        <v>1912.375</v>
      </c>
      <c r="D14" s="11">
        <v>2009.296</v>
      </c>
      <c r="E14" s="11">
        <v>2299.4070000000002</v>
      </c>
      <c r="F14" s="11">
        <v>4409.991</v>
      </c>
      <c r="G14" s="11">
        <v>1192.5619999999999</v>
      </c>
      <c r="H14" s="11">
        <v>1361.5730000000001</v>
      </c>
      <c r="I14" s="11">
        <v>3075.1028999999999</v>
      </c>
      <c r="J14" s="11">
        <v>3013.68</v>
      </c>
      <c r="K14" s="11">
        <v>2762.4029999999998</v>
      </c>
      <c r="L14" s="11">
        <v>2528.19</v>
      </c>
      <c r="M14" s="11">
        <v>3132.2730000000001</v>
      </c>
      <c r="N14" s="454">
        <v>4589.9650000000001</v>
      </c>
    </row>
    <row r="15" spans="1:14" x14ac:dyDescent="0.2">
      <c r="A15" s="36" t="s">
        <v>25</v>
      </c>
      <c r="B15" s="9"/>
      <c r="C15" s="9"/>
      <c r="D15" s="310"/>
      <c r="E15" s="9"/>
      <c r="F15" s="310"/>
      <c r="G15" s="9"/>
      <c r="I15" s="9">
        <f>'graf 2'!D34*100/'graf 2'!D36</f>
        <v>87.265074051054285</v>
      </c>
      <c r="J15" s="9">
        <f>'graf 2'!E34*100/'graf 2'!E36</f>
        <v>88.953127291557664</v>
      </c>
      <c r="K15" s="9">
        <f>'graf 2'!F34*100/'graf 2'!F36</f>
        <v>90.978049681420089</v>
      </c>
      <c r="L15" s="9">
        <f>'graf 2'!G34*100/'graf 2'!G36</f>
        <v>92.207311846384613</v>
      </c>
      <c r="M15" s="9">
        <f>'graf 2'!H34*100/'graf 2'!H36</f>
        <v>90.969090947830367</v>
      </c>
      <c r="N15" s="9">
        <f>'graf 2'!I34*100/'graf 2'!I36</f>
        <v>88.130476588789833</v>
      </c>
    </row>
    <row r="16" spans="1:14" x14ac:dyDescent="0.2">
      <c r="A16" s="36" t="s">
        <v>26</v>
      </c>
      <c r="B16" s="9"/>
      <c r="C16" s="9"/>
      <c r="D16" s="310"/>
      <c r="E16" s="9"/>
      <c r="F16" s="310"/>
      <c r="G16" s="9"/>
      <c r="I16" s="9">
        <f>'graf 2'!D35*100/'graf 2'!D36</f>
        <v>12.73492594894573</v>
      </c>
      <c r="J16" s="9">
        <f>'graf 2'!E35*100/'graf 2'!E36</f>
        <v>11.046872708442331</v>
      </c>
      <c r="K16" s="9">
        <f>'graf 2'!F35*100/'graf 2'!F36</f>
        <v>9.0219503185799255</v>
      </c>
      <c r="L16" s="9">
        <f>'graf 2'!G35*100/'graf 2'!G36</f>
        <v>7.7926881536153827</v>
      </c>
      <c r="M16" s="9">
        <f>'graf 2'!H35*100/'graf 2'!H36</f>
        <v>9.0309090521696262</v>
      </c>
      <c r="N16" s="9">
        <f>'graf 2'!I35*100/'graf 2'!I36</f>
        <v>11.869523411210155</v>
      </c>
    </row>
    <row r="20" spans="1:21" x14ac:dyDescent="0.2">
      <c r="A20" s="3" t="s">
        <v>27</v>
      </c>
      <c r="B20" s="3"/>
      <c r="C20" s="3"/>
    </row>
    <row r="21" spans="1:21" x14ac:dyDescent="0.2">
      <c r="A21" s="38"/>
      <c r="B21" s="38"/>
      <c r="C21" s="3"/>
    </row>
    <row r="22" spans="1:21" x14ac:dyDescent="0.2">
      <c r="A22" s="38" t="s">
        <v>28</v>
      </c>
      <c r="B22" s="39" t="s">
        <v>16</v>
      </c>
      <c r="C22" s="3"/>
      <c r="R22" s="71"/>
      <c r="S22" s="72"/>
      <c r="T22" s="72"/>
      <c r="U22" s="73"/>
    </row>
    <row r="23" spans="1:21" x14ac:dyDescent="0.2">
      <c r="A23" s="38" t="s">
        <v>29</v>
      </c>
      <c r="B23" s="39" t="s">
        <v>17</v>
      </c>
      <c r="C23" s="3"/>
      <c r="R23" s="71"/>
      <c r="S23" s="72"/>
      <c r="T23" s="72"/>
      <c r="U23" s="73"/>
    </row>
    <row r="24" spans="1:21" x14ac:dyDescent="0.2">
      <c r="A24" s="38" t="s">
        <v>30</v>
      </c>
      <c r="B24" s="39" t="s">
        <v>18</v>
      </c>
      <c r="C24" s="3"/>
      <c r="R24" s="71"/>
      <c r="S24" s="72"/>
      <c r="T24" s="72"/>
      <c r="U24" s="73"/>
    </row>
    <row r="25" spans="1:21" x14ac:dyDescent="0.2">
      <c r="A25" s="38" t="s">
        <v>7</v>
      </c>
      <c r="B25" s="39" t="s">
        <v>15</v>
      </c>
      <c r="C25" s="3"/>
      <c r="R25" s="71"/>
      <c r="S25" s="72"/>
      <c r="T25" s="72"/>
      <c r="U25" s="73"/>
    </row>
    <row r="26" spans="1:21" x14ac:dyDescent="0.2">
      <c r="A26" s="38" t="s">
        <v>6</v>
      </c>
      <c r="B26" s="39" t="s">
        <v>19</v>
      </c>
      <c r="C26" s="3"/>
      <c r="R26" s="71"/>
      <c r="S26" s="72"/>
      <c r="T26" s="72"/>
      <c r="U26" s="73"/>
    </row>
    <row r="27" spans="1:21" x14ac:dyDescent="0.2">
      <c r="A27" s="38" t="s">
        <v>10</v>
      </c>
      <c r="B27" s="39"/>
      <c r="C27" s="3"/>
      <c r="O27" s="71"/>
      <c r="P27" s="72"/>
      <c r="R27" s="71"/>
      <c r="S27" s="72"/>
      <c r="T27" s="72"/>
      <c r="U27" s="73"/>
    </row>
    <row r="28" spans="1:21" x14ac:dyDescent="0.2">
      <c r="A28" s="3"/>
      <c r="B28" s="3"/>
      <c r="C28" s="3"/>
      <c r="O28" s="71"/>
      <c r="P28" s="72"/>
      <c r="R28" s="71"/>
      <c r="S28" s="72"/>
      <c r="T28" s="72"/>
      <c r="U28" s="73"/>
    </row>
    <row r="29" spans="1:21" x14ac:dyDescent="0.2">
      <c r="A29" s="3"/>
      <c r="B29" s="1">
        <v>2023</v>
      </c>
      <c r="C29" s="3"/>
      <c r="O29" s="71"/>
      <c r="P29" s="72"/>
      <c r="R29" s="71"/>
      <c r="S29" s="72"/>
      <c r="T29" s="72"/>
      <c r="U29" s="73"/>
    </row>
    <row r="30" spans="1:21" x14ac:dyDescent="0.2">
      <c r="A30" s="40" t="s">
        <v>31</v>
      </c>
      <c r="B30" s="1" t="s">
        <v>32</v>
      </c>
      <c r="C30" s="3"/>
      <c r="O30" s="71"/>
      <c r="P30" s="73"/>
      <c r="R30" s="71"/>
      <c r="S30" s="72"/>
      <c r="T30" s="72"/>
      <c r="U30" s="73"/>
    </row>
    <row r="31" spans="1:21" x14ac:dyDescent="0.2">
      <c r="A31" s="38" t="s">
        <v>7</v>
      </c>
      <c r="B31" s="70">
        <v>71969.519350000002</v>
      </c>
      <c r="C31" s="80">
        <f>B31/B36*100</f>
        <v>0.17831883794633283</v>
      </c>
      <c r="O31" s="71"/>
      <c r="P31" s="72"/>
      <c r="R31" s="71"/>
      <c r="S31" s="72"/>
      <c r="T31" s="72"/>
      <c r="U31" s="73"/>
    </row>
    <row r="32" spans="1:21" x14ac:dyDescent="0.2">
      <c r="A32" s="38" t="s">
        <v>5</v>
      </c>
      <c r="B32" s="75">
        <v>10614326.22294</v>
      </c>
      <c r="C32" s="80">
        <f>B32/B36*100</f>
        <v>26.299110161529082</v>
      </c>
      <c r="O32" s="71"/>
      <c r="P32" s="72"/>
      <c r="R32" s="71"/>
      <c r="S32" s="72"/>
      <c r="T32" s="72"/>
      <c r="U32" s="73"/>
    </row>
    <row r="33" spans="1:29" x14ac:dyDescent="0.2">
      <c r="A33" s="38" t="s">
        <v>29</v>
      </c>
      <c r="B33" s="41">
        <v>1666825.6947000001</v>
      </c>
      <c r="C33" s="80">
        <f>B33/B36*100</f>
        <v>4.1298930939434282</v>
      </c>
      <c r="O33" s="71"/>
      <c r="P33" s="72"/>
      <c r="R33" s="71"/>
      <c r="S33" s="72"/>
      <c r="T33" s="72"/>
      <c r="U33" s="73"/>
    </row>
    <row r="34" spans="1:29" x14ac:dyDescent="0.2">
      <c r="A34" s="38" t="s">
        <v>30</v>
      </c>
      <c r="B34" s="41">
        <v>26821066.162999999</v>
      </c>
      <c r="C34" s="80">
        <f>B34/B36*100</f>
        <v>66.45454067031875</v>
      </c>
      <c r="O34" s="71"/>
      <c r="P34" s="72"/>
      <c r="R34" s="71"/>
      <c r="S34" s="72"/>
      <c r="T34" s="72"/>
      <c r="U34" s="73"/>
    </row>
    <row r="35" spans="1:29" x14ac:dyDescent="0.2">
      <c r="A35" s="38" t="s">
        <v>6</v>
      </c>
      <c r="B35" s="75">
        <v>1185832.7875699999</v>
      </c>
      <c r="C35" s="80">
        <f>B35/B36*100</f>
        <v>2.9381372362624085</v>
      </c>
      <c r="O35" s="71"/>
      <c r="P35" s="73"/>
    </row>
    <row r="36" spans="1:29" x14ac:dyDescent="0.2">
      <c r="A36" s="38" t="s">
        <v>10</v>
      </c>
      <c r="B36" s="41">
        <f>SUM(B31:B35)</f>
        <v>40360020.387559995</v>
      </c>
      <c r="C36" s="80">
        <f>SUM(C31:C35)</f>
        <v>100</v>
      </c>
      <c r="O36" s="71"/>
      <c r="P36" s="72"/>
    </row>
    <row r="37" spans="1:29" x14ac:dyDescent="0.2">
      <c r="O37" s="71"/>
      <c r="P37" s="72"/>
    </row>
    <row r="38" spans="1:29" x14ac:dyDescent="0.2">
      <c r="O38" s="71"/>
      <c r="P38" s="73"/>
    </row>
    <row r="39" spans="1:29" x14ac:dyDescent="0.2">
      <c r="A39" s="38" t="s">
        <v>33</v>
      </c>
      <c r="O39" s="71"/>
      <c r="P39" s="72"/>
    </row>
    <row r="40" spans="1:29" x14ac:dyDescent="0.2">
      <c r="O40" s="71"/>
      <c r="P40" s="72"/>
    </row>
    <row r="41" spans="1:29" ht="15" x14ac:dyDescent="0.2">
      <c r="A41" s="19"/>
      <c r="B41" s="19"/>
      <c r="C41" s="19"/>
      <c r="D41" s="33"/>
      <c r="E41" s="25"/>
      <c r="F41" s="19"/>
      <c r="G41" s="19"/>
      <c r="H41" s="19"/>
      <c r="I41" s="19"/>
      <c r="O41" s="71"/>
      <c r="P41" s="72"/>
    </row>
    <row r="42" spans="1:29" x14ac:dyDescent="0.2">
      <c r="A42" s="42" t="s">
        <v>2</v>
      </c>
      <c r="B42" s="1356">
        <v>2010</v>
      </c>
      <c r="C42" s="1357"/>
      <c r="D42" s="1358">
        <v>2011</v>
      </c>
      <c r="E42" s="1358"/>
      <c r="F42" s="1358">
        <v>2012</v>
      </c>
      <c r="G42" s="1358"/>
      <c r="H42" s="1358">
        <v>2013</v>
      </c>
      <c r="I42" s="1358"/>
      <c r="J42" s="1358">
        <v>2014</v>
      </c>
      <c r="K42" s="1358"/>
      <c r="L42" s="1358">
        <v>2015</v>
      </c>
      <c r="M42" s="1358"/>
      <c r="N42" s="1358">
        <v>2016</v>
      </c>
      <c r="O42" s="1358"/>
      <c r="P42" s="1358">
        <v>2017</v>
      </c>
      <c r="Q42" s="1358"/>
      <c r="R42" s="1358">
        <v>2018</v>
      </c>
      <c r="S42" s="1358"/>
      <c r="T42" s="1355">
        <v>2019</v>
      </c>
      <c r="U42" s="1355"/>
      <c r="V42" s="1355">
        <v>2020</v>
      </c>
      <c r="W42" s="1355"/>
      <c r="X42" s="1355">
        <v>2021</v>
      </c>
      <c r="Y42" s="1355"/>
      <c r="Z42" s="1355">
        <v>2022</v>
      </c>
      <c r="AA42" s="1355"/>
      <c r="AB42" s="1355">
        <v>2023</v>
      </c>
      <c r="AC42" s="1355"/>
    </row>
    <row r="43" spans="1:29" ht="25.5" x14ac:dyDescent="0.2">
      <c r="A43" s="43" t="s">
        <v>34</v>
      </c>
      <c r="B43" s="44">
        <v>83174.53138</v>
      </c>
      <c r="C43" s="45">
        <f>B43*100/B56</f>
        <v>0.4977271057541624</v>
      </c>
      <c r="D43" s="46">
        <v>50249.629439999997</v>
      </c>
      <c r="E43" s="47">
        <f t="shared" ref="E43:E54" si="0">D43/$D$56*100</f>
        <v>0.29854901314190779</v>
      </c>
      <c r="F43" s="19"/>
      <c r="G43" s="46"/>
      <c r="H43" s="19"/>
      <c r="I43" s="46"/>
      <c r="J43" s="19"/>
      <c r="K43" s="46"/>
      <c r="L43" s="19"/>
      <c r="M43" s="46"/>
      <c r="N43" s="19"/>
      <c r="O43" s="46"/>
      <c r="P43" s="19"/>
      <c r="Q43" s="46"/>
      <c r="R43" s="19"/>
      <c r="S43" s="46"/>
      <c r="T43" s="82"/>
      <c r="U43" s="83"/>
      <c r="V43" s="82"/>
      <c r="W43" s="83"/>
      <c r="X43" s="82"/>
      <c r="Y43" s="83"/>
      <c r="Z43" s="82"/>
      <c r="AA43" s="83"/>
      <c r="AB43" s="82"/>
      <c r="AC43" s="83"/>
    </row>
    <row r="44" spans="1:29" x14ac:dyDescent="0.2">
      <c r="A44" s="48" t="s">
        <v>35</v>
      </c>
      <c r="B44" s="49">
        <v>193322.11895999999</v>
      </c>
      <c r="C44" s="50">
        <f t="shared" ref="C44:C55" si="1">B44/$B$56*100</f>
        <v>1.1568644529972063</v>
      </c>
      <c r="D44" s="51">
        <f>162931.94504+50249.62944</f>
        <v>213181.57447999998</v>
      </c>
      <c r="E44" s="25">
        <f t="shared" si="0"/>
        <v>1.2665794631786664</v>
      </c>
      <c r="F44" s="51">
        <v>170629.92</v>
      </c>
      <c r="G44" s="25">
        <f t="shared" ref="G44:G54" si="2">F44/$F$56*100</f>
        <v>1.0143479305618779</v>
      </c>
      <c r="H44" s="51">
        <v>152934.28</v>
      </c>
      <c r="I44" s="25">
        <f t="shared" ref="I44:I54" si="3">H44/$H$56*100</f>
        <v>0.90418709538929842</v>
      </c>
      <c r="J44" s="51">
        <v>136507.53864000004</v>
      </c>
      <c r="K44" s="25">
        <f t="shared" ref="K44:K54" si="4">J44/$H$56*100</f>
        <v>0.8070679435744823</v>
      </c>
      <c r="L44" s="51">
        <v>102520.63812</v>
      </c>
      <c r="M44" s="74">
        <f t="shared" ref="M44:M54" si="5">L44/$L$56*100</f>
        <v>0.4936773399203403</v>
      </c>
      <c r="N44" s="51">
        <v>150763.94</v>
      </c>
      <c r="O44" s="74">
        <f t="shared" ref="O44:O54" si="6">N44/$N$56*100</f>
        <v>0.83376461661892298</v>
      </c>
      <c r="P44" s="51">
        <v>160334.31792999999</v>
      </c>
      <c r="Q44" s="74">
        <f t="shared" ref="Q44:Q54" si="7">P44/$P$56*100</f>
        <v>0.80176443201973213</v>
      </c>
      <c r="R44" s="51">
        <v>185849.80342000004</v>
      </c>
      <c r="S44" s="74">
        <f t="shared" ref="S44:S54" si="8">R44/$R$56*100</f>
        <v>0.7696599308414197</v>
      </c>
      <c r="T44" s="84">
        <v>202777.63847000001</v>
      </c>
      <c r="U44" s="85">
        <f t="shared" ref="U44:U54" si="9">T44/$T$56*100</f>
        <v>0.7432968148385638</v>
      </c>
      <c r="V44" s="84">
        <v>226989.53388999999</v>
      </c>
      <c r="W44" s="85">
        <f t="shared" ref="W44:W54" si="10">V44/$V$56*100</f>
        <v>0.74134306156302343</v>
      </c>
      <c r="X44" s="84">
        <v>215162.17833999998</v>
      </c>
      <c r="Y44" s="85">
        <f t="shared" ref="Y44:Y55" si="11">X44/$X$56*100</f>
        <v>0.66319847464699044</v>
      </c>
      <c r="Z44" s="84">
        <v>352193.48073999997</v>
      </c>
      <c r="AA44" s="85">
        <f t="shared" ref="AA44:AA55" si="12">Z44/$Z$56*100</f>
        <v>1.0154374644612725</v>
      </c>
      <c r="AB44" s="84">
        <v>307279.49082000001</v>
      </c>
      <c r="AC44" s="85">
        <f>AB44/$AB$56*100</f>
        <v>0.79461630965252694</v>
      </c>
    </row>
    <row r="45" spans="1:29" x14ac:dyDescent="0.2">
      <c r="A45" s="48" t="s">
        <v>3213</v>
      </c>
      <c r="B45" s="49">
        <v>2894007.1503900001</v>
      </c>
      <c r="C45" s="50">
        <f t="shared" si="1"/>
        <v>17.318111435032719</v>
      </c>
      <c r="D45" s="51">
        <v>3160888.4401600002</v>
      </c>
      <c r="E45" s="25">
        <f t="shared" si="0"/>
        <v>18.77984245810654</v>
      </c>
      <c r="F45" s="51">
        <v>3205307.55</v>
      </c>
      <c r="G45" s="25">
        <f t="shared" si="2"/>
        <v>19.054671538009647</v>
      </c>
      <c r="H45" s="51">
        <v>3020238.37</v>
      </c>
      <c r="I45" s="25">
        <f t="shared" si="3"/>
        <v>17.8564319206499</v>
      </c>
      <c r="J45" s="51">
        <v>3424360.5140899993</v>
      </c>
      <c r="K45" s="25">
        <f t="shared" si="4"/>
        <v>20.245706762413509</v>
      </c>
      <c r="L45" s="51">
        <v>3703631.5427000001</v>
      </c>
      <c r="M45" s="74">
        <f t="shared" si="5"/>
        <v>17.83444779094204</v>
      </c>
      <c r="N45" s="51">
        <v>2365106.6800000002</v>
      </c>
      <c r="O45" s="74">
        <f t="shared" si="6"/>
        <v>13.079667885523913</v>
      </c>
      <c r="P45" s="51">
        <v>2678202.1603299994</v>
      </c>
      <c r="Q45" s="74">
        <f t="shared" si="7"/>
        <v>13.39256162768897</v>
      </c>
      <c r="R45" s="51">
        <v>3246553.3547900007</v>
      </c>
      <c r="S45" s="74">
        <f t="shared" si="8"/>
        <v>13.444953852728968</v>
      </c>
      <c r="T45" s="84">
        <v>3593030.4164900002</v>
      </c>
      <c r="U45" s="85">
        <f t="shared" si="9"/>
        <v>13.170525529077068</v>
      </c>
      <c r="V45" s="84">
        <v>3589743.5419000001</v>
      </c>
      <c r="W45" s="85">
        <f t="shared" si="10"/>
        <v>11.724027191790617</v>
      </c>
      <c r="X45" s="84">
        <v>3597149.7530000005</v>
      </c>
      <c r="Y45" s="85">
        <f t="shared" si="11"/>
        <v>11.08756310087467</v>
      </c>
      <c r="Z45" s="84">
        <v>4108422.8822400002</v>
      </c>
      <c r="AA45" s="85">
        <f t="shared" si="12"/>
        <v>11.845325772955588</v>
      </c>
      <c r="AB45" s="84">
        <v>4582507.5481900005</v>
      </c>
      <c r="AC45" s="85">
        <f t="shared" ref="AC45:AC55" si="13">AB45/$AB$56*100</f>
        <v>11.850238449629009</v>
      </c>
    </row>
    <row r="46" spans="1:29" x14ac:dyDescent="0.2">
      <c r="A46" s="48" t="s">
        <v>36</v>
      </c>
      <c r="B46" s="49">
        <v>10967763.668959999</v>
      </c>
      <c r="C46" s="50">
        <f t="shared" si="1"/>
        <v>65.632510060162048</v>
      </c>
      <c r="D46" s="51">
        <v>11128361.640380001</v>
      </c>
      <c r="E46" s="25">
        <f t="shared" si="0"/>
        <v>66.117132059426226</v>
      </c>
      <c r="F46" s="51">
        <v>11225454</v>
      </c>
      <c r="G46" s="25">
        <f t="shared" si="2"/>
        <v>66.732235674244905</v>
      </c>
      <c r="H46" s="51">
        <v>11254915.52</v>
      </c>
      <c r="I46" s="25">
        <f t="shared" si="3"/>
        <v>66.541977200145936</v>
      </c>
      <c r="J46" s="51">
        <v>11269262.00909997</v>
      </c>
      <c r="K46" s="25">
        <f t="shared" si="4"/>
        <v>66.626797361514178</v>
      </c>
      <c r="L46" s="51">
        <v>11831940.61582</v>
      </c>
      <c r="M46" s="74">
        <f t="shared" si="5"/>
        <v>56.975464417968169</v>
      </c>
      <c r="N46" s="51">
        <v>11706822.68</v>
      </c>
      <c r="O46" s="74">
        <f t="shared" si="6"/>
        <v>64.741837627856583</v>
      </c>
      <c r="P46" s="51">
        <v>12783550.443320023</v>
      </c>
      <c r="Q46" s="74">
        <f t="shared" si="7"/>
        <v>63.925154593908182</v>
      </c>
      <c r="R46" s="51">
        <v>14697233.332829975</v>
      </c>
      <c r="S46" s="74">
        <f t="shared" si="8"/>
        <v>60.865663467733377</v>
      </c>
      <c r="T46" s="84">
        <v>17062378.578159999</v>
      </c>
      <c r="U46" s="85">
        <f t="shared" si="9"/>
        <v>62.543442888513432</v>
      </c>
      <c r="V46" s="84">
        <v>18903080.660780001</v>
      </c>
      <c r="W46" s="85">
        <f t="shared" si="10"/>
        <v>61.737065361024548</v>
      </c>
      <c r="X46" s="84">
        <v>20815927.305050012</v>
      </c>
      <c r="Y46" s="85">
        <f t="shared" si="11"/>
        <v>64.161328647904639</v>
      </c>
      <c r="Z46" s="84">
        <v>22005871.477079995</v>
      </c>
      <c r="AA46" s="85">
        <f t="shared" si="12"/>
        <v>63.446905061945046</v>
      </c>
      <c r="AB46" s="84">
        <v>23826280.912259988</v>
      </c>
      <c r="AC46" s="85">
        <f t="shared" si="13"/>
        <v>61.614106951039616</v>
      </c>
    </row>
    <row r="47" spans="1:29" x14ac:dyDescent="0.2">
      <c r="A47" s="48" t="s">
        <v>37</v>
      </c>
      <c r="B47" s="49">
        <v>248565.56529999999</v>
      </c>
      <c r="C47" s="50">
        <f t="shared" si="1"/>
        <v>1.4874483493232549</v>
      </c>
      <c r="D47" s="51">
        <v>236770.85819999999</v>
      </c>
      <c r="E47" s="25">
        <f t="shared" si="0"/>
        <v>1.4067308922302888</v>
      </c>
      <c r="F47" s="51">
        <v>234957.19</v>
      </c>
      <c r="G47" s="25">
        <f t="shared" si="2"/>
        <v>1.3967558529426372</v>
      </c>
      <c r="H47" s="51">
        <v>275024.78000000003</v>
      </c>
      <c r="I47" s="25">
        <f t="shared" si="3"/>
        <v>1.6260177704323771</v>
      </c>
      <c r="J47" s="51">
        <v>241199.77121000001</v>
      </c>
      <c r="K47" s="25">
        <f t="shared" si="4"/>
        <v>1.4260355529115725</v>
      </c>
      <c r="L47" s="51">
        <v>293797.01584000001</v>
      </c>
      <c r="M47" s="74">
        <f t="shared" si="5"/>
        <v>1.4147486000492453</v>
      </c>
      <c r="N47" s="51">
        <v>284089.3</v>
      </c>
      <c r="O47" s="74">
        <f t="shared" si="6"/>
        <v>1.5710892558262819</v>
      </c>
      <c r="P47" s="51">
        <v>342982.99139999988</v>
      </c>
      <c r="Q47" s="74">
        <f t="shared" si="7"/>
        <v>1.7151135629760033</v>
      </c>
      <c r="R47" s="51">
        <v>421572.51356999989</v>
      </c>
      <c r="S47" s="74">
        <f t="shared" si="8"/>
        <v>1.7458585678762808</v>
      </c>
      <c r="T47" s="84">
        <v>600387.53191999998</v>
      </c>
      <c r="U47" s="85">
        <f t="shared" si="9"/>
        <v>2.2007660386623229</v>
      </c>
      <c r="V47" s="84">
        <v>723281.56709999999</v>
      </c>
      <c r="W47" s="85">
        <f t="shared" si="10"/>
        <v>2.3622224431980192</v>
      </c>
      <c r="X47" s="84">
        <v>558724.8990199999</v>
      </c>
      <c r="Y47" s="85">
        <f t="shared" si="11"/>
        <v>1.7221683831059775</v>
      </c>
      <c r="Z47" s="84">
        <v>516684.38358999998</v>
      </c>
      <c r="AA47" s="85">
        <f t="shared" si="12"/>
        <v>1.4896944693496066</v>
      </c>
      <c r="AB47" s="84">
        <v>629461.78288000007</v>
      </c>
      <c r="AC47" s="85">
        <f t="shared" si="13"/>
        <v>1.6277708533186961</v>
      </c>
    </row>
    <row r="48" spans="1:29" x14ac:dyDescent="0.2">
      <c r="A48" s="48" t="s">
        <v>38</v>
      </c>
      <c r="B48" s="49">
        <v>766615.17020000005</v>
      </c>
      <c r="C48" s="50">
        <f t="shared" si="1"/>
        <v>4.587523891750247</v>
      </c>
      <c r="D48" s="51">
        <v>865105.31169999996</v>
      </c>
      <c r="E48" s="25">
        <f t="shared" si="0"/>
        <v>5.1398655064760126</v>
      </c>
      <c r="F48" s="51">
        <v>788177.4</v>
      </c>
      <c r="G48" s="25">
        <f t="shared" si="2"/>
        <v>4.6854977990122801</v>
      </c>
      <c r="H48" s="51">
        <v>936978.72</v>
      </c>
      <c r="I48" s="25">
        <f t="shared" si="3"/>
        <v>5.5396610052264457</v>
      </c>
      <c r="J48" s="51">
        <v>915316.71375999972</v>
      </c>
      <c r="K48" s="25">
        <f t="shared" si="4"/>
        <v>5.4115896107526194</v>
      </c>
      <c r="L48" s="51">
        <v>1179862.43521</v>
      </c>
      <c r="M48" s="74">
        <f t="shared" si="5"/>
        <v>5.6815033457422226</v>
      </c>
      <c r="N48" s="51">
        <v>873728.39</v>
      </c>
      <c r="O48" s="74">
        <f t="shared" si="6"/>
        <v>4.8319499750233303</v>
      </c>
      <c r="P48" s="51">
        <v>903239.35944999999</v>
      </c>
      <c r="Q48" s="74">
        <f t="shared" si="7"/>
        <v>4.5167198224117335</v>
      </c>
      <c r="R48" s="51">
        <v>1409885.7809699995</v>
      </c>
      <c r="S48" s="74">
        <f t="shared" si="8"/>
        <v>5.8387610463240094</v>
      </c>
      <c r="T48" s="84">
        <v>1420948.2523399999</v>
      </c>
      <c r="U48" s="85">
        <f t="shared" si="9"/>
        <v>5.2085936002800599</v>
      </c>
      <c r="V48" s="84">
        <v>2161827.0943700001</v>
      </c>
      <c r="W48" s="85">
        <f t="shared" si="10"/>
        <v>7.0604819933539495</v>
      </c>
      <c r="X48" s="84">
        <v>1746465.7994000001</v>
      </c>
      <c r="Y48" s="85">
        <f t="shared" si="11"/>
        <v>5.3831647509858405</v>
      </c>
      <c r="Z48" s="84">
        <v>1446796.9421400002</v>
      </c>
      <c r="AA48" s="85">
        <f t="shared" si="12"/>
        <v>4.171377094857478</v>
      </c>
      <c r="AB48" s="84">
        <v>1983432.8332499997</v>
      </c>
      <c r="AC48" s="85">
        <f t="shared" si="13"/>
        <v>5.1291027402932308</v>
      </c>
    </row>
    <row r="49" spans="1:29" x14ac:dyDescent="0.2">
      <c r="A49" s="48" t="s">
        <v>39</v>
      </c>
      <c r="B49" s="49">
        <v>213775.03271</v>
      </c>
      <c r="C49" s="50">
        <f t="shared" si="1"/>
        <v>1.2792573224985413</v>
      </c>
      <c r="D49" s="51">
        <v>121887.85522</v>
      </c>
      <c r="E49" s="25">
        <f t="shared" si="0"/>
        <v>0.72417447243795507</v>
      </c>
      <c r="F49" s="51">
        <v>112075.19</v>
      </c>
      <c r="G49" s="25">
        <f t="shared" si="2"/>
        <v>0.66625617033536244</v>
      </c>
      <c r="H49" s="51">
        <v>105883.17</v>
      </c>
      <c r="I49" s="25">
        <f t="shared" si="3"/>
        <v>0.62600874004775975</v>
      </c>
      <c r="J49" s="51">
        <v>105517.00181999995</v>
      </c>
      <c r="K49" s="25">
        <f t="shared" si="4"/>
        <v>0.62384385887724503</v>
      </c>
      <c r="L49" s="51">
        <v>104008.06471000001</v>
      </c>
      <c r="M49" s="74">
        <f t="shared" si="5"/>
        <v>0.50083988607439833</v>
      </c>
      <c r="N49" s="51">
        <v>356383.01</v>
      </c>
      <c r="O49" s="74">
        <f t="shared" si="6"/>
        <v>1.9708926663905693</v>
      </c>
      <c r="P49" s="51">
        <v>371824.37521000026</v>
      </c>
      <c r="Q49" s="74">
        <f t="shared" si="7"/>
        <v>1.859337182770137</v>
      </c>
      <c r="R49" s="51">
        <v>690805.45177000004</v>
      </c>
      <c r="S49" s="74">
        <f t="shared" si="8"/>
        <v>2.8608331375665967</v>
      </c>
      <c r="T49" s="84">
        <v>489877.91125</v>
      </c>
      <c r="U49" s="85">
        <f t="shared" si="9"/>
        <v>1.7956846417548362</v>
      </c>
      <c r="V49" s="84">
        <v>509416.22888000001</v>
      </c>
      <c r="W49" s="85">
        <f t="shared" si="10"/>
        <v>1.6637427297013649</v>
      </c>
      <c r="X49" s="84">
        <v>423504.61832999997</v>
      </c>
      <c r="Y49" s="85">
        <f t="shared" si="11"/>
        <v>1.3053763400674627</v>
      </c>
      <c r="Z49" s="84">
        <v>371311.85941999999</v>
      </c>
      <c r="AA49" s="85">
        <f t="shared" si="12"/>
        <v>1.0705592058706808</v>
      </c>
      <c r="AB49" s="84">
        <v>438517.67853999999</v>
      </c>
      <c r="AC49" s="85">
        <f t="shared" si="13"/>
        <v>1.1339946525847604</v>
      </c>
    </row>
    <row r="50" spans="1:29" x14ac:dyDescent="0.2">
      <c r="A50" s="48" t="s">
        <v>40</v>
      </c>
      <c r="B50" s="49">
        <v>381553.26222999999</v>
      </c>
      <c r="C50" s="50">
        <f t="shared" si="1"/>
        <v>2.2832638519254962</v>
      </c>
      <c r="D50" s="51">
        <v>315243.35417000001</v>
      </c>
      <c r="E50" s="25">
        <f t="shared" si="0"/>
        <v>1.8729609220178645</v>
      </c>
      <c r="F50" s="51">
        <v>359355.38</v>
      </c>
      <c r="G50" s="25">
        <f t="shared" si="2"/>
        <v>2.1362688679645236</v>
      </c>
      <c r="H50" s="51">
        <v>399369.52</v>
      </c>
      <c r="I50" s="25">
        <f t="shared" si="3"/>
        <v>2.3611760965286419</v>
      </c>
      <c r="J50" s="51">
        <v>438171.60368000006</v>
      </c>
      <c r="K50" s="25">
        <f t="shared" si="4"/>
        <v>2.5905840705791405</v>
      </c>
      <c r="L50" s="51">
        <v>1607572.18295</v>
      </c>
      <c r="M50" s="74">
        <f t="shared" si="5"/>
        <v>7.7410946084802879</v>
      </c>
      <c r="N50" s="51">
        <v>1419728.21</v>
      </c>
      <c r="O50" s="74">
        <f t="shared" si="6"/>
        <v>7.8514739447225894</v>
      </c>
      <c r="P50" s="51">
        <v>1789027.1574599994</v>
      </c>
      <c r="Q50" s="74">
        <f t="shared" si="7"/>
        <v>8.9461717322115941</v>
      </c>
      <c r="R50" s="51">
        <v>2342195.1815199992</v>
      </c>
      <c r="S50" s="74">
        <f t="shared" si="8"/>
        <v>9.6997346688169497</v>
      </c>
      <c r="T50" s="84">
        <v>2722076.4213100001</v>
      </c>
      <c r="U50" s="85">
        <f t="shared" si="9"/>
        <v>9.9779775964114439</v>
      </c>
      <c r="V50" s="84">
        <v>3330352.53144</v>
      </c>
      <c r="W50" s="85">
        <f t="shared" si="10"/>
        <v>10.87686158665954</v>
      </c>
      <c r="X50" s="84">
        <v>3764099.6663600001</v>
      </c>
      <c r="Y50" s="85">
        <f t="shared" si="11"/>
        <v>11.602155994184372</v>
      </c>
      <c r="Z50" s="84">
        <v>4028365.3552000001</v>
      </c>
      <c r="AA50" s="85">
        <f t="shared" si="12"/>
        <v>11.614505451983916</v>
      </c>
      <c r="AB50" s="84">
        <v>4319599.3240699992</v>
      </c>
      <c r="AC50" s="85">
        <f t="shared" si="13"/>
        <v>11.170365014958705</v>
      </c>
    </row>
    <row r="51" spans="1:29" x14ac:dyDescent="0.2">
      <c r="A51" s="48" t="s">
        <v>41</v>
      </c>
      <c r="B51" s="49">
        <v>399929.06897999998</v>
      </c>
      <c r="C51" s="50">
        <f t="shared" si="1"/>
        <v>2.3932270456799554</v>
      </c>
      <c r="D51" s="51">
        <v>139976.92131999999</v>
      </c>
      <c r="E51" s="25">
        <f t="shared" si="0"/>
        <v>0.83164736115372384</v>
      </c>
      <c r="F51" s="51">
        <v>102493.72</v>
      </c>
      <c r="G51" s="25">
        <f t="shared" si="2"/>
        <v>0.60929696724694327</v>
      </c>
      <c r="H51" s="51">
        <v>95560.13</v>
      </c>
      <c r="I51" s="25">
        <f t="shared" si="3"/>
        <v>0.56497625241197569</v>
      </c>
      <c r="J51" s="51">
        <v>85425.741780000026</v>
      </c>
      <c r="K51" s="25">
        <f t="shared" si="4"/>
        <v>0.50505912298756339</v>
      </c>
      <c r="L51" s="51">
        <v>1123194.92481</v>
      </c>
      <c r="M51" s="74">
        <f t="shared" si="5"/>
        <v>5.4086269151309052</v>
      </c>
      <c r="N51" s="51">
        <v>129961.47</v>
      </c>
      <c r="O51" s="74">
        <f t="shared" si="6"/>
        <v>0.71872143438133584</v>
      </c>
      <c r="P51" s="51">
        <v>192331.81790000017</v>
      </c>
      <c r="Q51" s="74">
        <f t="shared" si="7"/>
        <v>0.961770460178339</v>
      </c>
      <c r="R51" s="51">
        <v>268164.53679000016</v>
      </c>
      <c r="S51" s="74">
        <f t="shared" si="8"/>
        <v>1.1105499981266154</v>
      </c>
      <c r="T51" s="84">
        <v>211180.37865</v>
      </c>
      <c r="U51" s="85">
        <f t="shared" si="9"/>
        <v>0.77409769633040559</v>
      </c>
      <c r="V51" s="84">
        <v>236659.60907999999</v>
      </c>
      <c r="W51" s="85">
        <f t="shared" si="10"/>
        <v>0.77292532451605134</v>
      </c>
      <c r="X51" s="84">
        <v>218836.48074999996</v>
      </c>
      <c r="Y51" s="85">
        <f t="shared" si="11"/>
        <v>0.67452384684996713</v>
      </c>
      <c r="Z51" s="84">
        <v>524021.40406000003</v>
      </c>
      <c r="AA51" s="85">
        <f t="shared" si="12"/>
        <v>1.5108484255418204</v>
      </c>
      <c r="AB51" s="84">
        <v>956573.25766</v>
      </c>
      <c r="AC51" s="85">
        <f t="shared" si="13"/>
        <v>2.4736721278913665</v>
      </c>
    </row>
    <row r="52" spans="1:29" x14ac:dyDescent="0.2">
      <c r="A52" s="48" t="s">
        <v>0</v>
      </c>
      <c r="B52" s="49">
        <v>76871.565239999996</v>
      </c>
      <c r="C52" s="50">
        <f t="shared" si="1"/>
        <v>0.46000934477038308</v>
      </c>
      <c r="D52" s="51">
        <v>51297.90137</v>
      </c>
      <c r="E52" s="25">
        <f t="shared" si="0"/>
        <v>0.30477712972094745</v>
      </c>
      <c r="F52" s="51">
        <v>52372.1</v>
      </c>
      <c r="G52" s="25">
        <f t="shared" si="2"/>
        <v>0.31133772584655561</v>
      </c>
      <c r="H52" s="51">
        <v>52603.28</v>
      </c>
      <c r="I52" s="25">
        <f t="shared" si="3"/>
        <v>0.31100422319410648</v>
      </c>
      <c r="J52" s="51">
        <v>69100.06084000002</v>
      </c>
      <c r="K52" s="25">
        <f t="shared" si="4"/>
        <v>0.40853746656500706</v>
      </c>
      <c r="L52" s="51">
        <v>59088.62081</v>
      </c>
      <c r="M52" s="74">
        <f t="shared" si="5"/>
        <v>0.2845350329062355</v>
      </c>
      <c r="N52" s="51">
        <v>71723.259999999995</v>
      </c>
      <c r="O52" s="74">
        <f t="shared" si="6"/>
        <v>0.3966486706075692</v>
      </c>
      <c r="P52" s="51">
        <v>94450.725099999996</v>
      </c>
      <c r="Q52" s="74">
        <f t="shared" si="7"/>
        <v>0.47230831765358522</v>
      </c>
      <c r="R52" s="51">
        <v>98110.852129999912</v>
      </c>
      <c r="S52" s="74">
        <f t="shared" si="8"/>
        <v>0.40630654579988829</v>
      </c>
      <c r="T52" s="84">
        <v>95463.443610000002</v>
      </c>
      <c r="U52" s="85">
        <f t="shared" si="9"/>
        <v>0.3499284936160833</v>
      </c>
      <c r="V52" s="84">
        <v>107537.17107</v>
      </c>
      <c r="W52" s="85">
        <f t="shared" si="10"/>
        <v>0.35121414748353091</v>
      </c>
      <c r="X52" s="84">
        <v>86002.397209999996</v>
      </c>
      <c r="Y52" s="85">
        <f t="shared" si="11"/>
        <v>0.26508682467197869</v>
      </c>
      <c r="Z52" s="84">
        <v>99905.59057</v>
      </c>
      <c r="AA52" s="85">
        <f t="shared" si="12"/>
        <v>0.28804587569523682</v>
      </c>
      <c r="AB52" s="84">
        <v>115894.24838</v>
      </c>
      <c r="AC52" s="85">
        <f t="shared" si="13"/>
        <v>0.2996993379282018</v>
      </c>
    </row>
    <row r="53" spans="1:29" ht="38.25" x14ac:dyDescent="0.2">
      <c r="A53" s="48" t="s">
        <v>42</v>
      </c>
      <c r="B53" s="49">
        <f>430349.32014+35823.68138</f>
        <v>466173.00152000005</v>
      </c>
      <c r="C53" s="50">
        <f t="shared" si="1"/>
        <v>2.7896392679054296</v>
      </c>
      <c r="D53" s="51">
        <f>451273.4481+32994.27057</f>
        <v>484267.71866999997</v>
      </c>
      <c r="E53" s="25">
        <f t="shared" si="0"/>
        <v>2.8771883716683488</v>
      </c>
      <c r="F53" s="51">
        <f>31321.99+386401.55+9323.81</f>
        <v>427047.35</v>
      </c>
      <c r="G53" s="25">
        <f t="shared" si="2"/>
        <v>2.5386790061463662</v>
      </c>
      <c r="H53" s="51">
        <f>39550.96+422326.06+9783.82</f>
        <v>471660.84</v>
      </c>
      <c r="I53" s="25">
        <f t="shared" si="3"/>
        <v>2.7885811142438222</v>
      </c>
      <c r="J53" s="51">
        <v>489313.23398000002</v>
      </c>
      <c r="K53" s="25">
        <f t="shared" si="4"/>
        <v>2.8929466419688277</v>
      </c>
      <c r="L53" s="51">
        <v>507481.09860999999</v>
      </c>
      <c r="M53" s="74">
        <f t="shared" si="5"/>
        <v>2.4437218048564047</v>
      </c>
      <c r="N53" s="51">
        <v>499079.58</v>
      </c>
      <c r="O53" s="74">
        <f t="shared" si="6"/>
        <v>2.7600425849910337</v>
      </c>
      <c r="P53" s="51">
        <v>521930.58658999961</v>
      </c>
      <c r="Q53" s="74">
        <f t="shared" si="7"/>
        <v>2.6099551594048229</v>
      </c>
      <c r="R53" s="51">
        <v>589166.3865299992</v>
      </c>
      <c r="S53" s="74">
        <f t="shared" si="8"/>
        <v>2.4399152001576447</v>
      </c>
      <c r="T53" s="84">
        <v>625576.73152000003</v>
      </c>
      <c r="U53" s="85">
        <f t="shared" si="9"/>
        <v>2.293098960439508</v>
      </c>
      <c r="V53" s="84">
        <v>599238.56732999999</v>
      </c>
      <c r="W53" s="85">
        <f t="shared" si="10"/>
        <v>1.9571006050276452</v>
      </c>
      <c r="X53" s="84">
        <v>628327.26066999987</v>
      </c>
      <c r="Y53" s="85">
        <f t="shared" si="11"/>
        <v>1.9367050662453613</v>
      </c>
      <c r="Z53" s="84">
        <v>661630.77090000012</v>
      </c>
      <c r="AA53" s="85">
        <f t="shared" si="12"/>
        <v>1.9076011032362907</v>
      </c>
      <c r="AB53" s="84">
        <v>739907.96994999994</v>
      </c>
      <c r="AC53" s="85">
        <f t="shared" si="13"/>
        <v>1.9133816545815956</v>
      </c>
    </row>
    <row r="54" spans="1:29" x14ac:dyDescent="0.2">
      <c r="A54" s="48" t="s">
        <v>43</v>
      </c>
      <c r="B54" s="49">
        <f>75957.46069+132.36893+15458.24245+9484.2016+1262.48</f>
        <v>102294.75367000001</v>
      </c>
      <c r="C54" s="50">
        <f t="shared" si="1"/>
        <v>0.61214497795471778</v>
      </c>
      <c r="D54" s="51">
        <f>87484.79424+28.97847+15664.34798+8819.592+2303.76</f>
        <v>114301.47269000001</v>
      </c>
      <c r="E54" s="25">
        <f t="shared" si="0"/>
        <v>0.6791013635834332</v>
      </c>
      <c r="F54" s="51">
        <f>16528.64+4146+122995.86+96.03</f>
        <v>143766.53</v>
      </c>
      <c r="G54" s="25">
        <f t="shared" si="2"/>
        <v>0.8546524676889149</v>
      </c>
      <c r="H54" s="51">
        <f>130268.94+17209.7+1230.7+130.31</f>
        <v>148839.65000000002</v>
      </c>
      <c r="I54" s="25">
        <f t="shared" si="3"/>
        <v>0.87997858172974563</v>
      </c>
      <c r="J54" s="51">
        <v>263372.63772</v>
      </c>
      <c r="K54" s="25">
        <f t="shared" si="4"/>
        <v>1.557127285688106</v>
      </c>
      <c r="L54" s="51">
        <v>253632.42847000001</v>
      </c>
      <c r="M54" s="74">
        <f t="shared" si="5"/>
        <v>1.2213402579297716</v>
      </c>
      <c r="N54" s="51">
        <v>224927.96</v>
      </c>
      <c r="O54" s="74">
        <f t="shared" si="6"/>
        <v>1.2439113380578701</v>
      </c>
      <c r="P54" s="51">
        <v>159810.11399000001</v>
      </c>
      <c r="Q54" s="74">
        <f t="shared" si="7"/>
        <v>0.79914310877688099</v>
      </c>
      <c r="R54" s="51">
        <v>197465.39379999999</v>
      </c>
      <c r="S54" s="74">
        <f t="shared" si="8"/>
        <v>0.81776358402823257</v>
      </c>
      <c r="T54" s="84">
        <v>257145.88326999999</v>
      </c>
      <c r="U54" s="85">
        <f t="shared" si="9"/>
        <v>0.94258774007626944</v>
      </c>
      <c r="V54" s="84">
        <v>230563.49867999999</v>
      </c>
      <c r="W54" s="85">
        <f t="shared" si="10"/>
        <v>0.75301555568172152</v>
      </c>
      <c r="X54" s="84">
        <v>352604.44253</v>
      </c>
      <c r="Y54" s="85">
        <f t="shared" si="11"/>
        <v>1.0868393796893199</v>
      </c>
      <c r="Z54" s="84">
        <v>493809.54483000003</v>
      </c>
      <c r="AA54" s="85">
        <f t="shared" si="12"/>
        <v>1.4237421745438932</v>
      </c>
      <c r="AB54" s="84">
        <v>628813.60970999999</v>
      </c>
      <c r="AC54" s="85">
        <f t="shared" si="13"/>
        <v>1.6260946953330566</v>
      </c>
    </row>
    <row r="55" spans="1:29" x14ac:dyDescent="0.2">
      <c r="A55" s="48" t="s">
        <v>3212</v>
      </c>
      <c r="B55" s="49"/>
      <c r="C55" s="50">
        <f t="shared" si="1"/>
        <v>0</v>
      </c>
      <c r="D55" s="51"/>
      <c r="E55" s="25"/>
      <c r="F55" s="51"/>
      <c r="G55" s="25"/>
      <c r="H55" s="51"/>
      <c r="I55" s="25"/>
      <c r="J55" s="51"/>
      <c r="K55" s="25"/>
      <c r="L55" s="51"/>
      <c r="M55" s="25"/>
      <c r="N55" s="51"/>
      <c r="O55" s="25"/>
      <c r="P55" s="51"/>
      <c r="Q55" s="25"/>
      <c r="R55" s="51"/>
      <c r="S55" s="25"/>
      <c r="T55" s="84"/>
      <c r="U55" s="86"/>
      <c r="V55" s="84"/>
      <c r="W55" s="86"/>
      <c r="X55" s="84">
        <v>36300.327790000003</v>
      </c>
      <c r="Y55" s="85">
        <f t="shared" si="11"/>
        <v>0.1118891907734427</v>
      </c>
      <c r="Z55" s="84">
        <v>74902.657229999997</v>
      </c>
      <c r="AA55" s="85">
        <f t="shared" si="12"/>
        <v>0.21595789955916891</v>
      </c>
      <c r="AB55" s="84">
        <v>141902.98402999999</v>
      </c>
      <c r="AC55" s="85">
        <f t="shared" si="13"/>
        <v>0.36695721278922699</v>
      </c>
    </row>
    <row r="56" spans="1:29" x14ac:dyDescent="0.2">
      <c r="A56" s="52" t="s">
        <v>44</v>
      </c>
      <c r="B56" s="53">
        <f>SUM(B44:B54)</f>
        <v>16710870.35816</v>
      </c>
      <c r="C56" s="54">
        <f>SUM(C44:C55)</f>
        <v>99.999999999999986</v>
      </c>
      <c r="D56" s="55">
        <f>SUM(D44:D54)</f>
        <v>16831283.048360001</v>
      </c>
      <c r="E56" s="56">
        <f>SUM(E44:E55)</f>
        <v>100</v>
      </c>
      <c r="F56" s="55">
        <f>SUM(F44:F54)</f>
        <v>16821636.329999998</v>
      </c>
      <c r="G56" s="56">
        <f>SUM(G44:G55)</f>
        <v>100</v>
      </c>
      <c r="H56" s="55">
        <f>SUM(H44:H54)</f>
        <v>16914008.259999998</v>
      </c>
      <c r="I56" s="56">
        <f>SUM(I44:I55)</f>
        <v>100.00000000000003</v>
      </c>
      <c r="J56" s="55">
        <f>SUM(J44:J54)</f>
        <v>17437546.826619968</v>
      </c>
      <c r="K56" s="56">
        <f>SUM(K44:K55)</f>
        <v>103.09529567783225</v>
      </c>
      <c r="L56" s="55">
        <f>SUM(L44:L54)</f>
        <v>20766729.568049997</v>
      </c>
      <c r="M56" s="56">
        <f>SUM(M44:M55)</f>
        <v>100.00000000000003</v>
      </c>
      <c r="N56" s="55">
        <f>SUM(N44:N54)</f>
        <v>18082314.48</v>
      </c>
      <c r="O56" s="56">
        <f>SUM(O44:O55)</f>
        <v>100</v>
      </c>
      <c r="P56" s="55">
        <f>SUM(P44:P54)</f>
        <v>19997684.048680026</v>
      </c>
      <c r="Q56" s="56">
        <f>SUM(Q44:Q55)</f>
        <v>99.999999999999972</v>
      </c>
      <c r="R56" s="55">
        <f>SUM(R44:R54)</f>
        <v>24147002.588119976</v>
      </c>
      <c r="S56" s="56">
        <f>SUM(S44:S55)</f>
        <v>99.999999999999986</v>
      </c>
      <c r="T56" s="87">
        <f>SUM(T44:T54)</f>
        <v>27280843.18699</v>
      </c>
      <c r="U56" s="88">
        <f>SUM(U44:U55)</f>
        <v>99.999999999999972</v>
      </c>
      <c r="V56" s="87">
        <f>SUM(V44:V54)</f>
        <v>30618690.004519999</v>
      </c>
      <c r="W56" s="88">
        <f t="shared" ref="W56:AC56" si="14">SUM(W44:W55)</f>
        <v>100.00000000000003</v>
      </c>
      <c r="X56" s="87">
        <f t="shared" si="14"/>
        <v>32443105.128450006</v>
      </c>
      <c r="Y56" s="88">
        <f t="shared" si="14"/>
        <v>100.00000000000004</v>
      </c>
      <c r="Z56" s="87">
        <f t="shared" si="14"/>
        <v>34683916.347999997</v>
      </c>
      <c r="AA56" s="88">
        <f t="shared" si="14"/>
        <v>99.999999999999986</v>
      </c>
      <c r="AB56" s="87">
        <f t="shared" si="14"/>
        <v>38670171.63973999</v>
      </c>
      <c r="AC56" s="88">
        <f t="shared" si="14"/>
        <v>100</v>
      </c>
    </row>
    <row r="57" spans="1:29" ht="38.25" x14ac:dyDescent="0.2">
      <c r="A57" s="48" t="s">
        <v>45</v>
      </c>
      <c r="B57" s="48" t="s">
        <v>46</v>
      </c>
      <c r="C57" s="21"/>
      <c r="D57" s="57"/>
      <c r="E57" s="25"/>
      <c r="F57" s="58"/>
      <c r="G57" s="19"/>
      <c r="H57" s="58"/>
      <c r="I57" s="19"/>
    </row>
    <row r="58" spans="1:29" x14ac:dyDescent="0.2">
      <c r="P58" s="76"/>
      <c r="Q58" s="77"/>
      <c r="X58" s="311"/>
    </row>
    <row r="59" spans="1:29" x14ac:dyDescent="0.2">
      <c r="P59" s="71"/>
      <c r="Q59" s="72"/>
      <c r="V59" s="455"/>
      <c r="X59" s="311"/>
    </row>
    <row r="60" spans="1:29" x14ac:dyDescent="0.2">
      <c r="P60" s="71"/>
      <c r="Q60" s="72"/>
      <c r="V60" s="455"/>
      <c r="X60" s="311"/>
    </row>
    <row r="61" spans="1:29" x14ac:dyDescent="0.2">
      <c r="P61" s="71"/>
      <c r="Q61" s="72"/>
      <c r="V61" s="455"/>
    </row>
    <row r="62" spans="1:29" ht="14.25" x14ac:dyDescent="0.2">
      <c r="A62" s="34" t="s">
        <v>47</v>
      </c>
      <c r="B62" s="34"/>
      <c r="C62" s="34"/>
      <c r="D62" s="34"/>
      <c r="E62" s="34"/>
      <c r="F62" s="34"/>
      <c r="G62" s="34"/>
      <c r="P62" s="71"/>
      <c r="Q62" s="73"/>
    </row>
    <row r="63" spans="1:29" ht="14.25" x14ac:dyDescent="0.2">
      <c r="A63" s="59" t="s">
        <v>2</v>
      </c>
      <c r="B63" s="60">
        <v>2023</v>
      </c>
      <c r="C63" s="34"/>
      <c r="D63" s="60"/>
      <c r="E63" s="60"/>
      <c r="F63" s="34"/>
      <c r="G63" s="60"/>
      <c r="H63" s="34"/>
      <c r="P63" s="71"/>
      <c r="Q63" s="72"/>
    </row>
    <row r="64" spans="1:29" ht="25.5" x14ac:dyDescent="0.2">
      <c r="A64" s="61" t="s">
        <v>9</v>
      </c>
      <c r="B64" s="62" t="s">
        <v>1</v>
      </c>
      <c r="C64" s="62" t="s">
        <v>48</v>
      </c>
      <c r="D64" s="62"/>
      <c r="E64" s="62"/>
      <c r="F64" s="62"/>
      <c r="G64" s="62"/>
      <c r="H64" s="62"/>
      <c r="P64" s="71"/>
      <c r="Q64" s="72"/>
    </row>
    <row r="65" spans="1:17" x14ac:dyDescent="0.2">
      <c r="A65" s="63" t="s">
        <v>41</v>
      </c>
      <c r="B65" s="1220">
        <v>9376.7713500000009</v>
      </c>
      <c r="C65" s="81">
        <f t="shared" ref="C65:C72" si="15">B65/$B$73*100</f>
        <v>0.25815464136300242</v>
      </c>
      <c r="D65" s="62"/>
      <c r="E65" s="62"/>
      <c r="F65" s="62"/>
      <c r="G65" s="62"/>
      <c r="H65" s="62"/>
      <c r="P65" s="71"/>
      <c r="Q65" s="72"/>
    </row>
    <row r="66" spans="1:17" x14ac:dyDescent="0.2">
      <c r="A66" s="63" t="s">
        <v>37</v>
      </c>
      <c r="B66" s="1220">
        <v>64027.535459999999</v>
      </c>
      <c r="C66" s="81">
        <f t="shared" si="15"/>
        <v>1.7627608520104543</v>
      </c>
      <c r="D66" s="64"/>
      <c r="E66" s="64"/>
      <c r="F66" s="64"/>
      <c r="G66" s="64"/>
      <c r="H66" s="64"/>
      <c r="P66" s="71"/>
      <c r="Q66" s="72"/>
    </row>
    <row r="67" spans="1:17" x14ac:dyDescent="0.2">
      <c r="A67" s="63" t="s">
        <v>35</v>
      </c>
      <c r="B67" s="1220">
        <v>83344.231389999986</v>
      </c>
      <c r="C67" s="81">
        <f t="shared" si="15"/>
        <v>2.2945744714315266</v>
      </c>
      <c r="D67" s="64"/>
      <c r="E67" s="64"/>
      <c r="F67" s="64"/>
      <c r="G67" s="64"/>
      <c r="H67" s="64"/>
      <c r="P67" s="71"/>
      <c r="Q67" s="72"/>
    </row>
    <row r="68" spans="1:17" x14ac:dyDescent="0.2">
      <c r="A68" s="63" t="s">
        <v>0</v>
      </c>
      <c r="B68" s="1220">
        <v>25702.504010000001</v>
      </c>
      <c r="C68" s="81">
        <f t="shared" si="15"/>
        <v>0.70762317402915886</v>
      </c>
      <c r="D68" s="64"/>
      <c r="E68" s="64"/>
      <c r="F68" s="64"/>
      <c r="G68" s="64"/>
      <c r="H68" s="64"/>
      <c r="P68" s="71"/>
      <c r="Q68" s="72"/>
    </row>
    <row r="69" spans="1:17" x14ac:dyDescent="0.2">
      <c r="A69" s="63" t="s">
        <v>50</v>
      </c>
      <c r="B69" s="1220">
        <v>3308899.8854599996</v>
      </c>
      <c r="C69" s="81">
        <f t="shared" si="15"/>
        <v>91.098292936086764</v>
      </c>
      <c r="D69" s="64"/>
      <c r="E69" s="64"/>
      <c r="F69" s="64"/>
      <c r="G69" s="64"/>
      <c r="H69" s="64"/>
      <c r="P69" s="71"/>
      <c r="Q69" s="72"/>
    </row>
    <row r="70" spans="1:17" x14ac:dyDescent="0.2">
      <c r="A70" s="63" t="s">
        <v>36</v>
      </c>
      <c r="B70" s="1220">
        <v>48816.2497</v>
      </c>
      <c r="C70" s="81">
        <f t="shared" si="15"/>
        <v>1.3439744837107788</v>
      </c>
      <c r="D70" s="64"/>
      <c r="E70" s="64"/>
      <c r="F70" s="64"/>
      <c r="G70" s="64"/>
      <c r="H70" s="64"/>
      <c r="P70" s="71"/>
      <c r="Q70" s="73"/>
    </row>
    <row r="71" spans="1:17" x14ac:dyDescent="0.2">
      <c r="A71" s="63" t="s">
        <v>38</v>
      </c>
      <c r="B71" s="1220">
        <v>8315.6</v>
      </c>
      <c r="C71" s="81">
        <f t="shared" si="15"/>
        <v>0.22893922178428536</v>
      </c>
      <c r="D71" s="64"/>
      <c r="E71" s="64"/>
      <c r="F71" s="64"/>
      <c r="G71" s="64"/>
      <c r="H71" s="64"/>
      <c r="P71" s="71"/>
      <c r="Q71" s="72"/>
    </row>
    <row r="72" spans="1:17" x14ac:dyDescent="0.2">
      <c r="A72" s="63" t="s">
        <v>49</v>
      </c>
      <c r="B72" s="1220">
        <v>83747.61774999999</v>
      </c>
      <c r="C72" s="81">
        <f t="shared" si="15"/>
        <v>2.3056802195840107</v>
      </c>
      <c r="D72" s="64"/>
      <c r="E72" s="64"/>
      <c r="F72" s="64"/>
      <c r="G72" s="64"/>
      <c r="H72" s="64"/>
      <c r="P72" s="71"/>
      <c r="Q72" s="73"/>
    </row>
    <row r="73" spans="1:17" x14ac:dyDescent="0.2">
      <c r="A73" s="65" t="s">
        <v>11</v>
      </c>
      <c r="B73" s="66">
        <f>SUM(B65:B72)</f>
        <v>3632230.39512</v>
      </c>
      <c r="C73" s="66">
        <f>SUM(C65:C72)</f>
        <v>99.999999999999986</v>
      </c>
      <c r="D73" s="67"/>
      <c r="E73" s="66"/>
      <c r="F73" s="66"/>
      <c r="G73" s="66"/>
      <c r="H73" s="66"/>
      <c r="P73" s="78"/>
      <c r="Q73" s="79"/>
    </row>
    <row r="74" spans="1:17" ht="14.25" x14ac:dyDescent="0.2">
      <c r="A74" s="34"/>
      <c r="B74" s="34"/>
      <c r="C74" s="34"/>
      <c r="D74" s="34"/>
      <c r="E74" s="34"/>
      <c r="F74" s="34"/>
      <c r="G74" s="34"/>
    </row>
  </sheetData>
  <customSheetViews>
    <customSheetView guid="{53E72506-0B1D-4F4A-A157-6DE69D2E678D}" state="hidden" topLeftCell="A33">
      <selection activeCell="B38" sqref="B38"/>
      <pageMargins left="0.7" right="0.7" top="0.78740157499999996" bottom="0.78740157499999996" header="0.3" footer="0.3"/>
      <pageSetup paperSize="9" orientation="portrait" r:id="rId1"/>
    </customSheetView>
  </customSheetViews>
  <mergeCells count="14">
    <mergeCell ref="AB42:AC42"/>
    <mergeCell ref="Z42:AA42"/>
    <mergeCell ref="X42:Y42"/>
    <mergeCell ref="V42:W42"/>
    <mergeCell ref="B42:C42"/>
    <mergeCell ref="D42:E42"/>
    <mergeCell ref="F42:G42"/>
    <mergeCell ref="H42:I42"/>
    <mergeCell ref="J42:K42"/>
    <mergeCell ref="T42:U42"/>
    <mergeCell ref="R42:S42"/>
    <mergeCell ref="P42:Q42"/>
    <mergeCell ref="N42:O42"/>
    <mergeCell ref="L42:M42"/>
  </mergeCells>
  <pageMargins left="0.7" right="0.7" top="0.78740157499999996" bottom="0.78740157499999996"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N6"/>
  <sheetViews>
    <sheetView showGridLines="0" zoomScaleNormal="100" zoomScaleSheetLayoutView="100" workbookViewId="0">
      <selection activeCell="F37" sqref="F37"/>
    </sheetView>
  </sheetViews>
  <sheetFormatPr defaultRowHeight="12.75" x14ac:dyDescent="0.2"/>
  <cols>
    <col min="1" max="1" width="17.28515625" style="3" customWidth="1"/>
    <col min="2" max="256" width="9.140625" style="3"/>
    <col min="257" max="257" width="17.28515625" style="3" customWidth="1"/>
    <col min="258" max="512" width="9.140625" style="3"/>
    <col min="513" max="513" width="17.28515625" style="3" customWidth="1"/>
    <col min="514" max="768" width="9.140625" style="3"/>
    <col min="769" max="769" width="17.28515625" style="3" customWidth="1"/>
    <col min="770" max="1024" width="9.140625" style="3"/>
    <col min="1025" max="1025" width="17.28515625" style="3" customWidth="1"/>
    <col min="1026" max="1280" width="9.140625" style="3"/>
    <col min="1281" max="1281" width="17.28515625" style="3" customWidth="1"/>
    <col min="1282" max="1536" width="9.140625" style="3"/>
    <col min="1537" max="1537" width="17.28515625" style="3" customWidth="1"/>
    <col min="1538" max="1792" width="9.140625" style="3"/>
    <col min="1793" max="1793" width="17.28515625" style="3" customWidth="1"/>
    <col min="1794" max="2048" width="9.140625" style="3"/>
    <col min="2049" max="2049" width="17.28515625" style="3" customWidth="1"/>
    <col min="2050" max="2304" width="9.140625" style="3"/>
    <col min="2305" max="2305" width="17.28515625" style="3" customWidth="1"/>
    <col min="2306" max="2560" width="9.140625" style="3"/>
    <col min="2561" max="2561" width="17.28515625" style="3" customWidth="1"/>
    <col min="2562" max="2816" width="9.140625" style="3"/>
    <col min="2817" max="2817" width="17.28515625" style="3" customWidth="1"/>
    <col min="2818" max="3072" width="9.140625" style="3"/>
    <col min="3073" max="3073" width="17.28515625" style="3" customWidth="1"/>
    <col min="3074" max="3328" width="9.140625" style="3"/>
    <col min="3329" max="3329" width="17.28515625" style="3" customWidth="1"/>
    <col min="3330" max="3584" width="9.140625" style="3"/>
    <col min="3585" max="3585" width="17.28515625" style="3" customWidth="1"/>
    <col min="3586" max="3840" width="9.140625" style="3"/>
    <col min="3841" max="3841" width="17.28515625" style="3" customWidth="1"/>
    <col min="3842" max="4096" width="9.140625" style="3"/>
    <col min="4097" max="4097" width="17.28515625" style="3" customWidth="1"/>
    <col min="4098" max="4352" width="9.140625" style="3"/>
    <col min="4353" max="4353" width="17.28515625" style="3" customWidth="1"/>
    <col min="4354" max="4608" width="9.140625" style="3"/>
    <col min="4609" max="4609" width="17.28515625" style="3" customWidth="1"/>
    <col min="4610" max="4864" width="9.140625" style="3"/>
    <col min="4865" max="4865" width="17.28515625" style="3" customWidth="1"/>
    <col min="4866" max="5120" width="9.140625" style="3"/>
    <col min="5121" max="5121" width="17.28515625" style="3" customWidth="1"/>
    <col min="5122" max="5376" width="9.140625" style="3"/>
    <col min="5377" max="5377" width="17.28515625" style="3" customWidth="1"/>
    <col min="5378" max="5632" width="9.140625" style="3"/>
    <col min="5633" max="5633" width="17.28515625" style="3" customWidth="1"/>
    <col min="5634" max="5888" width="9.140625" style="3"/>
    <col min="5889" max="5889" width="17.28515625" style="3" customWidth="1"/>
    <col min="5890" max="6144" width="9.140625" style="3"/>
    <col min="6145" max="6145" width="17.28515625" style="3" customWidth="1"/>
    <col min="6146" max="6400" width="9.140625" style="3"/>
    <col min="6401" max="6401" width="17.28515625" style="3" customWidth="1"/>
    <col min="6402" max="6656" width="9.140625" style="3"/>
    <col min="6657" max="6657" width="17.28515625" style="3" customWidth="1"/>
    <col min="6658" max="6912" width="9.140625" style="3"/>
    <col min="6913" max="6913" width="17.28515625" style="3" customWidth="1"/>
    <col min="6914" max="7168" width="9.140625" style="3"/>
    <col min="7169" max="7169" width="17.28515625" style="3" customWidth="1"/>
    <col min="7170" max="7424" width="9.140625" style="3"/>
    <col min="7425" max="7425" width="17.28515625" style="3" customWidth="1"/>
    <col min="7426" max="7680" width="9.140625" style="3"/>
    <col min="7681" max="7681" width="17.28515625" style="3" customWidth="1"/>
    <col min="7682" max="7936" width="9.140625" style="3"/>
    <col min="7937" max="7937" width="17.28515625" style="3" customWidth="1"/>
    <col min="7938" max="8192" width="9.140625" style="3"/>
    <col min="8193" max="8193" width="17.28515625" style="3" customWidth="1"/>
    <col min="8194" max="8448" width="9.140625" style="3"/>
    <col min="8449" max="8449" width="17.28515625" style="3" customWidth="1"/>
    <col min="8450" max="8704" width="9.140625" style="3"/>
    <col min="8705" max="8705" width="17.28515625" style="3" customWidth="1"/>
    <col min="8706" max="8960" width="9.140625" style="3"/>
    <col min="8961" max="8961" width="17.28515625" style="3" customWidth="1"/>
    <col min="8962" max="9216" width="9.140625" style="3"/>
    <col min="9217" max="9217" width="17.28515625" style="3" customWidth="1"/>
    <col min="9218" max="9472" width="9.140625" style="3"/>
    <col min="9473" max="9473" width="17.28515625" style="3" customWidth="1"/>
    <col min="9474" max="9728" width="9.140625" style="3"/>
    <col min="9729" max="9729" width="17.28515625" style="3" customWidth="1"/>
    <col min="9730" max="9984" width="9.140625" style="3"/>
    <col min="9985" max="9985" width="17.28515625" style="3" customWidth="1"/>
    <col min="9986" max="10240" width="9.140625" style="3"/>
    <col min="10241" max="10241" width="17.28515625" style="3" customWidth="1"/>
    <col min="10242" max="10496" width="9.140625" style="3"/>
    <col min="10497" max="10497" width="17.28515625" style="3" customWidth="1"/>
    <col min="10498" max="10752" width="9.140625" style="3"/>
    <col min="10753" max="10753" width="17.28515625" style="3" customWidth="1"/>
    <col min="10754" max="11008" width="9.140625" style="3"/>
    <col min="11009" max="11009" width="17.28515625" style="3" customWidth="1"/>
    <col min="11010" max="11264" width="9.140625" style="3"/>
    <col min="11265" max="11265" width="17.28515625" style="3" customWidth="1"/>
    <col min="11266" max="11520" width="9.140625" style="3"/>
    <col min="11521" max="11521" width="17.28515625" style="3" customWidth="1"/>
    <col min="11522" max="11776" width="9.140625" style="3"/>
    <col min="11777" max="11777" width="17.28515625" style="3" customWidth="1"/>
    <col min="11778" max="12032" width="9.140625" style="3"/>
    <col min="12033" max="12033" width="17.28515625" style="3" customWidth="1"/>
    <col min="12034" max="12288" width="9.140625" style="3"/>
    <col min="12289" max="12289" width="17.28515625" style="3" customWidth="1"/>
    <col min="12290" max="12544" width="9.140625" style="3"/>
    <col min="12545" max="12545" width="17.28515625" style="3" customWidth="1"/>
    <col min="12546" max="12800" width="9.140625" style="3"/>
    <col min="12801" max="12801" width="17.28515625" style="3" customWidth="1"/>
    <col min="12802" max="13056" width="9.140625" style="3"/>
    <col min="13057" max="13057" width="17.28515625" style="3" customWidth="1"/>
    <col min="13058" max="13312" width="9.140625" style="3"/>
    <col min="13313" max="13313" width="17.28515625" style="3" customWidth="1"/>
    <col min="13314" max="13568" width="9.140625" style="3"/>
    <col min="13569" max="13569" width="17.28515625" style="3" customWidth="1"/>
    <col min="13570" max="13824" width="9.140625" style="3"/>
    <col min="13825" max="13825" width="17.28515625" style="3" customWidth="1"/>
    <col min="13826" max="14080" width="9.140625" style="3"/>
    <col min="14081" max="14081" width="17.28515625" style="3" customWidth="1"/>
    <col min="14082" max="14336" width="9.140625" style="3"/>
    <col min="14337" max="14337" width="17.28515625" style="3" customWidth="1"/>
    <col min="14338" max="14592" width="9.140625" style="3"/>
    <col min="14593" max="14593" width="17.28515625" style="3" customWidth="1"/>
    <col min="14594" max="14848" width="9.140625" style="3"/>
    <col min="14849" max="14849" width="17.28515625" style="3" customWidth="1"/>
    <col min="14850" max="15104" width="9.140625" style="3"/>
    <col min="15105" max="15105" width="17.28515625" style="3" customWidth="1"/>
    <col min="15106" max="15360" width="9.140625" style="3"/>
    <col min="15361" max="15361" width="17.28515625" style="3" customWidth="1"/>
    <col min="15362" max="15616" width="9.140625" style="3"/>
    <col min="15617" max="15617" width="17.28515625" style="3" customWidth="1"/>
    <col min="15618" max="15872" width="9.140625" style="3"/>
    <col min="15873" max="15873" width="17.28515625" style="3" customWidth="1"/>
    <col min="15874" max="16128" width="9.140625" style="3"/>
    <col min="16129" max="16129" width="17.28515625" style="3" customWidth="1"/>
    <col min="16130" max="16384" width="9.140625" style="3"/>
  </cols>
  <sheetData>
    <row r="2" spans="1:14" ht="18" customHeight="1" x14ac:dyDescent="0.2">
      <c r="A2" s="68" t="s">
        <v>51</v>
      </c>
    </row>
    <row r="3" spans="1:14" ht="23.25" customHeight="1" x14ac:dyDescent="0.2"/>
    <row r="4" spans="1:14" x14ac:dyDescent="0.2">
      <c r="A4" s="69" t="s">
        <v>52</v>
      </c>
    </row>
    <row r="5" spans="1:14" ht="15" customHeight="1" x14ac:dyDescent="0.2">
      <c r="A5" s="1354" t="s">
        <v>53</v>
      </c>
      <c r="B5" s="1354"/>
      <c r="C5" s="1354"/>
      <c r="D5" s="1354"/>
      <c r="E5" s="1354"/>
      <c r="F5" s="1354"/>
      <c r="G5" s="1354"/>
      <c r="H5" s="1354"/>
      <c r="I5" s="1354"/>
      <c r="J5" s="1354"/>
      <c r="K5" s="1354"/>
      <c r="L5" s="1354"/>
      <c r="M5" s="1354"/>
      <c r="N5" s="1354"/>
    </row>
    <row r="6" spans="1:14" ht="52.5" customHeight="1" x14ac:dyDescent="0.2">
      <c r="A6" s="1354"/>
      <c r="B6" s="1354"/>
      <c r="C6" s="1354"/>
      <c r="D6" s="1354"/>
      <c r="E6" s="1354"/>
      <c r="F6" s="1354"/>
      <c r="G6" s="1354"/>
      <c r="H6" s="1354"/>
      <c r="I6" s="1354"/>
      <c r="J6" s="1354"/>
      <c r="K6" s="1354"/>
      <c r="L6" s="1354"/>
      <c r="M6" s="1354"/>
      <c r="N6" s="1354"/>
    </row>
  </sheetData>
  <customSheetViews>
    <customSheetView guid="{53E72506-0B1D-4F4A-A157-6DE69D2E678D}" showPageBreaks="1" showGridLines="0" printArea="1" view="pageBreakPreview">
      <selection activeCell="P11" sqref="P11"/>
      <pageMargins left="0.39370078740157483" right="0.39370078740157483" top="0.59055118110236227" bottom="0.39370078740157483" header="0.31496062992125984" footer="0.31496062992125984"/>
      <pageSetup paperSize="9" firstPageNumber="152" orientation="landscape" useFirstPageNumber="1" r:id="rId1"/>
      <headerFooter alignWithMargins="0">
        <oddHeader>&amp;L&amp;"Tahoma,Kurzíva"&amp;9Závěrečný účet za rok 2013</oddHeader>
        <oddFooter>&amp;C&amp;"Tahoma,Obyčejné"&amp;P</oddFooter>
      </headerFooter>
    </customSheetView>
  </customSheetViews>
  <mergeCells count="2">
    <mergeCell ref="A5:N5"/>
    <mergeCell ref="A6:N6"/>
  </mergeCells>
  <pageMargins left="0.39370078740157483" right="0.39370078740157483" top="0.59055118110236227" bottom="0.39370078740157483" header="0.31496062992125984" footer="0.31496062992125984"/>
  <pageSetup paperSize="9" firstPageNumber="69" orientation="landscape" useFirstPageNumber="1" r:id="rId2"/>
  <headerFooter>
    <oddHeader>&amp;L&amp;"Tahoma,Kurzíva"&amp;9Závěrečný účet Moravskoslezského kraje za rok 2023</oddHeader>
    <oddFooter>&amp;C&amp;"Tahoma,Obyčejné"&amp;P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C5B2F-C2A2-4126-A3F9-A2F432A03844}">
  <sheetPr>
    <pageSetUpPr fitToPage="1"/>
  </sheetPr>
  <dimension ref="A1:N255"/>
  <sheetViews>
    <sheetView zoomScaleNormal="100" zoomScaleSheetLayoutView="100" workbookViewId="0">
      <selection activeCell="F37" sqref="F37"/>
    </sheetView>
  </sheetViews>
  <sheetFormatPr defaultRowHeight="12.75" x14ac:dyDescent="0.2"/>
  <cols>
    <col min="1" max="1" width="8.140625" style="540" customWidth="1"/>
    <col min="2" max="2" width="10" style="540" customWidth="1"/>
    <col min="3" max="3" width="80.7109375" style="540" customWidth="1"/>
    <col min="4" max="6" width="15.7109375" style="494" customWidth="1"/>
    <col min="7" max="7" width="9.85546875" style="494" customWidth="1"/>
    <col min="8" max="16384" width="9.140625" style="494"/>
  </cols>
  <sheetData>
    <row r="1" spans="1:7" s="472" customFormat="1" x14ac:dyDescent="0.2">
      <c r="A1" s="466"/>
      <c r="B1" s="467"/>
      <c r="C1" s="468"/>
      <c r="D1" s="469"/>
      <c r="E1" s="469"/>
      <c r="F1" s="470"/>
      <c r="G1" s="471"/>
    </row>
    <row r="2" spans="1:7" s="472" customFormat="1" ht="18" customHeight="1" x14ac:dyDescent="0.2">
      <c r="A2" s="1359" t="s">
        <v>3988</v>
      </c>
      <c r="B2" s="1359"/>
      <c r="C2" s="1359"/>
      <c r="D2" s="1359"/>
      <c r="E2" s="1359"/>
      <c r="F2" s="1359"/>
      <c r="G2" s="1359"/>
    </row>
    <row r="3" spans="1:7" s="472" customFormat="1" x14ac:dyDescent="0.2">
      <c r="A3" s="473"/>
      <c r="B3" s="473"/>
      <c r="C3" s="473"/>
      <c r="D3" s="470"/>
      <c r="E3" s="470"/>
      <c r="F3" s="470"/>
      <c r="G3" s="474"/>
    </row>
    <row r="4" spans="1:7" s="472" customFormat="1" ht="18" customHeight="1" x14ac:dyDescent="0.2">
      <c r="A4" s="1360" t="s">
        <v>56</v>
      </c>
      <c r="B4" s="1360"/>
      <c r="C4" s="1360"/>
      <c r="D4" s="1360"/>
      <c r="E4" s="1360"/>
      <c r="F4" s="1360"/>
      <c r="G4" s="1360"/>
    </row>
    <row r="5" spans="1:7" s="472" customFormat="1" ht="15" x14ac:dyDescent="0.2">
      <c r="A5" s="475"/>
      <c r="B5" s="475"/>
      <c r="C5" s="475"/>
      <c r="D5" s="475"/>
      <c r="E5" s="475"/>
      <c r="F5" s="476"/>
      <c r="G5" s="477"/>
    </row>
    <row r="6" spans="1:7" s="472" customFormat="1" ht="16.5" customHeight="1" x14ac:dyDescent="0.2">
      <c r="A6" s="478" t="s">
        <v>5</v>
      </c>
      <c r="B6" s="475"/>
      <c r="C6" s="475"/>
      <c r="D6" s="475"/>
      <c r="E6" s="475"/>
      <c r="F6" s="476"/>
      <c r="G6" s="477"/>
    </row>
    <row r="7" spans="1:7" s="472" customFormat="1" ht="12.75" customHeight="1" thickBot="1" x14ac:dyDescent="0.25">
      <c r="A7" s="478"/>
      <c r="B7" s="479"/>
      <c r="C7" s="479"/>
      <c r="D7" s="480"/>
      <c r="E7" s="480"/>
      <c r="F7" s="480"/>
      <c r="G7" s="481" t="s">
        <v>2</v>
      </c>
    </row>
    <row r="8" spans="1:7" s="472" customFormat="1" ht="36" customHeight="1" thickBot="1" x14ac:dyDescent="0.25">
      <c r="A8" s="482" t="s">
        <v>57</v>
      </c>
      <c r="B8" s="483" t="s">
        <v>58</v>
      </c>
      <c r="C8" s="484" t="s">
        <v>59</v>
      </c>
      <c r="D8" s="485" t="s">
        <v>60</v>
      </c>
      <c r="E8" s="486" t="s">
        <v>61</v>
      </c>
      <c r="F8" s="485" t="s">
        <v>1</v>
      </c>
      <c r="G8" s="487" t="s">
        <v>62</v>
      </c>
    </row>
    <row r="9" spans="1:7" x14ac:dyDescent="0.2">
      <c r="A9" s="488" t="s">
        <v>63</v>
      </c>
      <c r="B9" s="489">
        <v>1111</v>
      </c>
      <c r="C9" s="490" t="s">
        <v>3215</v>
      </c>
      <c r="D9" s="491">
        <v>1300000</v>
      </c>
      <c r="E9" s="492">
        <v>1600000</v>
      </c>
      <c r="F9" s="491">
        <v>1657701.5429499999</v>
      </c>
      <c r="G9" s="493">
        <f t="shared" ref="G9:G76" si="0">F9/E9*100</f>
        <v>103.60634643437498</v>
      </c>
    </row>
    <row r="10" spans="1:7" x14ac:dyDescent="0.2">
      <c r="A10" s="488" t="s">
        <v>63</v>
      </c>
      <c r="B10" s="489">
        <v>1112</v>
      </c>
      <c r="C10" s="490" t="s">
        <v>3216</v>
      </c>
      <c r="D10" s="491">
        <v>80000</v>
      </c>
      <c r="E10" s="492">
        <v>80000</v>
      </c>
      <c r="F10" s="491">
        <v>141492.85077000002</v>
      </c>
      <c r="G10" s="493">
        <f t="shared" si="0"/>
        <v>176.86606346250002</v>
      </c>
    </row>
    <row r="11" spans="1:7" x14ac:dyDescent="0.2">
      <c r="A11" s="488" t="s">
        <v>63</v>
      </c>
      <c r="B11" s="489">
        <v>1113</v>
      </c>
      <c r="C11" s="490" t="s">
        <v>3217</v>
      </c>
      <c r="D11" s="491">
        <v>270000</v>
      </c>
      <c r="E11" s="492">
        <v>270000</v>
      </c>
      <c r="F11" s="491">
        <v>408209.95204</v>
      </c>
      <c r="G11" s="493">
        <f t="shared" si="0"/>
        <v>151.18887112592591</v>
      </c>
    </row>
    <row r="12" spans="1:7" x14ac:dyDescent="0.2">
      <c r="A12" s="488" t="s">
        <v>63</v>
      </c>
      <c r="B12" s="489">
        <v>1121</v>
      </c>
      <c r="C12" s="490" t="s">
        <v>3218</v>
      </c>
      <c r="D12" s="491">
        <v>1900000</v>
      </c>
      <c r="E12" s="492">
        <v>2700000</v>
      </c>
      <c r="F12" s="491">
        <v>2962277.7359199999</v>
      </c>
      <c r="G12" s="493">
        <f t="shared" si="0"/>
        <v>109.71399021925924</v>
      </c>
    </row>
    <row r="13" spans="1:7" ht="25.5" x14ac:dyDescent="0.2">
      <c r="A13" s="488" t="s">
        <v>63</v>
      </c>
      <c r="B13" s="489">
        <v>1123</v>
      </c>
      <c r="C13" s="490" t="s">
        <v>3219</v>
      </c>
      <c r="D13" s="491">
        <v>60000</v>
      </c>
      <c r="E13" s="492">
        <v>81487.199999999997</v>
      </c>
      <c r="F13" s="491">
        <v>81487.199999999997</v>
      </c>
      <c r="G13" s="493">
        <f t="shared" si="0"/>
        <v>100</v>
      </c>
    </row>
    <row r="14" spans="1:7" x14ac:dyDescent="0.2">
      <c r="A14" s="488" t="s">
        <v>63</v>
      </c>
      <c r="B14" s="489">
        <v>1211</v>
      </c>
      <c r="C14" s="490" t="s">
        <v>3220</v>
      </c>
      <c r="D14" s="491">
        <v>4950000</v>
      </c>
      <c r="E14" s="492">
        <v>5000000</v>
      </c>
      <c r="F14" s="491">
        <v>5325068.1592600001</v>
      </c>
      <c r="G14" s="493">
        <f t="shared" si="0"/>
        <v>106.50136318520001</v>
      </c>
    </row>
    <row r="15" spans="1:7" x14ac:dyDescent="0.2">
      <c r="A15" s="488" t="s">
        <v>63</v>
      </c>
      <c r="B15" s="489">
        <v>1332</v>
      </c>
      <c r="C15" s="490" t="s">
        <v>3221</v>
      </c>
      <c r="D15" s="491">
        <v>4000</v>
      </c>
      <c r="E15" s="492">
        <v>4000</v>
      </c>
      <c r="F15" s="491">
        <v>17629.275000000001</v>
      </c>
      <c r="G15" s="493">
        <f t="shared" si="0"/>
        <v>440.731875</v>
      </c>
    </row>
    <row r="16" spans="1:7" x14ac:dyDescent="0.2">
      <c r="A16" s="488" t="s">
        <v>63</v>
      </c>
      <c r="B16" s="489">
        <v>1357</v>
      </c>
      <c r="C16" s="490" t="s">
        <v>3222</v>
      </c>
      <c r="D16" s="491">
        <v>15000</v>
      </c>
      <c r="E16" s="492">
        <v>15000</v>
      </c>
      <c r="F16" s="491">
        <v>17314.221000000001</v>
      </c>
      <c r="G16" s="493">
        <f t="shared" si="0"/>
        <v>115.42814000000001</v>
      </c>
    </row>
    <row r="17" spans="1:7" x14ac:dyDescent="0.2">
      <c r="A17" s="488" t="s">
        <v>63</v>
      </c>
      <c r="B17" s="489">
        <v>1361</v>
      </c>
      <c r="C17" s="490" t="s">
        <v>3223</v>
      </c>
      <c r="D17" s="491">
        <v>1950</v>
      </c>
      <c r="E17" s="492">
        <v>2855.88</v>
      </c>
      <c r="F17" s="491">
        <v>3145.2860000000001</v>
      </c>
      <c r="G17" s="493">
        <f t="shared" si="0"/>
        <v>110.13368909057803</v>
      </c>
    </row>
    <row r="18" spans="1:7" s="501" customFormat="1" ht="13.5" thickBot="1" x14ac:dyDescent="0.25">
      <c r="A18" s="495"/>
      <c r="B18" s="496"/>
      <c r="C18" s="497" t="s">
        <v>5</v>
      </c>
      <c r="D18" s="498">
        <v>8580950</v>
      </c>
      <c r="E18" s="499">
        <v>9753343.0800000001</v>
      </c>
      <c r="F18" s="498">
        <v>10614326.22294</v>
      </c>
      <c r="G18" s="500">
        <f t="shared" si="0"/>
        <v>108.82756954080199</v>
      </c>
    </row>
    <row r="19" spans="1:7" x14ac:dyDescent="0.2">
      <c r="A19" s="502"/>
      <c r="B19" s="503"/>
      <c r="C19" s="503"/>
      <c r="D19" s="504"/>
      <c r="E19" s="504"/>
      <c r="F19" s="504"/>
      <c r="G19" s="505"/>
    </row>
    <row r="20" spans="1:7" s="472" customFormat="1" x14ac:dyDescent="0.2">
      <c r="A20" s="506"/>
      <c r="B20" s="506"/>
      <c r="C20" s="507"/>
      <c r="D20" s="508"/>
      <c r="E20" s="508"/>
      <c r="F20" s="508"/>
      <c r="G20" s="509"/>
    </row>
    <row r="21" spans="1:7" s="472" customFormat="1" ht="16.5" customHeight="1" x14ac:dyDescent="0.2">
      <c r="A21" s="478" t="s">
        <v>6</v>
      </c>
      <c r="B21" s="506"/>
      <c r="C21" s="507"/>
      <c r="D21" s="508"/>
      <c r="E21" s="508"/>
      <c r="F21" s="508"/>
      <c r="G21" s="509"/>
    </row>
    <row r="22" spans="1:7" s="472" customFormat="1" ht="12.75" customHeight="1" thickBot="1" x14ac:dyDescent="0.25">
      <c r="A22" s="478"/>
      <c r="B22" s="479"/>
      <c r="C22" s="479"/>
      <c r="D22" s="480"/>
      <c r="E22" s="480"/>
      <c r="F22" s="480"/>
      <c r="G22" s="481" t="s">
        <v>2</v>
      </c>
    </row>
    <row r="23" spans="1:7" s="472" customFormat="1" ht="36" customHeight="1" thickBot="1" x14ac:dyDescent="0.25">
      <c r="A23" s="482" t="s">
        <v>57</v>
      </c>
      <c r="B23" s="510" t="s">
        <v>58</v>
      </c>
      <c r="C23" s="510" t="s">
        <v>59</v>
      </c>
      <c r="D23" s="511" t="s">
        <v>60</v>
      </c>
      <c r="E23" s="511" t="s">
        <v>61</v>
      </c>
      <c r="F23" s="511" t="s">
        <v>1</v>
      </c>
      <c r="G23" s="512" t="s">
        <v>62</v>
      </c>
    </row>
    <row r="24" spans="1:7" x14ac:dyDescent="0.2">
      <c r="A24" s="488">
        <v>1039</v>
      </c>
      <c r="B24" s="489">
        <v>2324</v>
      </c>
      <c r="C24" s="490" t="s">
        <v>3225</v>
      </c>
      <c r="D24" s="491">
        <v>0</v>
      </c>
      <c r="E24" s="492">
        <v>1</v>
      </c>
      <c r="F24" s="491">
        <v>1</v>
      </c>
      <c r="G24" s="493">
        <f t="shared" si="0"/>
        <v>100</v>
      </c>
    </row>
    <row r="25" spans="1:7" s="501" customFormat="1" x14ac:dyDescent="0.2">
      <c r="A25" s="513">
        <v>1039</v>
      </c>
      <c r="B25" s="514"/>
      <c r="C25" s="515" t="s">
        <v>137</v>
      </c>
      <c r="D25" s="516">
        <v>0</v>
      </c>
      <c r="E25" s="504">
        <v>1</v>
      </c>
      <c r="F25" s="516">
        <v>1</v>
      </c>
      <c r="G25" s="517">
        <f t="shared" si="0"/>
        <v>100</v>
      </c>
    </row>
    <row r="26" spans="1:7" s="501" customFormat="1" x14ac:dyDescent="0.2">
      <c r="A26" s="518"/>
      <c r="B26" s="519"/>
      <c r="C26" s="520"/>
      <c r="D26" s="521"/>
      <c r="E26" s="522"/>
      <c r="F26" s="521"/>
      <c r="G26" s="523"/>
    </row>
    <row r="27" spans="1:7" x14ac:dyDescent="0.2">
      <c r="A27" s="488">
        <v>2141</v>
      </c>
      <c r="B27" s="524">
        <v>2111</v>
      </c>
      <c r="C27" s="490" t="s">
        <v>3229</v>
      </c>
      <c r="D27" s="525">
        <v>0</v>
      </c>
      <c r="E27" s="492">
        <v>96</v>
      </c>
      <c r="F27" s="525">
        <v>96</v>
      </c>
      <c r="G27" s="493">
        <f t="shared" si="0"/>
        <v>100</v>
      </c>
    </row>
    <row r="28" spans="1:7" x14ac:dyDescent="0.2">
      <c r="A28" s="488">
        <v>2141</v>
      </c>
      <c r="B28" s="489">
        <v>2324</v>
      </c>
      <c r="C28" s="490" t="s">
        <v>3225</v>
      </c>
      <c r="D28" s="491">
        <v>0</v>
      </c>
      <c r="E28" s="492">
        <v>27.27</v>
      </c>
      <c r="F28" s="491">
        <v>27.278689999999997</v>
      </c>
      <c r="G28" s="493">
        <f t="shared" si="0"/>
        <v>100.03186651998533</v>
      </c>
    </row>
    <row r="29" spans="1:7" s="501" customFormat="1" x14ac:dyDescent="0.2">
      <c r="A29" s="513">
        <v>2141</v>
      </c>
      <c r="B29" s="514"/>
      <c r="C29" s="515" t="s">
        <v>146</v>
      </c>
      <c r="D29" s="516">
        <v>0</v>
      </c>
      <c r="E29" s="504">
        <v>123.27</v>
      </c>
      <c r="F29" s="516">
        <v>123.27869</v>
      </c>
      <c r="G29" s="517">
        <f t="shared" si="0"/>
        <v>100.00704956599336</v>
      </c>
    </row>
    <row r="30" spans="1:7" s="501" customFormat="1" x14ac:dyDescent="0.2">
      <c r="A30" s="518"/>
      <c r="B30" s="519"/>
      <c r="C30" s="526" t="s">
        <v>2738</v>
      </c>
      <c r="D30" s="521"/>
      <c r="E30" s="522"/>
      <c r="F30" s="521"/>
      <c r="G30" s="523"/>
    </row>
    <row r="31" spans="1:7" x14ac:dyDescent="0.2">
      <c r="A31" s="488">
        <v>2143</v>
      </c>
      <c r="B31" s="524">
        <v>2211</v>
      </c>
      <c r="C31" s="490" t="s">
        <v>3230</v>
      </c>
      <c r="D31" s="525">
        <v>0</v>
      </c>
      <c r="E31" s="492">
        <v>40.49</v>
      </c>
      <c r="F31" s="525">
        <v>40.490749999999998</v>
      </c>
      <c r="G31" s="493">
        <f t="shared" si="0"/>
        <v>100.00185230921215</v>
      </c>
    </row>
    <row r="32" spans="1:7" x14ac:dyDescent="0.2">
      <c r="A32" s="488">
        <v>2143</v>
      </c>
      <c r="B32" s="489">
        <v>2212</v>
      </c>
      <c r="C32" s="490" t="s">
        <v>3224</v>
      </c>
      <c r="D32" s="491">
        <v>0</v>
      </c>
      <c r="E32" s="492">
        <v>39.21</v>
      </c>
      <c r="F32" s="491">
        <v>39.219160000000002</v>
      </c>
      <c r="G32" s="493">
        <f t="shared" si="0"/>
        <v>100.02336138740118</v>
      </c>
    </row>
    <row r="33" spans="1:7" x14ac:dyDescent="0.2">
      <c r="A33" s="488">
        <v>2143</v>
      </c>
      <c r="B33" s="489">
        <v>2324</v>
      </c>
      <c r="C33" s="490" t="s">
        <v>3225</v>
      </c>
      <c r="D33" s="491">
        <v>0</v>
      </c>
      <c r="E33" s="492">
        <v>24.99</v>
      </c>
      <c r="F33" s="491">
        <v>24.998999999999999</v>
      </c>
      <c r="G33" s="493">
        <f t="shared" si="0"/>
        <v>100.0360144057623</v>
      </c>
    </row>
    <row r="34" spans="1:7" s="501" customFormat="1" x14ac:dyDescent="0.2">
      <c r="A34" s="513">
        <v>2143</v>
      </c>
      <c r="B34" s="514"/>
      <c r="C34" s="515" t="s">
        <v>0</v>
      </c>
      <c r="D34" s="516">
        <v>0</v>
      </c>
      <c r="E34" s="504">
        <v>104.69</v>
      </c>
      <c r="F34" s="516">
        <v>104.70891</v>
      </c>
      <c r="G34" s="517">
        <f t="shared" si="0"/>
        <v>100.0180628522304</v>
      </c>
    </row>
    <row r="35" spans="1:7" s="501" customFormat="1" x14ac:dyDescent="0.2">
      <c r="A35" s="518"/>
      <c r="B35" s="519"/>
      <c r="C35" s="526" t="s">
        <v>2738</v>
      </c>
      <c r="D35" s="521"/>
      <c r="E35" s="522"/>
      <c r="F35" s="521"/>
      <c r="G35" s="523"/>
    </row>
    <row r="36" spans="1:7" x14ac:dyDescent="0.2">
      <c r="A36" s="488">
        <v>2212</v>
      </c>
      <c r="B36" s="524">
        <v>2212</v>
      </c>
      <c r="C36" s="490" t="s">
        <v>3224</v>
      </c>
      <c r="D36" s="525">
        <v>0</v>
      </c>
      <c r="E36" s="492">
        <v>10</v>
      </c>
      <c r="F36" s="525">
        <v>10</v>
      </c>
      <c r="G36" s="493">
        <f t="shared" si="0"/>
        <v>100</v>
      </c>
    </row>
    <row r="37" spans="1:7" x14ac:dyDescent="0.2">
      <c r="A37" s="488">
        <v>2212</v>
      </c>
      <c r="B37" s="489">
        <v>2310</v>
      </c>
      <c r="C37" s="490" t="s">
        <v>3226</v>
      </c>
      <c r="D37" s="491">
        <v>0</v>
      </c>
      <c r="E37" s="492">
        <v>208.95</v>
      </c>
      <c r="F37" s="491">
        <v>396.38901999999996</v>
      </c>
      <c r="G37" s="493">
        <f t="shared" si="0"/>
        <v>189.70520220148359</v>
      </c>
    </row>
    <row r="38" spans="1:7" x14ac:dyDescent="0.2">
      <c r="A38" s="488">
        <v>2212</v>
      </c>
      <c r="B38" s="489">
        <v>2324</v>
      </c>
      <c r="C38" s="490" t="s">
        <v>3225</v>
      </c>
      <c r="D38" s="491">
        <v>0</v>
      </c>
      <c r="E38" s="492">
        <v>277.88</v>
      </c>
      <c r="F38" s="491">
        <v>277.86732999999998</v>
      </c>
      <c r="G38" s="493">
        <f t="shared" si="0"/>
        <v>99.995440477904125</v>
      </c>
    </row>
    <row r="39" spans="1:7" s="501" customFormat="1" x14ac:dyDescent="0.2">
      <c r="A39" s="527">
        <v>2212</v>
      </c>
      <c r="B39" s="514"/>
      <c r="C39" s="528" t="s">
        <v>66</v>
      </c>
      <c r="D39" s="516">
        <v>0</v>
      </c>
      <c r="E39" s="529">
        <v>496.83</v>
      </c>
      <c r="F39" s="516">
        <v>684.25634999999988</v>
      </c>
      <c r="G39" s="530">
        <f t="shared" si="0"/>
        <v>137.72444296841977</v>
      </c>
    </row>
    <row r="40" spans="1:7" s="501" customFormat="1" x14ac:dyDescent="0.2">
      <c r="A40" s="518"/>
      <c r="B40" s="519"/>
      <c r="C40" s="526" t="s">
        <v>2738</v>
      </c>
      <c r="D40" s="521"/>
      <c r="E40" s="522"/>
      <c r="F40" s="521"/>
      <c r="G40" s="523"/>
    </row>
    <row r="41" spans="1:7" x14ac:dyDescent="0.2">
      <c r="A41" s="488">
        <v>2229</v>
      </c>
      <c r="B41" s="524">
        <v>2212</v>
      </c>
      <c r="C41" s="490" t="s">
        <v>3224</v>
      </c>
      <c r="D41" s="525">
        <v>5000</v>
      </c>
      <c r="E41" s="492">
        <v>15203.13</v>
      </c>
      <c r="F41" s="525">
        <v>17350.818219999997</v>
      </c>
      <c r="G41" s="493">
        <f t="shared" si="0"/>
        <v>114.1266187949455</v>
      </c>
    </row>
    <row r="42" spans="1:7" x14ac:dyDescent="0.2">
      <c r="A42" s="488">
        <v>2229</v>
      </c>
      <c r="B42" s="489">
        <v>2324</v>
      </c>
      <c r="C42" s="490" t="s">
        <v>3225</v>
      </c>
      <c r="D42" s="491">
        <v>0</v>
      </c>
      <c r="E42" s="492">
        <v>31</v>
      </c>
      <c r="F42" s="491">
        <v>32.004950000000001</v>
      </c>
      <c r="G42" s="493">
        <f t="shared" si="0"/>
        <v>103.24177419354838</v>
      </c>
    </row>
    <row r="43" spans="1:7" x14ac:dyDescent="0.2">
      <c r="A43" s="488">
        <v>2229</v>
      </c>
      <c r="B43" s="489">
        <v>2329</v>
      </c>
      <c r="C43" s="490" t="s">
        <v>65</v>
      </c>
      <c r="D43" s="491">
        <v>0</v>
      </c>
      <c r="E43" s="492">
        <v>64</v>
      </c>
      <c r="F43" s="491">
        <v>94</v>
      </c>
      <c r="G43" s="493">
        <f t="shared" si="0"/>
        <v>146.875</v>
      </c>
    </row>
    <row r="44" spans="1:7" s="501" customFormat="1" x14ac:dyDescent="0.2">
      <c r="A44" s="513">
        <v>2229</v>
      </c>
      <c r="B44" s="514"/>
      <c r="C44" s="515" t="s">
        <v>67</v>
      </c>
      <c r="D44" s="516">
        <v>5000</v>
      </c>
      <c r="E44" s="504">
        <v>15298.13</v>
      </c>
      <c r="F44" s="516">
        <v>17476.823170000003</v>
      </c>
      <c r="G44" s="517">
        <f t="shared" si="0"/>
        <v>114.24156527627889</v>
      </c>
    </row>
    <row r="45" spans="1:7" s="501" customFormat="1" x14ac:dyDescent="0.2">
      <c r="A45" s="518"/>
      <c r="B45" s="519"/>
      <c r="C45" s="526" t="s">
        <v>2738</v>
      </c>
      <c r="D45" s="521"/>
      <c r="E45" s="522"/>
      <c r="F45" s="521"/>
      <c r="G45" s="523"/>
    </row>
    <row r="46" spans="1:7" x14ac:dyDescent="0.2">
      <c r="A46" s="488">
        <v>2251</v>
      </c>
      <c r="B46" s="524">
        <v>2132</v>
      </c>
      <c r="C46" s="490" t="s">
        <v>3227</v>
      </c>
      <c r="D46" s="525">
        <v>8954</v>
      </c>
      <c r="E46" s="492">
        <v>1547.28</v>
      </c>
      <c r="F46" s="525">
        <v>1718.4718700000001</v>
      </c>
      <c r="G46" s="493">
        <f t="shared" si="0"/>
        <v>111.06405240163384</v>
      </c>
    </row>
    <row r="47" spans="1:7" s="501" customFormat="1" x14ac:dyDescent="0.2">
      <c r="A47" s="513">
        <v>2251</v>
      </c>
      <c r="B47" s="514"/>
      <c r="C47" s="515" t="s">
        <v>68</v>
      </c>
      <c r="D47" s="516">
        <v>8954</v>
      </c>
      <c r="E47" s="504">
        <v>1547.28</v>
      </c>
      <c r="F47" s="516">
        <v>1718.4718700000001</v>
      </c>
      <c r="G47" s="517">
        <f t="shared" si="0"/>
        <v>111.06405240163384</v>
      </c>
    </row>
    <row r="48" spans="1:7" s="501" customFormat="1" x14ac:dyDescent="0.2">
      <c r="A48" s="518"/>
      <c r="B48" s="519"/>
      <c r="C48" s="526" t="s">
        <v>2738</v>
      </c>
      <c r="D48" s="521"/>
      <c r="E48" s="522"/>
      <c r="F48" s="521"/>
      <c r="G48" s="523"/>
    </row>
    <row r="49" spans="1:7" x14ac:dyDescent="0.2">
      <c r="A49" s="488">
        <v>2292</v>
      </c>
      <c r="B49" s="524">
        <v>2212</v>
      </c>
      <c r="C49" s="490" t="s">
        <v>3224</v>
      </c>
      <c r="D49" s="525">
        <v>0</v>
      </c>
      <c r="E49" s="492">
        <v>2871.81</v>
      </c>
      <c r="F49" s="525">
        <v>3524.9430000000002</v>
      </c>
      <c r="G49" s="493">
        <f t="shared" si="0"/>
        <v>122.742904300772</v>
      </c>
    </row>
    <row r="50" spans="1:7" x14ac:dyDescent="0.2">
      <c r="A50" s="488">
        <v>2292</v>
      </c>
      <c r="B50" s="489">
        <v>2223</v>
      </c>
      <c r="C50" s="490" t="s">
        <v>3236</v>
      </c>
      <c r="D50" s="491">
        <v>0</v>
      </c>
      <c r="E50" s="492">
        <v>327.64</v>
      </c>
      <c r="F50" s="491">
        <v>327.64017999999999</v>
      </c>
      <c r="G50" s="493">
        <f t="shared" si="0"/>
        <v>100.00005493834696</v>
      </c>
    </row>
    <row r="51" spans="1:7" x14ac:dyDescent="0.2">
      <c r="A51" s="488">
        <v>2292</v>
      </c>
      <c r="B51" s="489">
        <v>2229</v>
      </c>
      <c r="C51" s="490" t="s">
        <v>2901</v>
      </c>
      <c r="D51" s="491">
        <v>45000</v>
      </c>
      <c r="E51" s="492">
        <v>45000</v>
      </c>
      <c r="F51" s="491">
        <v>64308.207000000002</v>
      </c>
      <c r="G51" s="493">
        <f t="shared" si="0"/>
        <v>142.90712666666667</v>
      </c>
    </row>
    <row r="52" spans="1:7" s="501" customFormat="1" x14ac:dyDescent="0.2">
      <c r="A52" s="513">
        <v>2292</v>
      </c>
      <c r="B52" s="514"/>
      <c r="C52" s="515" t="s">
        <v>2735</v>
      </c>
      <c r="D52" s="516">
        <v>45000</v>
      </c>
      <c r="E52" s="504">
        <v>48199.45</v>
      </c>
      <c r="F52" s="516">
        <v>68160.790180000011</v>
      </c>
      <c r="G52" s="517">
        <f t="shared" si="0"/>
        <v>141.41404140503681</v>
      </c>
    </row>
    <row r="53" spans="1:7" s="501" customFormat="1" x14ac:dyDescent="0.2">
      <c r="A53" s="518"/>
      <c r="B53" s="520"/>
      <c r="C53" s="526" t="s">
        <v>2738</v>
      </c>
      <c r="D53" s="522"/>
      <c r="E53" s="522"/>
      <c r="F53" s="522"/>
      <c r="G53" s="523"/>
    </row>
    <row r="54" spans="1:7" x14ac:dyDescent="0.2">
      <c r="A54" s="488">
        <v>2294</v>
      </c>
      <c r="B54" s="524">
        <v>2212</v>
      </c>
      <c r="C54" s="490" t="s">
        <v>3224</v>
      </c>
      <c r="D54" s="525">
        <v>0</v>
      </c>
      <c r="E54" s="492">
        <v>2823.01</v>
      </c>
      <c r="F54" s="525">
        <v>2823.01</v>
      </c>
      <c r="G54" s="493">
        <f t="shared" si="0"/>
        <v>100</v>
      </c>
    </row>
    <row r="55" spans="1:7" x14ac:dyDescent="0.2">
      <c r="A55" s="488">
        <v>2294</v>
      </c>
      <c r="B55" s="489">
        <v>2229</v>
      </c>
      <c r="C55" s="490" t="s">
        <v>2901</v>
      </c>
      <c r="D55" s="491">
        <v>0</v>
      </c>
      <c r="E55" s="492">
        <v>996.21</v>
      </c>
      <c r="F55" s="491">
        <v>996.21875</v>
      </c>
      <c r="G55" s="493">
        <f t="shared" si="0"/>
        <v>100.00087832886639</v>
      </c>
    </row>
    <row r="56" spans="1:7" s="501" customFormat="1" x14ac:dyDescent="0.2">
      <c r="A56" s="513">
        <v>2294</v>
      </c>
      <c r="B56" s="514"/>
      <c r="C56" s="515" t="s">
        <v>2736</v>
      </c>
      <c r="D56" s="516">
        <v>0</v>
      </c>
      <c r="E56" s="504">
        <v>3819.22</v>
      </c>
      <c r="F56" s="516">
        <v>3819.2287500000002</v>
      </c>
      <c r="G56" s="517">
        <f t="shared" si="0"/>
        <v>100.00022910437212</v>
      </c>
    </row>
    <row r="57" spans="1:7" s="501" customFormat="1" x14ac:dyDescent="0.2">
      <c r="A57" s="518"/>
      <c r="B57" s="520"/>
      <c r="C57" s="526" t="s">
        <v>2738</v>
      </c>
      <c r="D57" s="522"/>
      <c r="E57" s="522"/>
      <c r="F57" s="522"/>
      <c r="G57" s="523"/>
    </row>
    <row r="58" spans="1:7" x14ac:dyDescent="0.2">
      <c r="A58" s="488">
        <v>2299</v>
      </c>
      <c r="B58" s="524">
        <v>2212</v>
      </c>
      <c r="C58" s="490" t="s">
        <v>3224</v>
      </c>
      <c r="D58" s="525">
        <v>0</v>
      </c>
      <c r="E58" s="492">
        <v>59.61</v>
      </c>
      <c r="F58" s="525">
        <v>59.61</v>
      </c>
      <c r="G58" s="493">
        <f t="shared" si="0"/>
        <v>100</v>
      </c>
    </row>
    <row r="59" spans="1:7" s="501" customFormat="1" x14ac:dyDescent="0.2">
      <c r="A59" s="513">
        <v>2299</v>
      </c>
      <c r="B59" s="514"/>
      <c r="C59" s="515" t="s">
        <v>69</v>
      </c>
      <c r="D59" s="516">
        <v>0</v>
      </c>
      <c r="E59" s="504">
        <v>59.61</v>
      </c>
      <c r="F59" s="516">
        <v>59.61</v>
      </c>
      <c r="G59" s="517">
        <f t="shared" si="0"/>
        <v>100</v>
      </c>
    </row>
    <row r="60" spans="1:7" s="501" customFormat="1" x14ac:dyDescent="0.2">
      <c r="A60" s="518"/>
      <c r="B60" s="520"/>
      <c r="C60" s="526" t="s">
        <v>2738</v>
      </c>
      <c r="D60" s="522"/>
      <c r="E60" s="522"/>
      <c r="F60" s="522"/>
      <c r="G60" s="523"/>
    </row>
    <row r="61" spans="1:7" x14ac:dyDescent="0.2">
      <c r="A61" s="488">
        <v>2369</v>
      </c>
      <c r="B61" s="524">
        <v>2212</v>
      </c>
      <c r="C61" s="490" t="s">
        <v>3224</v>
      </c>
      <c r="D61" s="525">
        <v>0</v>
      </c>
      <c r="E61" s="492">
        <v>70</v>
      </c>
      <c r="F61" s="525">
        <v>70</v>
      </c>
      <c r="G61" s="493">
        <f t="shared" si="0"/>
        <v>100</v>
      </c>
    </row>
    <row r="62" spans="1:7" x14ac:dyDescent="0.2">
      <c r="A62" s="488">
        <v>2369</v>
      </c>
      <c r="B62" s="489">
        <v>2324</v>
      </c>
      <c r="C62" s="490" t="s">
        <v>3225</v>
      </c>
      <c r="D62" s="491">
        <v>0</v>
      </c>
      <c r="E62" s="492">
        <v>1</v>
      </c>
      <c r="F62" s="491">
        <v>1</v>
      </c>
      <c r="G62" s="493">
        <f t="shared" si="0"/>
        <v>100</v>
      </c>
    </row>
    <row r="63" spans="1:7" s="501" customFormat="1" x14ac:dyDescent="0.2">
      <c r="A63" s="513">
        <v>2369</v>
      </c>
      <c r="B63" s="514"/>
      <c r="C63" s="515" t="s">
        <v>70</v>
      </c>
      <c r="D63" s="516">
        <v>0</v>
      </c>
      <c r="E63" s="504">
        <v>71</v>
      </c>
      <c r="F63" s="516">
        <v>71</v>
      </c>
      <c r="G63" s="517">
        <f t="shared" si="0"/>
        <v>100</v>
      </c>
    </row>
    <row r="64" spans="1:7" s="501" customFormat="1" x14ac:dyDescent="0.2">
      <c r="A64" s="518"/>
      <c r="B64" s="520"/>
      <c r="C64" s="526" t="s">
        <v>2738</v>
      </c>
      <c r="D64" s="522"/>
      <c r="E64" s="522"/>
      <c r="F64" s="522"/>
      <c r="G64" s="523"/>
    </row>
    <row r="65" spans="1:7" x14ac:dyDescent="0.2">
      <c r="A65" s="488">
        <v>3114</v>
      </c>
      <c r="B65" s="524">
        <v>2212</v>
      </c>
      <c r="C65" s="490" t="s">
        <v>3224</v>
      </c>
      <c r="D65" s="525">
        <v>0</v>
      </c>
      <c r="E65" s="492">
        <v>0</v>
      </c>
      <c r="F65" s="525">
        <v>132.76182999999997</v>
      </c>
      <c r="G65" s="531" t="s">
        <v>2900</v>
      </c>
    </row>
    <row r="66" spans="1:7" s="501" customFormat="1" x14ac:dyDescent="0.2">
      <c r="A66" s="513">
        <v>3114</v>
      </c>
      <c r="B66" s="514"/>
      <c r="C66" s="515" t="s">
        <v>176</v>
      </c>
      <c r="D66" s="516">
        <v>0</v>
      </c>
      <c r="E66" s="504">
        <v>0</v>
      </c>
      <c r="F66" s="516">
        <v>132.76182999999997</v>
      </c>
      <c r="G66" s="532" t="s">
        <v>2900</v>
      </c>
    </row>
    <row r="67" spans="1:7" s="501" customFormat="1" x14ac:dyDescent="0.2">
      <c r="A67" s="518"/>
      <c r="B67" s="520"/>
      <c r="C67" s="526" t="s">
        <v>2738</v>
      </c>
      <c r="D67" s="522"/>
      <c r="E67" s="522"/>
      <c r="F67" s="522"/>
      <c r="G67" s="523"/>
    </row>
    <row r="68" spans="1:7" x14ac:dyDescent="0.2">
      <c r="A68" s="488">
        <v>3127</v>
      </c>
      <c r="B68" s="524">
        <v>2212</v>
      </c>
      <c r="C68" s="490" t="s">
        <v>3224</v>
      </c>
      <c r="D68" s="525">
        <v>0</v>
      </c>
      <c r="E68" s="492">
        <v>379.85</v>
      </c>
      <c r="F68" s="525">
        <v>379.84395999999998</v>
      </c>
      <c r="G68" s="493">
        <f t="shared" si="0"/>
        <v>99.998409898644198</v>
      </c>
    </row>
    <row r="69" spans="1:7" x14ac:dyDescent="0.2">
      <c r="A69" s="488">
        <v>3127</v>
      </c>
      <c r="B69" s="489">
        <v>2321</v>
      </c>
      <c r="C69" s="490" t="s">
        <v>3232</v>
      </c>
      <c r="D69" s="491">
        <v>0</v>
      </c>
      <c r="E69" s="492">
        <v>200</v>
      </c>
      <c r="F69" s="491">
        <v>200</v>
      </c>
      <c r="G69" s="493">
        <f t="shared" si="0"/>
        <v>100</v>
      </c>
    </row>
    <row r="70" spans="1:7" s="501" customFormat="1" x14ac:dyDescent="0.2">
      <c r="A70" s="513">
        <v>3127</v>
      </c>
      <c r="B70" s="514"/>
      <c r="C70" s="515" t="s">
        <v>2737</v>
      </c>
      <c r="D70" s="516">
        <v>0</v>
      </c>
      <c r="E70" s="504">
        <v>579.85</v>
      </c>
      <c r="F70" s="516">
        <v>579.84395999999992</v>
      </c>
      <c r="G70" s="517">
        <f t="shared" si="0"/>
        <v>99.99895835129773</v>
      </c>
    </row>
    <row r="71" spans="1:7" s="501" customFormat="1" x14ac:dyDescent="0.2">
      <c r="A71" s="518"/>
      <c r="B71" s="520"/>
      <c r="C71" s="526" t="s">
        <v>2738</v>
      </c>
      <c r="D71" s="522"/>
      <c r="E71" s="522"/>
      <c r="F71" s="522"/>
      <c r="G71" s="523"/>
    </row>
    <row r="72" spans="1:7" x14ac:dyDescent="0.2">
      <c r="A72" s="488">
        <v>3299</v>
      </c>
      <c r="B72" s="524">
        <v>2122</v>
      </c>
      <c r="C72" s="490" t="s">
        <v>3228</v>
      </c>
      <c r="D72" s="525">
        <v>0</v>
      </c>
      <c r="E72" s="492">
        <v>1888.8</v>
      </c>
      <c r="F72" s="525">
        <v>1888.8</v>
      </c>
      <c r="G72" s="493">
        <f t="shared" si="0"/>
        <v>100</v>
      </c>
    </row>
    <row r="73" spans="1:7" x14ac:dyDescent="0.2">
      <c r="A73" s="488">
        <v>3299</v>
      </c>
      <c r="B73" s="489">
        <v>2229</v>
      </c>
      <c r="C73" s="490" t="s">
        <v>2901</v>
      </c>
      <c r="D73" s="491">
        <v>0</v>
      </c>
      <c r="E73" s="492">
        <v>23.74</v>
      </c>
      <c r="F73" s="491">
        <v>23.73977</v>
      </c>
      <c r="G73" s="493">
        <f t="shared" si="0"/>
        <v>99.999031171019382</v>
      </c>
    </row>
    <row r="74" spans="1:7" s="501" customFormat="1" x14ac:dyDescent="0.2">
      <c r="A74" s="513">
        <v>3299</v>
      </c>
      <c r="B74" s="514"/>
      <c r="C74" s="515" t="s">
        <v>75</v>
      </c>
      <c r="D74" s="516">
        <v>0</v>
      </c>
      <c r="E74" s="504">
        <v>1912.54</v>
      </c>
      <c r="F74" s="516">
        <v>1912.5397700000001</v>
      </c>
      <c r="G74" s="517">
        <f t="shared" si="0"/>
        <v>99.999987974107739</v>
      </c>
    </row>
    <row r="75" spans="1:7" s="501" customFormat="1" x14ac:dyDescent="0.2">
      <c r="A75" s="518"/>
      <c r="B75" s="520"/>
      <c r="C75" s="526" t="s">
        <v>2738</v>
      </c>
      <c r="D75" s="522"/>
      <c r="E75" s="522"/>
      <c r="F75" s="522"/>
      <c r="G75" s="523"/>
    </row>
    <row r="76" spans="1:7" x14ac:dyDescent="0.2">
      <c r="A76" s="488">
        <v>3311</v>
      </c>
      <c r="B76" s="524">
        <v>2122</v>
      </c>
      <c r="C76" s="490" t="s">
        <v>3228</v>
      </c>
      <c r="D76" s="525">
        <v>0</v>
      </c>
      <c r="E76" s="492">
        <v>2000</v>
      </c>
      <c r="F76" s="525">
        <v>2000</v>
      </c>
      <c r="G76" s="493">
        <f t="shared" si="0"/>
        <v>100</v>
      </c>
    </row>
    <row r="77" spans="1:7" s="501" customFormat="1" x14ac:dyDescent="0.2">
      <c r="A77" s="513">
        <v>3311</v>
      </c>
      <c r="B77" s="514"/>
      <c r="C77" s="515" t="s">
        <v>76</v>
      </c>
      <c r="D77" s="516">
        <v>0</v>
      </c>
      <c r="E77" s="504">
        <v>2000</v>
      </c>
      <c r="F77" s="516">
        <v>2000</v>
      </c>
      <c r="G77" s="517">
        <f t="shared" ref="G77:G159" si="1">F77/E77*100</f>
        <v>100</v>
      </c>
    </row>
    <row r="78" spans="1:7" s="501" customFormat="1" x14ac:dyDescent="0.2">
      <c r="A78" s="518"/>
      <c r="B78" s="520"/>
      <c r="C78" s="526" t="s">
        <v>2738</v>
      </c>
      <c r="D78" s="522"/>
      <c r="E78" s="522"/>
      <c r="F78" s="522"/>
      <c r="G78" s="523"/>
    </row>
    <row r="79" spans="1:7" x14ac:dyDescent="0.2">
      <c r="A79" s="488">
        <v>3315</v>
      </c>
      <c r="B79" s="524">
        <v>2122</v>
      </c>
      <c r="C79" s="490" t="s">
        <v>3228</v>
      </c>
      <c r="D79" s="525">
        <v>0</v>
      </c>
      <c r="E79" s="492">
        <v>7000</v>
      </c>
      <c r="F79" s="525">
        <v>7000</v>
      </c>
      <c r="G79" s="493">
        <f t="shared" si="1"/>
        <v>100</v>
      </c>
    </row>
    <row r="80" spans="1:7" x14ac:dyDescent="0.2">
      <c r="A80" s="488">
        <v>3315</v>
      </c>
      <c r="B80" s="489">
        <v>2212</v>
      </c>
      <c r="C80" s="490" t="s">
        <v>3224</v>
      </c>
      <c r="D80" s="491">
        <v>0</v>
      </c>
      <c r="E80" s="492">
        <v>52.74</v>
      </c>
      <c r="F80" s="491">
        <v>52.739789999999999</v>
      </c>
      <c r="G80" s="493">
        <f t="shared" si="1"/>
        <v>99.999601820250277</v>
      </c>
    </row>
    <row r="81" spans="1:7" x14ac:dyDescent="0.2">
      <c r="A81" s="488">
        <v>3315</v>
      </c>
      <c r="B81" s="489">
        <v>2324</v>
      </c>
      <c r="C81" s="490" t="s">
        <v>3225</v>
      </c>
      <c r="D81" s="491">
        <v>0</v>
      </c>
      <c r="E81" s="492">
        <v>2.42</v>
      </c>
      <c r="F81" s="491">
        <v>2.42</v>
      </c>
      <c r="G81" s="493">
        <f t="shared" si="1"/>
        <v>100</v>
      </c>
    </row>
    <row r="82" spans="1:7" s="501" customFormat="1" x14ac:dyDescent="0.2">
      <c r="A82" s="527">
        <v>3315</v>
      </c>
      <c r="B82" s="514"/>
      <c r="C82" s="528" t="s">
        <v>197</v>
      </c>
      <c r="D82" s="516">
        <v>0</v>
      </c>
      <c r="E82" s="529">
        <v>7055.16</v>
      </c>
      <c r="F82" s="516">
        <v>7055.1597899999997</v>
      </c>
      <c r="G82" s="530">
        <f t="shared" si="1"/>
        <v>99.999997023455165</v>
      </c>
    </row>
    <row r="83" spans="1:7" s="501" customFormat="1" x14ac:dyDescent="0.2">
      <c r="A83" s="518"/>
      <c r="B83" s="520"/>
      <c r="C83" s="526" t="s">
        <v>2738</v>
      </c>
      <c r="D83" s="522"/>
      <c r="E83" s="522"/>
      <c r="F83" s="522"/>
      <c r="G83" s="523"/>
    </row>
    <row r="84" spans="1:7" x14ac:dyDescent="0.2">
      <c r="A84" s="488">
        <v>3317</v>
      </c>
      <c r="B84" s="524">
        <v>2212</v>
      </c>
      <c r="C84" s="490" t="s">
        <v>3224</v>
      </c>
      <c r="D84" s="525">
        <v>0</v>
      </c>
      <c r="E84" s="492">
        <v>3</v>
      </c>
      <c r="F84" s="525">
        <v>3</v>
      </c>
      <c r="G84" s="493">
        <f t="shared" si="1"/>
        <v>100</v>
      </c>
    </row>
    <row r="85" spans="1:7" s="501" customFormat="1" x14ac:dyDescent="0.2">
      <c r="A85" s="513">
        <v>3317</v>
      </c>
      <c r="B85" s="514"/>
      <c r="C85" s="515" t="s">
        <v>77</v>
      </c>
      <c r="D85" s="516">
        <v>0</v>
      </c>
      <c r="E85" s="504">
        <v>3</v>
      </c>
      <c r="F85" s="516">
        <v>3</v>
      </c>
      <c r="G85" s="517">
        <f t="shared" si="1"/>
        <v>100</v>
      </c>
    </row>
    <row r="86" spans="1:7" s="501" customFormat="1" x14ac:dyDescent="0.2">
      <c r="A86" s="518"/>
      <c r="B86" s="520"/>
      <c r="C86" s="526" t="s">
        <v>2738</v>
      </c>
      <c r="D86" s="522"/>
      <c r="E86" s="522"/>
      <c r="F86" s="522"/>
      <c r="G86" s="523"/>
    </row>
    <row r="87" spans="1:7" x14ac:dyDescent="0.2">
      <c r="A87" s="488">
        <v>3319</v>
      </c>
      <c r="B87" s="524">
        <v>2111</v>
      </c>
      <c r="C87" s="490" t="s">
        <v>3229</v>
      </c>
      <c r="D87" s="525">
        <v>242</v>
      </c>
      <c r="E87" s="492">
        <v>242</v>
      </c>
      <c r="F87" s="525">
        <v>242</v>
      </c>
      <c r="G87" s="493">
        <f t="shared" si="1"/>
        <v>100</v>
      </c>
    </row>
    <row r="88" spans="1:7" s="501" customFormat="1" x14ac:dyDescent="0.2">
      <c r="A88" s="513">
        <v>3319</v>
      </c>
      <c r="B88" s="514"/>
      <c r="C88" s="515" t="s">
        <v>78</v>
      </c>
      <c r="D88" s="516">
        <v>242</v>
      </c>
      <c r="E88" s="504">
        <v>242</v>
      </c>
      <c r="F88" s="516">
        <v>242</v>
      </c>
      <c r="G88" s="517">
        <f t="shared" si="1"/>
        <v>100</v>
      </c>
    </row>
    <row r="89" spans="1:7" s="501" customFormat="1" x14ac:dyDescent="0.2">
      <c r="A89" s="518"/>
      <c r="B89" s="520"/>
      <c r="C89" s="526" t="s">
        <v>2738</v>
      </c>
      <c r="D89" s="522"/>
      <c r="E89" s="522"/>
      <c r="F89" s="522"/>
      <c r="G89" s="523"/>
    </row>
    <row r="90" spans="1:7" x14ac:dyDescent="0.2">
      <c r="A90" s="488">
        <v>3329</v>
      </c>
      <c r="B90" s="524">
        <v>2212</v>
      </c>
      <c r="C90" s="490" t="s">
        <v>3224</v>
      </c>
      <c r="D90" s="525">
        <v>0</v>
      </c>
      <c r="E90" s="492">
        <v>4</v>
      </c>
      <c r="F90" s="525">
        <v>4</v>
      </c>
      <c r="G90" s="493">
        <f t="shared" si="1"/>
        <v>100</v>
      </c>
    </row>
    <row r="91" spans="1:7" s="501" customFormat="1" x14ac:dyDescent="0.2">
      <c r="A91" s="513">
        <v>3329</v>
      </c>
      <c r="B91" s="514"/>
      <c r="C91" s="515" t="s">
        <v>199</v>
      </c>
      <c r="D91" s="516">
        <v>0</v>
      </c>
      <c r="E91" s="504">
        <v>4</v>
      </c>
      <c r="F91" s="516">
        <v>4</v>
      </c>
      <c r="G91" s="517">
        <f t="shared" si="1"/>
        <v>100</v>
      </c>
    </row>
    <row r="92" spans="1:7" s="501" customFormat="1" x14ac:dyDescent="0.2">
      <c r="A92" s="518"/>
      <c r="B92" s="520"/>
      <c r="C92" s="526" t="s">
        <v>2738</v>
      </c>
      <c r="D92" s="522"/>
      <c r="E92" s="522"/>
      <c r="F92" s="522"/>
      <c r="G92" s="523"/>
    </row>
    <row r="93" spans="1:7" x14ac:dyDescent="0.2">
      <c r="A93" s="488">
        <v>3419</v>
      </c>
      <c r="B93" s="524">
        <v>2111</v>
      </c>
      <c r="C93" s="490" t="s">
        <v>3229</v>
      </c>
      <c r="D93" s="525">
        <v>0</v>
      </c>
      <c r="E93" s="492">
        <v>629.20000000000005</v>
      </c>
      <c r="F93" s="525">
        <v>629.20000000000005</v>
      </c>
      <c r="G93" s="493">
        <f t="shared" si="1"/>
        <v>100</v>
      </c>
    </row>
    <row r="94" spans="1:7" x14ac:dyDescent="0.2">
      <c r="A94" s="488">
        <v>3419</v>
      </c>
      <c r="B94" s="489">
        <v>2212</v>
      </c>
      <c r="C94" s="490" t="s">
        <v>3224</v>
      </c>
      <c r="D94" s="491">
        <v>0</v>
      </c>
      <c r="E94" s="492">
        <v>26.94</v>
      </c>
      <c r="F94" s="491">
        <v>26.949000000000002</v>
      </c>
      <c r="G94" s="493">
        <f t="shared" si="1"/>
        <v>100.03340757238308</v>
      </c>
    </row>
    <row r="95" spans="1:7" s="501" customFormat="1" x14ac:dyDescent="0.2">
      <c r="A95" s="513">
        <v>3419</v>
      </c>
      <c r="B95" s="514"/>
      <c r="C95" s="515" t="s">
        <v>81</v>
      </c>
      <c r="D95" s="516">
        <v>0</v>
      </c>
      <c r="E95" s="504">
        <v>656.14</v>
      </c>
      <c r="F95" s="516">
        <v>656.149</v>
      </c>
      <c r="G95" s="517">
        <f t="shared" si="1"/>
        <v>100.00137165848753</v>
      </c>
    </row>
    <row r="96" spans="1:7" s="501" customFormat="1" x14ac:dyDescent="0.2">
      <c r="A96" s="518"/>
      <c r="B96" s="520"/>
      <c r="C96" s="526" t="s">
        <v>2738</v>
      </c>
      <c r="D96" s="522"/>
      <c r="E96" s="522"/>
      <c r="F96" s="522"/>
      <c r="G96" s="523"/>
    </row>
    <row r="97" spans="1:7" x14ac:dyDescent="0.2">
      <c r="A97" s="488">
        <v>3522</v>
      </c>
      <c r="B97" s="524">
        <v>2122</v>
      </c>
      <c r="C97" s="490" t="s">
        <v>3228</v>
      </c>
      <c r="D97" s="525">
        <v>0</v>
      </c>
      <c r="E97" s="492">
        <v>3522.06</v>
      </c>
      <c r="F97" s="525">
        <v>3522.0680000000002</v>
      </c>
      <c r="G97" s="493">
        <f t="shared" si="1"/>
        <v>100.00022713979888</v>
      </c>
    </row>
    <row r="98" spans="1:7" x14ac:dyDescent="0.2">
      <c r="A98" s="488">
        <v>3522</v>
      </c>
      <c r="B98" s="489">
        <v>2132</v>
      </c>
      <c r="C98" s="490" t="s">
        <v>3227</v>
      </c>
      <c r="D98" s="491">
        <v>18379</v>
      </c>
      <c r="E98" s="492">
        <v>18379.330000000002</v>
      </c>
      <c r="F98" s="491">
        <v>18379.339809999998</v>
      </c>
      <c r="G98" s="493">
        <f t="shared" si="1"/>
        <v>100.00005337517742</v>
      </c>
    </row>
    <row r="99" spans="1:7" s="501" customFormat="1" x14ac:dyDescent="0.2">
      <c r="A99" s="513">
        <v>3522</v>
      </c>
      <c r="B99" s="514"/>
      <c r="C99" s="515" t="s">
        <v>83</v>
      </c>
      <c r="D99" s="516">
        <v>18379</v>
      </c>
      <c r="E99" s="504">
        <v>21901.39</v>
      </c>
      <c r="F99" s="516">
        <v>21901.407809999997</v>
      </c>
      <c r="G99" s="517">
        <f t="shared" si="1"/>
        <v>100.00008131903955</v>
      </c>
    </row>
    <row r="100" spans="1:7" s="501" customFormat="1" x14ac:dyDescent="0.2">
      <c r="A100" s="518"/>
      <c r="B100" s="520"/>
      <c r="C100" s="526" t="s">
        <v>2738</v>
      </c>
      <c r="D100" s="522"/>
      <c r="E100" s="522"/>
      <c r="F100" s="522"/>
      <c r="G100" s="523"/>
    </row>
    <row r="101" spans="1:7" x14ac:dyDescent="0.2">
      <c r="A101" s="488">
        <v>3533</v>
      </c>
      <c r="B101" s="524">
        <v>2122</v>
      </c>
      <c r="C101" s="490" t="s">
        <v>3228</v>
      </c>
      <c r="D101" s="525">
        <v>0</v>
      </c>
      <c r="E101" s="492">
        <v>16176.4</v>
      </c>
      <c r="F101" s="525">
        <v>16176.4</v>
      </c>
      <c r="G101" s="493">
        <f t="shared" si="1"/>
        <v>100</v>
      </c>
    </row>
    <row r="102" spans="1:7" s="501" customFormat="1" x14ac:dyDescent="0.2">
      <c r="A102" s="513">
        <v>3533</v>
      </c>
      <c r="B102" s="514"/>
      <c r="C102" s="515" t="s">
        <v>205</v>
      </c>
      <c r="D102" s="516">
        <v>0</v>
      </c>
      <c r="E102" s="504">
        <v>16176.4</v>
      </c>
      <c r="F102" s="516">
        <v>16176.4</v>
      </c>
      <c r="G102" s="517">
        <f t="shared" si="1"/>
        <v>100</v>
      </c>
    </row>
    <row r="103" spans="1:7" s="501" customFormat="1" x14ac:dyDescent="0.2">
      <c r="A103" s="518"/>
      <c r="B103" s="520"/>
      <c r="C103" s="526" t="s">
        <v>2738</v>
      </c>
      <c r="D103" s="522"/>
      <c r="E103" s="522"/>
      <c r="F103" s="522"/>
      <c r="G103" s="523"/>
    </row>
    <row r="104" spans="1:7" x14ac:dyDescent="0.2">
      <c r="A104" s="488">
        <v>3599</v>
      </c>
      <c r="B104" s="524">
        <v>2212</v>
      </c>
      <c r="C104" s="490" t="s">
        <v>3224</v>
      </c>
      <c r="D104" s="525">
        <v>0</v>
      </c>
      <c r="E104" s="492">
        <v>110</v>
      </c>
      <c r="F104" s="525">
        <v>130</v>
      </c>
      <c r="G104" s="493">
        <f t="shared" si="1"/>
        <v>118.18181818181819</v>
      </c>
    </row>
    <row r="105" spans="1:7" x14ac:dyDescent="0.2">
      <c r="A105" s="488">
        <v>3599</v>
      </c>
      <c r="B105" s="489">
        <v>2324</v>
      </c>
      <c r="C105" s="490" t="s">
        <v>3225</v>
      </c>
      <c r="D105" s="491">
        <v>0</v>
      </c>
      <c r="E105" s="492">
        <v>3</v>
      </c>
      <c r="F105" s="491">
        <v>3</v>
      </c>
      <c r="G105" s="493">
        <f t="shared" si="1"/>
        <v>100</v>
      </c>
    </row>
    <row r="106" spans="1:7" x14ac:dyDescent="0.2">
      <c r="A106" s="488">
        <v>3599</v>
      </c>
      <c r="B106" s="489">
        <v>2329</v>
      </c>
      <c r="C106" s="490" t="s">
        <v>65</v>
      </c>
      <c r="D106" s="491">
        <v>0</v>
      </c>
      <c r="E106" s="492">
        <v>8.0500000000000007</v>
      </c>
      <c r="F106" s="491">
        <v>9.7416</v>
      </c>
      <c r="G106" s="493">
        <f t="shared" si="1"/>
        <v>121.01366459627327</v>
      </c>
    </row>
    <row r="107" spans="1:7" s="501" customFormat="1" x14ac:dyDescent="0.2">
      <c r="A107" s="513">
        <v>3599</v>
      </c>
      <c r="B107" s="514"/>
      <c r="C107" s="515" t="s">
        <v>86</v>
      </c>
      <c r="D107" s="516">
        <v>0</v>
      </c>
      <c r="E107" s="504">
        <v>121.05</v>
      </c>
      <c r="F107" s="516">
        <v>142.74160000000001</v>
      </c>
      <c r="G107" s="517">
        <f t="shared" si="1"/>
        <v>117.91953738124744</v>
      </c>
    </row>
    <row r="108" spans="1:7" s="501" customFormat="1" x14ac:dyDescent="0.2">
      <c r="A108" s="518"/>
      <c r="B108" s="520"/>
      <c r="C108" s="526" t="s">
        <v>2738</v>
      </c>
      <c r="D108" s="522"/>
      <c r="E108" s="522"/>
      <c r="F108" s="522"/>
      <c r="G108" s="523"/>
    </row>
    <row r="109" spans="1:7" x14ac:dyDescent="0.2">
      <c r="A109" s="488">
        <v>3636</v>
      </c>
      <c r="B109" s="524">
        <v>2212</v>
      </c>
      <c r="C109" s="490" t="s">
        <v>3224</v>
      </c>
      <c r="D109" s="525">
        <v>0</v>
      </c>
      <c r="E109" s="492">
        <v>0.82</v>
      </c>
      <c r="F109" s="525">
        <v>0.82552999999999999</v>
      </c>
      <c r="G109" s="493">
        <f t="shared" si="1"/>
        <v>100.67439024390244</v>
      </c>
    </row>
    <row r="110" spans="1:7" s="501" customFormat="1" x14ac:dyDescent="0.2">
      <c r="A110" s="513">
        <v>3636</v>
      </c>
      <c r="B110" s="514"/>
      <c r="C110" s="515" t="s">
        <v>87</v>
      </c>
      <c r="D110" s="516">
        <v>0</v>
      </c>
      <c r="E110" s="504">
        <v>0.82</v>
      </c>
      <c r="F110" s="516">
        <v>0.82552999999999999</v>
      </c>
      <c r="G110" s="517">
        <f t="shared" si="1"/>
        <v>100.67439024390244</v>
      </c>
    </row>
    <row r="111" spans="1:7" s="501" customFormat="1" x14ac:dyDescent="0.2">
      <c r="A111" s="518"/>
      <c r="B111" s="520"/>
      <c r="C111" s="526" t="s">
        <v>2738</v>
      </c>
      <c r="D111" s="522"/>
      <c r="E111" s="522"/>
      <c r="F111" s="522"/>
      <c r="G111" s="523"/>
    </row>
    <row r="112" spans="1:7" x14ac:dyDescent="0.2">
      <c r="A112" s="488">
        <v>3639</v>
      </c>
      <c r="B112" s="524">
        <v>2111</v>
      </c>
      <c r="C112" s="490" t="s">
        <v>3229</v>
      </c>
      <c r="D112" s="525">
        <v>4187</v>
      </c>
      <c r="E112" s="492">
        <v>4426.2299999999996</v>
      </c>
      <c r="F112" s="525">
        <v>1477.2104099999999</v>
      </c>
      <c r="G112" s="493">
        <f t="shared" si="1"/>
        <v>33.374009258443415</v>
      </c>
    </row>
    <row r="113" spans="1:7" x14ac:dyDescent="0.2">
      <c r="A113" s="488">
        <v>3639</v>
      </c>
      <c r="B113" s="489">
        <v>2119</v>
      </c>
      <c r="C113" s="490" t="s">
        <v>80</v>
      </c>
      <c r="D113" s="491">
        <v>2500</v>
      </c>
      <c r="E113" s="492">
        <v>2500</v>
      </c>
      <c r="F113" s="491">
        <v>2578.1390700000002</v>
      </c>
      <c r="G113" s="493">
        <f t="shared" si="1"/>
        <v>103.1255628</v>
      </c>
    </row>
    <row r="114" spans="1:7" x14ac:dyDescent="0.2">
      <c r="A114" s="488">
        <v>3639</v>
      </c>
      <c r="B114" s="489">
        <v>2131</v>
      </c>
      <c r="C114" s="490" t="s">
        <v>3231</v>
      </c>
      <c r="D114" s="491">
        <v>66</v>
      </c>
      <c r="E114" s="492">
        <v>119.48</v>
      </c>
      <c r="F114" s="491">
        <v>120.09139999999999</v>
      </c>
      <c r="G114" s="493">
        <f t="shared" si="1"/>
        <v>100.51171744224973</v>
      </c>
    </row>
    <row r="115" spans="1:7" x14ac:dyDescent="0.2">
      <c r="A115" s="488">
        <v>3639</v>
      </c>
      <c r="B115" s="489">
        <v>2132</v>
      </c>
      <c r="C115" s="490" t="s">
        <v>3227</v>
      </c>
      <c r="D115" s="491">
        <v>499</v>
      </c>
      <c r="E115" s="492">
        <v>499</v>
      </c>
      <c r="F115" s="491">
        <v>421.05099000000001</v>
      </c>
      <c r="G115" s="493">
        <f t="shared" si="1"/>
        <v>84.378955911823653</v>
      </c>
    </row>
    <row r="116" spans="1:7" x14ac:dyDescent="0.2">
      <c r="A116" s="488">
        <v>3639</v>
      </c>
      <c r="B116" s="489">
        <v>2324</v>
      </c>
      <c r="C116" s="490" t="s">
        <v>3225</v>
      </c>
      <c r="D116" s="491">
        <v>0</v>
      </c>
      <c r="E116" s="492">
        <v>96.45</v>
      </c>
      <c r="F116" s="491">
        <v>96.450310000000002</v>
      </c>
      <c r="G116" s="493">
        <f t="shared" si="1"/>
        <v>100.00032141005701</v>
      </c>
    </row>
    <row r="117" spans="1:7" x14ac:dyDescent="0.2">
      <c r="A117" s="488">
        <v>3639</v>
      </c>
      <c r="B117" s="489">
        <v>2329</v>
      </c>
      <c r="C117" s="490" t="s">
        <v>65</v>
      </c>
      <c r="D117" s="491">
        <v>0</v>
      </c>
      <c r="E117" s="492">
        <v>0</v>
      </c>
      <c r="F117" s="491">
        <v>2.0000000000000001E-4</v>
      </c>
      <c r="G117" s="531" t="s">
        <v>2900</v>
      </c>
    </row>
    <row r="118" spans="1:7" s="501" customFormat="1" x14ac:dyDescent="0.2">
      <c r="A118" s="513">
        <v>3639</v>
      </c>
      <c r="B118" s="514"/>
      <c r="C118" s="515" t="s">
        <v>88</v>
      </c>
      <c r="D118" s="516">
        <v>7252</v>
      </c>
      <c r="E118" s="504">
        <v>7641.16</v>
      </c>
      <c r="F118" s="516">
        <v>4692.9423800000004</v>
      </c>
      <c r="G118" s="517">
        <f t="shared" si="1"/>
        <v>61.416622345298364</v>
      </c>
    </row>
    <row r="119" spans="1:7" s="501" customFormat="1" x14ac:dyDescent="0.2">
      <c r="A119" s="518"/>
      <c r="B119" s="520"/>
      <c r="C119" s="526" t="s">
        <v>2738</v>
      </c>
      <c r="D119" s="522"/>
      <c r="E119" s="522"/>
      <c r="F119" s="522"/>
      <c r="G119" s="523"/>
    </row>
    <row r="120" spans="1:7" x14ac:dyDescent="0.2">
      <c r="A120" s="488">
        <v>3742</v>
      </c>
      <c r="B120" s="524">
        <v>2212</v>
      </c>
      <c r="C120" s="490" t="s">
        <v>3224</v>
      </c>
      <c r="D120" s="525">
        <v>0</v>
      </c>
      <c r="E120" s="492">
        <v>12.52</v>
      </c>
      <c r="F120" s="525">
        <v>12.525499999999999</v>
      </c>
      <c r="G120" s="493">
        <f t="shared" si="1"/>
        <v>100.04392971246006</v>
      </c>
    </row>
    <row r="121" spans="1:7" s="501" customFormat="1" x14ac:dyDescent="0.2">
      <c r="A121" s="527">
        <v>3742</v>
      </c>
      <c r="B121" s="514"/>
      <c r="C121" s="528" t="s">
        <v>217</v>
      </c>
      <c r="D121" s="516">
        <v>0</v>
      </c>
      <c r="E121" s="529">
        <v>12.52</v>
      </c>
      <c r="F121" s="516">
        <v>12.525499999999999</v>
      </c>
      <c r="G121" s="530">
        <f t="shared" si="1"/>
        <v>100.04392971246006</v>
      </c>
    </row>
    <row r="122" spans="1:7" s="501" customFormat="1" x14ac:dyDescent="0.2">
      <c r="A122" s="518"/>
      <c r="B122" s="520"/>
      <c r="C122" s="526" t="s">
        <v>2738</v>
      </c>
      <c r="D122" s="522"/>
      <c r="E122" s="522"/>
      <c r="F122" s="522"/>
      <c r="G122" s="523"/>
    </row>
    <row r="123" spans="1:7" x14ac:dyDescent="0.2">
      <c r="A123" s="488">
        <v>3769</v>
      </c>
      <c r="B123" s="524">
        <v>2212</v>
      </c>
      <c r="C123" s="490" t="s">
        <v>3224</v>
      </c>
      <c r="D123" s="525">
        <v>0</v>
      </c>
      <c r="E123" s="492">
        <v>897.5</v>
      </c>
      <c r="F123" s="525">
        <v>977.5</v>
      </c>
      <c r="G123" s="493">
        <f t="shared" si="1"/>
        <v>108.91364902506963</v>
      </c>
    </row>
    <row r="124" spans="1:7" x14ac:dyDescent="0.2">
      <c r="A124" s="488">
        <v>3769</v>
      </c>
      <c r="B124" s="489">
        <v>2324</v>
      </c>
      <c r="C124" s="490" t="s">
        <v>3225</v>
      </c>
      <c r="D124" s="491">
        <v>650</v>
      </c>
      <c r="E124" s="492">
        <v>650</v>
      </c>
      <c r="F124" s="491">
        <v>393.85500000000002</v>
      </c>
      <c r="G124" s="493">
        <f t="shared" si="1"/>
        <v>60.593076923076929</v>
      </c>
    </row>
    <row r="125" spans="1:7" s="501" customFormat="1" x14ac:dyDescent="0.2">
      <c r="A125" s="527">
        <v>3769</v>
      </c>
      <c r="B125" s="514"/>
      <c r="C125" s="528" t="s">
        <v>91</v>
      </c>
      <c r="D125" s="516">
        <v>650</v>
      </c>
      <c r="E125" s="529">
        <v>1547.5</v>
      </c>
      <c r="F125" s="516">
        <v>1371.355</v>
      </c>
      <c r="G125" s="530">
        <f t="shared" si="1"/>
        <v>88.61744749596123</v>
      </c>
    </row>
    <row r="126" spans="1:7" s="501" customFormat="1" x14ac:dyDescent="0.2">
      <c r="A126" s="518"/>
      <c r="B126" s="520"/>
      <c r="C126" s="526" t="s">
        <v>2738</v>
      </c>
      <c r="D126" s="522"/>
      <c r="E126" s="522"/>
      <c r="F126" s="522"/>
      <c r="G126" s="523"/>
    </row>
    <row r="127" spans="1:7" x14ac:dyDescent="0.2">
      <c r="A127" s="488">
        <v>3792</v>
      </c>
      <c r="B127" s="524">
        <v>2211</v>
      </c>
      <c r="C127" s="490" t="s">
        <v>3230</v>
      </c>
      <c r="D127" s="525">
        <v>0</v>
      </c>
      <c r="E127" s="492">
        <v>1.66</v>
      </c>
      <c r="F127" s="525">
        <v>1.6684000000000001</v>
      </c>
      <c r="G127" s="493">
        <f t="shared" si="1"/>
        <v>100.50602409638556</v>
      </c>
    </row>
    <row r="128" spans="1:7" x14ac:dyDescent="0.2">
      <c r="A128" s="488">
        <v>3792</v>
      </c>
      <c r="B128" s="489">
        <v>2212</v>
      </c>
      <c r="C128" s="490" t="s">
        <v>3224</v>
      </c>
      <c r="D128" s="491">
        <v>0</v>
      </c>
      <c r="E128" s="492">
        <v>31.62</v>
      </c>
      <c r="F128" s="491">
        <v>31.621269999999999</v>
      </c>
      <c r="G128" s="493">
        <f t="shared" si="1"/>
        <v>100.00401644528777</v>
      </c>
    </row>
    <row r="129" spans="1:7" s="501" customFormat="1" x14ac:dyDescent="0.2">
      <c r="A129" s="513">
        <v>3792</v>
      </c>
      <c r="B129" s="514"/>
      <c r="C129" s="515" t="s">
        <v>219</v>
      </c>
      <c r="D129" s="516">
        <v>0</v>
      </c>
      <c r="E129" s="504">
        <v>33.28</v>
      </c>
      <c r="F129" s="516">
        <v>33.289670000000001</v>
      </c>
      <c r="G129" s="517">
        <f t="shared" si="1"/>
        <v>100.0290564903846</v>
      </c>
    </row>
    <row r="130" spans="1:7" s="501" customFormat="1" x14ac:dyDescent="0.2">
      <c r="A130" s="518"/>
      <c r="B130" s="520"/>
      <c r="C130" s="526" t="s">
        <v>2738</v>
      </c>
      <c r="D130" s="522"/>
      <c r="E130" s="522"/>
      <c r="F130" s="522"/>
      <c r="G130" s="523"/>
    </row>
    <row r="131" spans="1:7" x14ac:dyDescent="0.2">
      <c r="A131" s="488">
        <v>3900</v>
      </c>
      <c r="B131" s="524">
        <v>2212</v>
      </c>
      <c r="C131" s="490" t="s">
        <v>3224</v>
      </c>
      <c r="D131" s="525">
        <v>0</v>
      </c>
      <c r="E131" s="492">
        <v>5.44</v>
      </c>
      <c r="F131" s="525">
        <v>6.9503999999999992</v>
      </c>
      <c r="G131" s="493">
        <f t="shared" si="1"/>
        <v>127.76470588235291</v>
      </c>
    </row>
    <row r="132" spans="1:7" s="501" customFormat="1" x14ac:dyDescent="0.2">
      <c r="A132" s="513">
        <v>3900</v>
      </c>
      <c r="B132" s="514"/>
      <c r="C132" s="515" t="s">
        <v>3271</v>
      </c>
      <c r="D132" s="516">
        <v>0</v>
      </c>
      <c r="E132" s="504">
        <v>5.44</v>
      </c>
      <c r="F132" s="516">
        <v>6.9503999999999992</v>
      </c>
      <c r="G132" s="517">
        <f t="shared" si="1"/>
        <v>127.76470588235291</v>
      </c>
    </row>
    <row r="133" spans="1:7" s="501" customFormat="1" x14ac:dyDescent="0.2">
      <c r="A133" s="518"/>
      <c r="B133" s="520"/>
      <c r="C133" s="526" t="s">
        <v>2738</v>
      </c>
      <c r="D133" s="522"/>
      <c r="E133" s="522"/>
      <c r="F133" s="522"/>
      <c r="G133" s="523"/>
    </row>
    <row r="134" spans="1:7" x14ac:dyDescent="0.2">
      <c r="A134" s="488">
        <v>4324</v>
      </c>
      <c r="B134" s="524">
        <v>2329</v>
      </c>
      <c r="C134" s="490" t="s">
        <v>65</v>
      </c>
      <c r="D134" s="525">
        <v>0</v>
      </c>
      <c r="E134" s="492">
        <v>33</v>
      </c>
      <c r="F134" s="525">
        <v>33</v>
      </c>
      <c r="G134" s="493">
        <f t="shared" si="1"/>
        <v>100</v>
      </c>
    </row>
    <row r="135" spans="1:7" s="501" customFormat="1" x14ac:dyDescent="0.2">
      <c r="A135" s="513">
        <v>4324</v>
      </c>
      <c r="B135" s="514"/>
      <c r="C135" s="515" t="s">
        <v>228</v>
      </c>
      <c r="D135" s="516">
        <v>0</v>
      </c>
      <c r="E135" s="504">
        <v>33</v>
      </c>
      <c r="F135" s="516">
        <v>33</v>
      </c>
      <c r="G135" s="517">
        <f t="shared" si="1"/>
        <v>100</v>
      </c>
    </row>
    <row r="136" spans="1:7" s="501" customFormat="1" x14ac:dyDescent="0.2">
      <c r="A136" s="518"/>
      <c r="B136" s="520"/>
      <c r="C136" s="526" t="s">
        <v>2738</v>
      </c>
      <c r="D136" s="522"/>
      <c r="E136" s="522"/>
      <c r="F136" s="522"/>
      <c r="G136" s="523"/>
    </row>
    <row r="137" spans="1:7" x14ac:dyDescent="0.2">
      <c r="A137" s="488">
        <v>4329</v>
      </c>
      <c r="B137" s="524">
        <v>2212</v>
      </c>
      <c r="C137" s="490" t="s">
        <v>3224</v>
      </c>
      <c r="D137" s="525">
        <v>0</v>
      </c>
      <c r="E137" s="492">
        <v>58.28</v>
      </c>
      <c r="F137" s="525">
        <v>58.28</v>
      </c>
      <c r="G137" s="493">
        <f t="shared" si="1"/>
        <v>100</v>
      </c>
    </row>
    <row r="138" spans="1:7" s="501" customFormat="1" x14ac:dyDescent="0.2">
      <c r="A138" s="513">
        <v>4329</v>
      </c>
      <c r="B138" s="514"/>
      <c r="C138" s="515" t="s">
        <v>92</v>
      </c>
      <c r="D138" s="516">
        <v>0</v>
      </c>
      <c r="E138" s="504">
        <v>58.28</v>
      </c>
      <c r="F138" s="516">
        <v>58.28</v>
      </c>
      <c r="G138" s="517">
        <f t="shared" si="1"/>
        <v>100</v>
      </c>
    </row>
    <row r="139" spans="1:7" s="501" customFormat="1" x14ac:dyDescent="0.2">
      <c r="A139" s="518"/>
      <c r="B139" s="520"/>
      <c r="C139" s="526" t="s">
        <v>2738</v>
      </c>
      <c r="D139" s="522"/>
      <c r="E139" s="522"/>
      <c r="F139" s="522"/>
      <c r="G139" s="523"/>
    </row>
    <row r="140" spans="1:7" x14ac:dyDescent="0.2">
      <c r="A140" s="488">
        <v>4357</v>
      </c>
      <c r="B140" s="524">
        <v>2122</v>
      </c>
      <c r="C140" s="490" t="s">
        <v>3228</v>
      </c>
      <c r="D140" s="525">
        <v>0</v>
      </c>
      <c r="E140" s="492">
        <v>11000</v>
      </c>
      <c r="F140" s="525">
        <v>11000</v>
      </c>
      <c r="G140" s="493">
        <f t="shared" si="1"/>
        <v>100</v>
      </c>
    </row>
    <row r="141" spans="1:7" x14ac:dyDescent="0.2">
      <c r="A141" s="488">
        <v>4357</v>
      </c>
      <c r="B141" s="489">
        <v>2324</v>
      </c>
      <c r="C141" s="490" t="s">
        <v>3225</v>
      </c>
      <c r="D141" s="491">
        <v>0</v>
      </c>
      <c r="E141" s="492">
        <v>535.32000000000005</v>
      </c>
      <c r="F141" s="491">
        <v>558.68215999999995</v>
      </c>
      <c r="G141" s="493">
        <f t="shared" si="1"/>
        <v>104.36414854666364</v>
      </c>
    </row>
    <row r="142" spans="1:7" s="501" customFormat="1" x14ac:dyDescent="0.2">
      <c r="A142" s="513">
        <v>4357</v>
      </c>
      <c r="B142" s="514"/>
      <c r="C142" s="515" t="s">
        <v>96</v>
      </c>
      <c r="D142" s="516">
        <v>0</v>
      </c>
      <c r="E142" s="504">
        <v>11535.32</v>
      </c>
      <c r="F142" s="516">
        <v>11558.682160000002</v>
      </c>
      <c r="G142" s="517">
        <f t="shared" si="1"/>
        <v>100.20252719473757</v>
      </c>
    </row>
    <row r="143" spans="1:7" s="501" customFormat="1" x14ac:dyDescent="0.2">
      <c r="A143" s="518"/>
      <c r="B143" s="520"/>
      <c r="C143" s="526" t="s">
        <v>2738</v>
      </c>
      <c r="D143" s="522"/>
      <c r="E143" s="522"/>
      <c r="F143" s="522"/>
      <c r="G143" s="523"/>
    </row>
    <row r="144" spans="1:7" x14ac:dyDescent="0.2">
      <c r="A144" s="488">
        <v>4375</v>
      </c>
      <c r="B144" s="524">
        <v>2212</v>
      </c>
      <c r="C144" s="490" t="s">
        <v>3224</v>
      </c>
      <c r="D144" s="525">
        <v>0</v>
      </c>
      <c r="E144" s="492">
        <v>584.11</v>
      </c>
      <c r="F144" s="525">
        <v>584.11</v>
      </c>
      <c r="G144" s="493">
        <f t="shared" si="1"/>
        <v>100</v>
      </c>
    </row>
    <row r="145" spans="1:7" x14ac:dyDescent="0.2">
      <c r="A145" s="488">
        <v>4375</v>
      </c>
      <c r="B145" s="489">
        <v>2324</v>
      </c>
      <c r="C145" s="490" t="s">
        <v>3225</v>
      </c>
      <c r="D145" s="491">
        <v>0</v>
      </c>
      <c r="E145" s="492">
        <v>18.690000000000001</v>
      </c>
      <c r="F145" s="491">
        <v>18.696999999999999</v>
      </c>
      <c r="G145" s="493">
        <f t="shared" si="1"/>
        <v>100.0374531835206</v>
      </c>
    </row>
    <row r="146" spans="1:7" s="501" customFormat="1" x14ac:dyDescent="0.2">
      <c r="A146" s="513">
        <v>4375</v>
      </c>
      <c r="B146" s="514"/>
      <c r="C146" s="515" t="s">
        <v>241</v>
      </c>
      <c r="D146" s="516">
        <v>0</v>
      </c>
      <c r="E146" s="504">
        <v>602.79999999999995</v>
      </c>
      <c r="F146" s="516">
        <v>602.80700000000002</v>
      </c>
      <c r="G146" s="517">
        <f t="shared" si="1"/>
        <v>100.00116124751162</v>
      </c>
    </row>
    <row r="147" spans="1:7" s="501" customFormat="1" x14ac:dyDescent="0.2">
      <c r="A147" s="518"/>
      <c r="B147" s="520"/>
      <c r="C147" s="526" t="s">
        <v>2738</v>
      </c>
      <c r="D147" s="522"/>
      <c r="E147" s="522"/>
      <c r="F147" s="522"/>
      <c r="G147" s="523"/>
    </row>
    <row r="148" spans="1:7" x14ac:dyDescent="0.2">
      <c r="A148" s="488">
        <v>4377</v>
      </c>
      <c r="B148" s="524">
        <v>2212</v>
      </c>
      <c r="C148" s="490" t="s">
        <v>3224</v>
      </c>
      <c r="D148" s="525">
        <v>0</v>
      </c>
      <c r="E148" s="492">
        <v>638</v>
      </c>
      <c r="F148" s="525">
        <v>638</v>
      </c>
      <c r="G148" s="493">
        <f t="shared" si="1"/>
        <v>100</v>
      </c>
    </row>
    <row r="149" spans="1:7" s="501" customFormat="1" x14ac:dyDescent="0.2">
      <c r="A149" s="513">
        <v>4377</v>
      </c>
      <c r="B149" s="514"/>
      <c r="C149" s="515" t="s">
        <v>97</v>
      </c>
      <c r="D149" s="516">
        <v>0</v>
      </c>
      <c r="E149" s="504">
        <v>638</v>
      </c>
      <c r="F149" s="516">
        <v>638</v>
      </c>
      <c r="G149" s="517">
        <f t="shared" si="1"/>
        <v>100</v>
      </c>
    </row>
    <row r="150" spans="1:7" s="501" customFormat="1" x14ac:dyDescent="0.2">
      <c r="A150" s="518"/>
      <c r="B150" s="520"/>
      <c r="C150" s="526" t="s">
        <v>2738</v>
      </c>
      <c r="D150" s="522"/>
      <c r="E150" s="522"/>
      <c r="F150" s="522"/>
      <c r="G150" s="523"/>
    </row>
    <row r="151" spans="1:7" x14ac:dyDescent="0.2">
      <c r="A151" s="488">
        <v>4399</v>
      </c>
      <c r="B151" s="524">
        <v>2212</v>
      </c>
      <c r="C151" s="490" t="s">
        <v>3224</v>
      </c>
      <c r="D151" s="525">
        <v>0</v>
      </c>
      <c r="E151" s="492">
        <v>54</v>
      </c>
      <c r="F151" s="525">
        <v>59</v>
      </c>
      <c r="G151" s="493">
        <f t="shared" si="1"/>
        <v>109.25925925925925</v>
      </c>
    </row>
    <row r="152" spans="1:7" x14ac:dyDescent="0.2">
      <c r="A152" s="488">
        <v>4399</v>
      </c>
      <c r="B152" s="489">
        <v>2229</v>
      </c>
      <c r="C152" s="490" t="s">
        <v>2901</v>
      </c>
      <c r="D152" s="491">
        <v>0</v>
      </c>
      <c r="E152" s="492">
        <v>3649.24</v>
      </c>
      <c r="F152" s="491">
        <v>3649.24991</v>
      </c>
      <c r="G152" s="493">
        <f t="shared" si="1"/>
        <v>100.00027156339404</v>
      </c>
    </row>
    <row r="153" spans="1:7" s="501" customFormat="1" x14ac:dyDescent="0.2">
      <c r="A153" s="513">
        <v>4399</v>
      </c>
      <c r="B153" s="514"/>
      <c r="C153" s="515" t="s">
        <v>98</v>
      </c>
      <c r="D153" s="516">
        <v>0</v>
      </c>
      <c r="E153" s="504">
        <v>3703.24</v>
      </c>
      <c r="F153" s="516">
        <v>3708.24991</v>
      </c>
      <c r="G153" s="517">
        <f t="shared" si="1"/>
        <v>100.13528450762037</v>
      </c>
    </row>
    <row r="154" spans="1:7" s="501" customFormat="1" x14ac:dyDescent="0.2">
      <c r="A154" s="518"/>
      <c r="B154" s="520"/>
      <c r="C154" s="526" t="s">
        <v>2738</v>
      </c>
      <c r="D154" s="522"/>
      <c r="E154" s="522"/>
      <c r="F154" s="522"/>
      <c r="G154" s="523"/>
    </row>
    <row r="155" spans="1:7" x14ac:dyDescent="0.2">
      <c r="A155" s="488">
        <v>5279</v>
      </c>
      <c r="B155" s="524">
        <v>2212</v>
      </c>
      <c r="C155" s="490" t="s">
        <v>3224</v>
      </c>
      <c r="D155" s="525">
        <v>0</v>
      </c>
      <c r="E155" s="492">
        <v>3</v>
      </c>
      <c r="F155" s="525">
        <v>3</v>
      </c>
      <c r="G155" s="493">
        <f t="shared" si="1"/>
        <v>100</v>
      </c>
    </row>
    <row r="156" spans="1:7" s="501" customFormat="1" x14ac:dyDescent="0.2">
      <c r="A156" s="513">
        <v>5279</v>
      </c>
      <c r="B156" s="514"/>
      <c r="C156" s="515" t="s">
        <v>250</v>
      </c>
      <c r="D156" s="516">
        <v>0</v>
      </c>
      <c r="E156" s="504">
        <v>3</v>
      </c>
      <c r="F156" s="516">
        <v>3</v>
      </c>
      <c r="G156" s="517">
        <f t="shared" si="1"/>
        <v>100</v>
      </c>
    </row>
    <row r="157" spans="1:7" s="501" customFormat="1" x14ac:dyDescent="0.2">
      <c r="A157" s="518"/>
      <c r="B157" s="520"/>
      <c r="C157" s="526" t="s">
        <v>2738</v>
      </c>
      <c r="D157" s="522"/>
      <c r="E157" s="522"/>
      <c r="F157" s="522"/>
      <c r="G157" s="523"/>
    </row>
    <row r="158" spans="1:7" x14ac:dyDescent="0.2">
      <c r="A158" s="488">
        <v>5511</v>
      </c>
      <c r="B158" s="524">
        <v>2329</v>
      </c>
      <c r="C158" s="490" t="s">
        <v>65</v>
      </c>
      <c r="D158" s="525">
        <v>6000</v>
      </c>
      <c r="E158" s="492">
        <v>6000</v>
      </c>
      <c r="F158" s="525">
        <v>6000</v>
      </c>
      <c r="G158" s="493">
        <f t="shared" si="1"/>
        <v>100</v>
      </c>
    </row>
    <row r="159" spans="1:7" s="501" customFormat="1" x14ac:dyDescent="0.2">
      <c r="A159" s="513">
        <v>5511</v>
      </c>
      <c r="B159" s="514"/>
      <c r="C159" s="515" t="s">
        <v>100</v>
      </c>
      <c r="D159" s="516">
        <v>6000</v>
      </c>
      <c r="E159" s="504">
        <v>6000</v>
      </c>
      <c r="F159" s="516">
        <v>6000</v>
      </c>
      <c r="G159" s="517">
        <f t="shared" si="1"/>
        <v>100</v>
      </c>
    </row>
    <row r="160" spans="1:7" s="501" customFormat="1" x14ac:dyDescent="0.2">
      <c r="A160" s="518"/>
      <c r="B160" s="520"/>
      <c r="C160" s="526" t="s">
        <v>2738</v>
      </c>
      <c r="D160" s="522"/>
      <c r="E160" s="522"/>
      <c r="F160" s="522"/>
      <c r="G160" s="523"/>
    </row>
    <row r="161" spans="1:7" x14ac:dyDescent="0.2">
      <c r="A161" s="488">
        <v>5521</v>
      </c>
      <c r="B161" s="524">
        <v>2132</v>
      </c>
      <c r="C161" s="490" t="s">
        <v>3227</v>
      </c>
      <c r="D161" s="525">
        <v>18</v>
      </c>
      <c r="E161" s="492">
        <v>18</v>
      </c>
      <c r="F161" s="525">
        <v>17.399999999999999</v>
      </c>
      <c r="G161" s="493">
        <f t="shared" ref="G161:G240" si="2">F161/E161*100</f>
        <v>96.666666666666657</v>
      </c>
    </row>
    <row r="162" spans="1:7" s="501" customFormat="1" x14ac:dyDescent="0.2">
      <c r="A162" s="527">
        <v>5521</v>
      </c>
      <c r="B162" s="514"/>
      <c r="C162" s="528" t="s">
        <v>102</v>
      </c>
      <c r="D162" s="516">
        <v>18</v>
      </c>
      <c r="E162" s="529">
        <v>18</v>
      </c>
      <c r="F162" s="516">
        <v>17.399999999999999</v>
      </c>
      <c r="G162" s="530">
        <f t="shared" si="2"/>
        <v>96.666666666666657</v>
      </c>
    </row>
    <row r="163" spans="1:7" s="501" customFormat="1" x14ac:dyDescent="0.2">
      <c r="A163" s="518"/>
      <c r="B163" s="520"/>
      <c r="C163" s="526" t="s">
        <v>2738</v>
      </c>
      <c r="D163" s="522"/>
      <c r="E163" s="522"/>
      <c r="F163" s="522"/>
      <c r="G163" s="523"/>
    </row>
    <row r="164" spans="1:7" x14ac:dyDescent="0.2">
      <c r="A164" s="488">
        <v>6113</v>
      </c>
      <c r="B164" s="524">
        <v>2310</v>
      </c>
      <c r="C164" s="490" t="s">
        <v>3226</v>
      </c>
      <c r="D164" s="525">
        <v>0</v>
      </c>
      <c r="E164" s="492">
        <v>7.19</v>
      </c>
      <c r="F164" s="525">
        <v>7.19</v>
      </c>
      <c r="G164" s="493">
        <f t="shared" si="2"/>
        <v>100</v>
      </c>
    </row>
    <row r="165" spans="1:7" x14ac:dyDescent="0.2">
      <c r="A165" s="488">
        <v>6113</v>
      </c>
      <c r="B165" s="489">
        <v>2324</v>
      </c>
      <c r="C165" s="490" t="s">
        <v>3225</v>
      </c>
      <c r="D165" s="491">
        <v>0</v>
      </c>
      <c r="E165" s="492">
        <v>221.83</v>
      </c>
      <c r="F165" s="491">
        <v>268.62263999999999</v>
      </c>
      <c r="G165" s="493">
        <f t="shared" si="2"/>
        <v>121.09391876662308</v>
      </c>
    </row>
    <row r="166" spans="1:7" s="501" customFormat="1" x14ac:dyDescent="0.2">
      <c r="A166" s="527">
        <v>6113</v>
      </c>
      <c r="B166" s="514"/>
      <c r="C166" s="528" t="s">
        <v>103</v>
      </c>
      <c r="D166" s="516">
        <v>0</v>
      </c>
      <c r="E166" s="529">
        <v>229.02</v>
      </c>
      <c r="F166" s="516">
        <v>275.81263999999999</v>
      </c>
      <c r="G166" s="530">
        <f t="shared" si="2"/>
        <v>120.4316828224609</v>
      </c>
    </row>
    <row r="167" spans="1:7" s="501" customFormat="1" x14ac:dyDescent="0.2">
      <c r="A167" s="518"/>
      <c r="B167" s="520"/>
      <c r="C167" s="526" t="s">
        <v>2738</v>
      </c>
      <c r="D167" s="522"/>
      <c r="E167" s="522"/>
      <c r="F167" s="522"/>
      <c r="G167" s="523"/>
    </row>
    <row r="168" spans="1:7" x14ac:dyDescent="0.2">
      <c r="A168" s="488">
        <v>6172</v>
      </c>
      <c r="B168" s="524">
        <v>2111</v>
      </c>
      <c r="C168" s="490" t="s">
        <v>3229</v>
      </c>
      <c r="D168" s="525">
        <v>1</v>
      </c>
      <c r="E168" s="492">
        <v>19.38</v>
      </c>
      <c r="F168" s="525">
        <v>18.69519</v>
      </c>
      <c r="G168" s="493">
        <f t="shared" si="2"/>
        <v>96.466408668730651</v>
      </c>
    </row>
    <row r="169" spans="1:7" x14ac:dyDescent="0.2">
      <c r="A169" s="488">
        <v>6172</v>
      </c>
      <c r="B169" s="489">
        <v>2132</v>
      </c>
      <c r="C169" s="490" t="s">
        <v>3227</v>
      </c>
      <c r="D169" s="491">
        <v>80</v>
      </c>
      <c r="E169" s="492">
        <v>86.3</v>
      </c>
      <c r="F169" s="491">
        <v>82.792000000000002</v>
      </c>
      <c r="G169" s="493">
        <f t="shared" si="2"/>
        <v>95.935110081112413</v>
      </c>
    </row>
    <row r="170" spans="1:7" x14ac:dyDescent="0.2">
      <c r="A170" s="488">
        <v>6172</v>
      </c>
      <c r="B170" s="489">
        <v>2133</v>
      </c>
      <c r="C170" s="490" t="s">
        <v>3989</v>
      </c>
      <c r="D170" s="491">
        <v>0</v>
      </c>
      <c r="E170" s="492">
        <v>1</v>
      </c>
      <c r="F170" s="491">
        <v>1</v>
      </c>
      <c r="G170" s="493">
        <f t="shared" si="2"/>
        <v>100</v>
      </c>
    </row>
    <row r="171" spans="1:7" x14ac:dyDescent="0.2">
      <c r="A171" s="488">
        <v>6172</v>
      </c>
      <c r="B171" s="489">
        <v>2139</v>
      </c>
      <c r="C171" s="490" t="s">
        <v>3233</v>
      </c>
      <c r="D171" s="491">
        <v>2</v>
      </c>
      <c r="E171" s="492">
        <v>5.7</v>
      </c>
      <c r="F171" s="491">
        <v>9.4659999999999993</v>
      </c>
      <c r="G171" s="493">
        <f t="shared" si="2"/>
        <v>166.07017543859649</v>
      </c>
    </row>
    <row r="172" spans="1:7" x14ac:dyDescent="0.2">
      <c r="A172" s="488">
        <v>6172</v>
      </c>
      <c r="B172" s="489">
        <v>2143</v>
      </c>
      <c r="C172" s="490" t="s">
        <v>104</v>
      </c>
      <c r="D172" s="491">
        <v>0</v>
      </c>
      <c r="E172" s="492">
        <v>0</v>
      </c>
      <c r="F172" s="491">
        <v>9.5490000000000005E-2</v>
      </c>
      <c r="G172" s="531" t="s">
        <v>2900</v>
      </c>
    </row>
    <row r="173" spans="1:7" x14ac:dyDescent="0.2">
      <c r="A173" s="488">
        <v>6172</v>
      </c>
      <c r="B173" s="489">
        <v>2211</v>
      </c>
      <c r="C173" s="490" t="s">
        <v>3230</v>
      </c>
      <c r="D173" s="491">
        <v>5</v>
      </c>
      <c r="E173" s="492">
        <v>34</v>
      </c>
      <c r="F173" s="491">
        <v>30.5</v>
      </c>
      <c r="G173" s="493">
        <f t="shared" si="2"/>
        <v>89.705882352941174</v>
      </c>
    </row>
    <row r="174" spans="1:7" x14ac:dyDescent="0.2">
      <c r="A174" s="488">
        <v>6172</v>
      </c>
      <c r="B174" s="489">
        <v>2212</v>
      </c>
      <c r="C174" s="490" t="s">
        <v>3224</v>
      </c>
      <c r="D174" s="491">
        <v>50</v>
      </c>
      <c r="E174" s="492">
        <v>149.4</v>
      </c>
      <c r="F174" s="491">
        <v>176.40299999999999</v>
      </c>
      <c r="G174" s="493">
        <f t="shared" si="2"/>
        <v>118.07429718875501</v>
      </c>
    </row>
    <row r="175" spans="1:7" x14ac:dyDescent="0.2">
      <c r="A175" s="488">
        <v>6172</v>
      </c>
      <c r="B175" s="489">
        <v>2324</v>
      </c>
      <c r="C175" s="490" t="s">
        <v>3225</v>
      </c>
      <c r="D175" s="491">
        <v>9015</v>
      </c>
      <c r="E175" s="492">
        <v>9123.93</v>
      </c>
      <c r="F175" s="491">
        <v>11215.025750000001</v>
      </c>
      <c r="G175" s="493">
        <f t="shared" si="2"/>
        <v>122.91880527360468</v>
      </c>
    </row>
    <row r="176" spans="1:7" x14ac:dyDescent="0.2">
      <c r="A176" s="488">
        <v>6172</v>
      </c>
      <c r="B176" s="489">
        <v>2329</v>
      </c>
      <c r="C176" s="490" t="s">
        <v>65</v>
      </c>
      <c r="D176" s="491">
        <v>0</v>
      </c>
      <c r="E176" s="492">
        <v>867.13</v>
      </c>
      <c r="F176" s="491">
        <v>867.1241</v>
      </c>
      <c r="G176" s="493">
        <f t="shared" si="2"/>
        <v>99.999319594524465</v>
      </c>
    </row>
    <row r="177" spans="1:7" s="501" customFormat="1" x14ac:dyDescent="0.2">
      <c r="A177" s="513">
        <v>6172</v>
      </c>
      <c r="B177" s="514"/>
      <c r="C177" s="515" t="s">
        <v>105</v>
      </c>
      <c r="D177" s="516">
        <v>9153</v>
      </c>
      <c r="E177" s="504">
        <v>10286.84</v>
      </c>
      <c r="F177" s="516">
        <v>12401.10153</v>
      </c>
      <c r="G177" s="517">
        <f t="shared" si="2"/>
        <v>120.55307101111711</v>
      </c>
    </row>
    <row r="178" spans="1:7" s="501" customFormat="1" x14ac:dyDescent="0.2">
      <c r="A178" s="518"/>
      <c r="B178" s="520"/>
      <c r="C178" s="526" t="s">
        <v>2738</v>
      </c>
      <c r="D178" s="522"/>
      <c r="E178" s="522"/>
      <c r="F178" s="522"/>
      <c r="G178" s="523"/>
    </row>
    <row r="179" spans="1:7" x14ac:dyDescent="0.2">
      <c r="A179" s="488">
        <v>6310</v>
      </c>
      <c r="B179" s="524">
        <v>2141</v>
      </c>
      <c r="C179" s="490" t="s">
        <v>3234</v>
      </c>
      <c r="D179" s="525">
        <v>100000</v>
      </c>
      <c r="E179" s="492">
        <v>208160</v>
      </c>
      <c r="F179" s="525">
        <v>390245.50584000006</v>
      </c>
      <c r="G179" s="493">
        <f t="shared" si="2"/>
        <v>187.47382102229056</v>
      </c>
    </row>
    <row r="180" spans="1:7" x14ac:dyDescent="0.2">
      <c r="A180" s="488">
        <v>6310</v>
      </c>
      <c r="B180" s="489">
        <v>2324</v>
      </c>
      <c r="C180" s="490" t="s">
        <v>3225</v>
      </c>
      <c r="D180" s="491">
        <v>0</v>
      </c>
      <c r="E180" s="492">
        <v>0</v>
      </c>
      <c r="F180" s="491">
        <v>3900</v>
      </c>
      <c r="G180" s="531" t="s">
        <v>2900</v>
      </c>
    </row>
    <row r="181" spans="1:7" s="501" customFormat="1" x14ac:dyDescent="0.2">
      <c r="A181" s="513">
        <v>6310</v>
      </c>
      <c r="B181" s="514"/>
      <c r="C181" s="515" t="s">
        <v>106</v>
      </c>
      <c r="D181" s="516">
        <v>100000</v>
      </c>
      <c r="E181" s="504">
        <v>208160</v>
      </c>
      <c r="F181" s="516">
        <v>394145.50583999994</v>
      </c>
      <c r="G181" s="517">
        <f t="shared" si="2"/>
        <v>189.34737982321289</v>
      </c>
    </row>
    <row r="182" spans="1:7" s="501" customFormat="1" x14ac:dyDescent="0.2">
      <c r="A182" s="518"/>
      <c r="B182" s="520"/>
      <c r="C182" s="526" t="s">
        <v>2738</v>
      </c>
      <c r="D182" s="522"/>
      <c r="E182" s="522"/>
      <c r="F182" s="522"/>
      <c r="G182" s="523"/>
    </row>
    <row r="183" spans="1:7" x14ac:dyDescent="0.2">
      <c r="A183" s="488">
        <v>6320</v>
      </c>
      <c r="B183" s="524">
        <v>2322</v>
      </c>
      <c r="C183" s="490" t="s">
        <v>3235</v>
      </c>
      <c r="D183" s="525">
        <v>0</v>
      </c>
      <c r="E183" s="492">
        <v>4767.3289999999997</v>
      </c>
      <c r="F183" s="525">
        <v>4819.7839999999997</v>
      </c>
      <c r="G183" s="493">
        <f t="shared" si="2"/>
        <v>101.10030165738509</v>
      </c>
    </row>
    <row r="184" spans="1:7" x14ac:dyDescent="0.2">
      <c r="A184" s="488">
        <v>6320</v>
      </c>
      <c r="B184" s="489">
        <v>2324</v>
      </c>
      <c r="C184" s="490" t="s">
        <v>3225</v>
      </c>
      <c r="D184" s="491">
        <v>0</v>
      </c>
      <c r="E184" s="492">
        <v>1569.98</v>
      </c>
      <c r="F184" s="491">
        <v>1569.982</v>
      </c>
      <c r="G184" s="493">
        <f t="shared" si="2"/>
        <v>100.00012739015783</v>
      </c>
    </row>
    <row r="185" spans="1:7" s="501" customFormat="1" x14ac:dyDescent="0.2">
      <c r="A185" s="513">
        <v>6320</v>
      </c>
      <c r="B185" s="514"/>
      <c r="C185" s="515" t="s">
        <v>107</v>
      </c>
      <c r="D185" s="516">
        <v>0</v>
      </c>
      <c r="E185" s="504">
        <v>6337.3090000000002</v>
      </c>
      <c r="F185" s="516">
        <v>6389.7659999999996</v>
      </c>
      <c r="G185" s="517">
        <f t="shared" si="2"/>
        <v>100.82774881262692</v>
      </c>
    </row>
    <row r="186" spans="1:7" s="501" customFormat="1" x14ac:dyDescent="0.2">
      <c r="A186" s="518"/>
      <c r="B186" s="520"/>
      <c r="C186" s="526" t="s">
        <v>2738</v>
      </c>
      <c r="D186" s="522"/>
      <c r="E186" s="522"/>
      <c r="F186" s="522"/>
      <c r="G186" s="523"/>
    </row>
    <row r="187" spans="1:7" x14ac:dyDescent="0.2">
      <c r="A187" s="488">
        <v>6402</v>
      </c>
      <c r="B187" s="524">
        <v>2223</v>
      </c>
      <c r="C187" s="490" t="s">
        <v>3236</v>
      </c>
      <c r="D187" s="525">
        <v>372</v>
      </c>
      <c r="E187" s="492">
        <v>7339.4589999999998</v>
      </c>
      <c r="F187" s="525">
        <v>8595.167019999999</v>
      </c>
      <c r="G187" s="493">
        <f t="shared" si="2"/>
        <v>117.1089997232766</v>
      </c>
    </row>
    <row r="188" spans="1:7" x14ac:dyDescent="0.2">
      <c r="A188" s="488">
        <v>6402</v>
      </c>
      <c r="B188" s="489">
        <v>2229</v>
      </c>
      <c r="C188" s="490" t="s">
        <v>2901</v>
      </c>
      <c r="D188" s="491">
        <v>0</v>
      </c>
      <c r="E188" s="492">
        <v>42289.588000000003</v>
      </c>
      <c r="F188" s="491">
        <v>44385.885099999992</v>
      </c>
      <c r="G188" s="493">
        <f t="shared" si="2"/>
        <v>104.95700525623468</v>
      </c>
    </row>
    <row r="189" spans="1:7" s="501" customFormat="1" x14ac:dyDescent="0.2">
      <c r="A189" s="513">
        <v>6402</v>
      </c>
      <c r="B189" s="514"/>
      <c r="C189" s="515" t="s">
        <v>2902</v>
      </c>
      <c r="D189" s="516">
        <v>372</v>
      </c>
      <c r="E189" s="504">
        <v>49629.046999999999</v>
      </c>
      <c r="F189" s="516">
        <v>52981.052119999993</v>
      </c>
      <c r="G189" s="517">
        <f t="shared" si="2"/>
        <v>106.75411945750237</v>
      </c>
    </row>
    <row r="190" spans="1:7" s="501" customFormat="1" x14ac:dyDescent="0.2">
      <c r="A190" s="518"/>
      <c r="B190" s="520"/>
      <c r="C190" s="526" t="s">
        <v>2738</v>
      </c>
      <c r="D190" s="522"/>
      <c r="E190" s="522"/>
      <c r="F190" s="522"/>
      <c r="G190" s="523"/>
    </row>
    <row r="191" spans="1:7" x14ac:dyDescent="0.2">
      <c r="A191" s="488">
        <v>6409</v>
      </c>
      <c r="B191" s="524">
        <v>2229</v>
      </c>
      <c r="C191" s="490" t="s">
        <v>2901</v>
      </c>
      <c r="D191" s="525">
        <v>0</v>
      </c>
      <c r="E191" s="492">
        <v>1570.559</v>
      </c>
      <c r="F191" s="525">
        <v>1709.7928999999999</v>
      </c>
      <c r="G191" s="493">
        <f t="shared" si="2"/>
        <v>108.86524479500611</v>
      </c>
    </row>
    <row r="192" spans="1:7" s="501" customFormat="1" x14ac:dyDescent="0.2">
      <c r="A192" s="513">
        <v>6409</v>
      </c>
      <c r="B192" s="514"/>
      <c r="C192" s="515" t="s">
        <v>108</v>
      </c>
      <c r="D192" s="516">
        <v>0</v>
      </c>
      <c r="E192" s="504">
        <v>1570.559</v>
      </c>
      <c r="F192" s="516">
        <v>1709.7928999999999</v>
      </c>
      <c r="G192" s="517">
        <f t="shared" si="2"/>
        <v>108.86524479500611</v>
      </c>
    </row>
    <row r="193" spans="1:14" s="501" customFormat="1" x14ac:dyDescent="0.2">
      <c r="A193" s="518"/>
      <c r="B193" s="520"/>
      <c r="C193" s="533" t="s">
        <v>2738</v>
      </c>
      <c r="D193" s="522"/>
      <c r="E193" s="522"/>
      <c r="F193" s="522"/>
      <c r="G193" s="523"/>
    </row>
    <row r="194" spans="1:14" x14ac:dyDescent="0.2">
      <c r="A194" s="488" t="s">
        <v>63</v>
      </c>
      <c r="B194" s="524">
        <v>2412</v>
      </c>
      <c r="C194" s="490" t="s">
        <v>3237</v>
      </c>
      <c r="D194" s="525">
        <v>11523</v>
      </c>
      <c r="E194" s="492">
        <v>11833.138999999999</v>
      </c>
      <c r="F194" s="525">
        <v>11833.13913</v>
      </c>
      <c r="G194" s="493">
        <f t="shared" ref="G194:G200" si="3">F194/E194*100</f>
        <v>100.0000010986096</v>
      </c>
    </row>
    <row r="195" spans="1:14" x14ac:dyDescent="0.2">
      <c r="A195" s="488" t="s">
        <v>63</v>
      </c>
      <c r="B195" s="489">
        <v>2420</v>
      </c>
      <c r="C195" s="490" t="s">
        <v>3238</v>
      </c>
      <c r="D195" s="491">
        <v>230646</v>
      </c>
      <c r="E195" s="492">
        <v>220646.62299999999</v>
      </c>
      <c r="F195" s="491">
        <v>219998.97547999999</v>
      </c>
      <c r="G195" s="493">
        <f t="shared" si="3"/>
        <v>99.706477483682136</v>
      </c>
    </row>
    <row r="196" spans="1:14" x14ac:dyDescent="0.2">
      <c r="A196" s="488" t="s">
        <v>63</v>
      </c>
      <c r="B196" s="489">
        <v>2441</v>
      </c>
      <c r="C196" s="490" t="s">
        <v>109</v>
      </c>
      <c r="D196" s="491">
        <v>11116</v>
      </c>
      <c r="E196" s="492">
        <v>25888.786</v>
      </c>
      <c r="F196" s="491">
        <v>26934.005120000002</v>
      </c>
      <c r="G196" s="493">
        <f t="shared" si="3"/>
        <v>104.03734311836794</v>
      </c>
    </row>
    <row r="197" spans="1:14" x14ac:dyDescent="0.2">
      <c r="A197" s="488" t="s">
        <v>63</v>
      </c>
      <c r="B197" s="489">
        <v>2449</v>
      </c>
      <c r="C197" s="490" t="s">
        <v>3990</v>
      </c>
      <c r="D197" s="491">
        <v>38013</v>
      </c>
      <c r="E197" s="492">
        <v>28013.623</v>
      </c>
      <c r="F197" s="491">
        <v>28013.623</v>
      </c>
      <c r="G197" s="493">
        <f t="shared" si="3"/>
        <v>100</v>
      </c>
    </row>
    <row r="198" spans="1:14" x14ac:dyDescent="0.2">
      <c r="A198" s="488" t="s">
        <v>63</v>
      </c>
      <c r="B198" s="489">
        <v>2451</v>
      </c>
      <c r="C198" s="490" t="s">
        <v>110</v>
      </c>
      <c r="D198" s="491">
        <v>261818</v>
      </c>
      <c r="E198" s="492">
        <v>257988.405</v>
      </c>
      <c r="F198" s="491">
        <v>257987.53457999998</v>
      </c>
      <c r="G198" s="493">
        <f t="shared" si="3"/>
        <v>99.99966261274416</v>
      </c>
    </row>
    <row r="199" spans="1:14" x14ac:dyDescent="0.2">
      <c r="A199" s="488" t="s">
        <v>63</v>
      </c>
      <c r="B199" s="489">
        <v>2459</v>
      </c>
      <c r="C199" s="490" t="s">
        <v>3991</v>
      </c>
      <c r="D199" s="491">
        <v>1400</v>
      </c>
      <c r="E199" s="492">
        <v>1400</v>
      </c>
      <c r="F199" s="491">
        <v>1400</v>
      </c>
      <c r="G199" s="493">
        <f t="shared" si="3"/>
        <v>100</v>
      </c>
    </row>
    <row r="200" spans="1:14" s="501" customFormat="1" ht="13.5" thickBot="1" x14ac:dyDescent="0.25">
      <c r="A200" s="495"/>
      <c r="B200" s="496"/>
      <c r="C200" s="497" t="s">
        <v>111</v>
      </c>
      <c r="D200" s="498">
        <v>554516</v>
      </c>
      <c r="E200" s="499">
        <v>545770.576</v>
      </c>
      <c r="F200" s="498">
        <v>546167.27731000003</v>
      </c>
      <c r="G200" s="500">
        <f t="shared" si="3"/>
        <v>100.07268645974054</v>
      </c>
    </row>
    <row r="201" spans="1:14" s="501" customFormat="1" x14ac:dyDescent="0.2">
      <c r="B201" s="503"/>
      <c r="C201" s="503"/>
      <c r="D201" s="504"/>
      <c r="E201" s="504"/>
      <c r="F201" s="504"/>
      <c r="G201" s="505"/>
    </row>
    <row r="202" spans="1:14" s="473" customFormat="1" x14ac:dyDescent="0.2">
      <c r="A202" s="506"/>
      <c r="B202" s="506"/>
      <c r="C202" s="507"/>
      <c r="D202" s="508"/>
      <c r="E202" s="508"/>
      <c r="F202" s="508"/>
      <c r="G202" s="509"/>
      <c r="H202" s="472"/>
      <c r="I202" s="472"/>
      <c r="J202" s="472"/>
      <c r="K202" s="472"/>
      <c r="L202" s="472"/>
      <c r="M202" s="472"/>
      <c r="N202" s="472"/>
    </row>
    <row r="203" spans="1:14" s="473" customFormat="1" ht="16.5" customHeight="1" x14ac:dyDescent="0.2">
      <c r="A203" s="478" t="s">
        <v>7</v>
      </c>
      <c r="B203" s="506"/>
      <c r="C203" s="507"/>
      <c r="D203" s="508"/>
      <c r="E203" s="508"/>
      <c r="F203" s="508"/>
      <c r="G203" s="509"/>
      <c r="H203" s="472"/>
      <c r="I203" s="472"/>
      <c r="J203" s="472"/>
      <c r="K203" s="472"/>
      <c r="L203" s="472"/>
      <c r="M203" s="472"/>
      <c r="N203" s="472"/>
    </row>
    <row r="204" spans="1:14" s="472" customFormat="1" ht="12.75" customHeight="1" thickBot="1" x14ac:dyDescent="0.25">
      <c r="A204" s="478"/>
      <c r="B204" s="479"/>
      <c r="C204" s="479"/>
      <c r="D204" s="480"/>
      <c r="E204" s="480"/>
      <c r="F204" s="480"/>
      <c r="G204" s="481" t="s">
        <v>2</v>
      </c>
    </row>
    <row r="205" spans="1:14" s="472" customFormat="1" ht="36" customHeight="1" thickBot="1" x14ac:dyDescent="0.25">
      <c r="A205" s="482" t="s">
        <v>57</v>
      </c>
      <c r="B205" s="510" t="s">
        <v>58</v>
      </c>
      <c r="C205" s="510" t="s">
        <v>59</v>
      </c>
      <c r="D205" s="511" t="s">
        <v>60</v>
      </c>
      <c r="E205" s="511" t="s">
        <v>61</v>
      </c>
      <c r="F205" s="511" t="s">
        <v>1</v>
      </c>
      <c r="G205" s="512" t="s">
        <v>62</v>
      </c>
    </row>
    <row r="206" spans="1:14" x14ac:dyDescent="0.2">
      <c r="A206" s="488">
        <v>3639</v>
      </c>
      <c r="B206" s="489">
        <v>3111</v>
      </c>
      <c r="C206" s="490" t="s">
        <v>3240</v>
      </c>
      <c r="D206" s="491">
        <v>32280</v>
      </c>
      <c r="E206" s="492">
        <v>37364.6</v>
      </c>
      <c r="F206" s="491">
        <v>37368.6679</v>
      </c>
      <c r="G206" s="493">
        <f t="shared" si="2"/>
        <v>100.01088704281594</v>
      </c>
    </row>
    <row r="207" spans="1:14" x14ac:dyDescent="0.2">
      <c r="A207" s="488">
        <v>3639</v>
      </c>
      <c r="B207" s="489">
        <v>3112</v>
      </c>
      <c r="C207" s="490" t="s">
        <v>3241</v>
      </c>
      <c r="D207" s="491">
        <v>946</v>
      </c>
      <c r="E207" s="492">
        <v>14334.2</v>
      </c>
      <c r="F207" s="491">
        <v>14334.29645</v>
      </c>
      <c r="G207" s="493">
        <f t="shared" si="2"/>
        <v>100.00067286629179</v>
      </c>
    </row>
    <row r="208" spans="1:14" s="501" customFormat="1" x14ac:dyDescent="0.2">
      <c r="A208" s="513">
        <v>3639</v>
      </c>
      <c r="B208" s="534"/>
      <c r="C208" s="515" t="s">
        <v>88</v>
      </c>
      <c r="D208" s="535">
        <v>33226</v>
      </c>
      <c r="E208" s="504">
        <v>51698.8</v>
      </c>
      <c r="F208" s="535">
        <v>51702.964349999995</v>
      </c>
      <c r="G208" s="517">
        <f t="shared" si="2"/>
        <v>100.00805502255371</v>
      </c>
    </row>
    <row r="209" spans="1:14" s="501" customFormat="1" x14ac:dyDescent="0.2">
      <c r="A209" s="518"/>
      <c r="B209" s="536"/>
      <c r="C209" s="526" t="s">
        <v>2738</v>
      </c>
      <c r="D209" s="537"/>
      <c r="E209" s="522"/>
      <c r="F209" s="537"/>
      <c r="G209" s="523"/>
    </row>
    <row r="210" spans="1:14" x14ac:dyDescent="0.2">
      <c r="A210" s="488">
        <v>5511</v>
      </c>
      <c r="B210" s="489">
        <v>3129</v>
      </c>
      <c r="C210" s="490" t="s">
        <v>3242</v>
      </c>
      <c r="D210" s="491">
        <v>19250</v>
      </c>
      <c r="E210" s="492">
        <v>19250</v>
      </c>
      <c r="F210" s="491">
        <v>19250</v>
      </c>
      <c r="G210" s="493">
        <f t="shared" si="2"/>
        <v>100</v>
      </c>
    </row>
    <row r="211" spans="1:14" s="501" customFormat="1" x14ac:dyDescent="0.2">
      <c r="A211" s="513">
        <v>5511</v>
      </c>
      <c r="B211" s="534"/>
      <c r="C211" s="515" t="s">
        <v>100</v>
      </c>
      <c r="D211" s="535">
        <v>19250</v>
      </c>
      <c r="E211" s="504">
        <v>19250</v>
      </c>
      <c r="F211" s="535">
        <v>19250</v>
      </c>
      <c r="G211" s="517">
        <f t="shared" si="2"/>
        <v>100</v>
      </c>
    </row>
    <row r="212" spans="1:14" s="501" customFormat="1" x14ac:dyDescent="0.2">
      <c r="A212" s="518"/>
      <c r="B212" s="536"/>
      <c r="C212" s="526" t="s">
        <v>2738</v>
      </c>
      <c r="D212" s="537"/>
      <c r="E212" s="522"/>
      <c r="F212" s="537"/>
      <c r="G212" s="523"/>
    </row>
    <row r="213" spans="1:14" x14ac:dyDescent="0.2">
      <c r="A213" s="488">
        <v>6113</v>
      </c>
      <c r="B213" s="489">
        <v>3113</v>
      </c>
      <c r="C213" s="490" t="s">
        <v>3239</v>
      </c>
      <c r="D213" s="491">
        <v>0</v>
      </c>
      <c r="E213" s="492">
        <v>350</v>
      </c>
      <c r="F213" s="491">
        <v>620</v>
      </c>
      <c r="G213" s="493">
        <f t="shared" si="2"/>
        <v>177.14285714285714</v>
      </c>
    </row>
    <row r="214" spans="1:14" s="501" customFormat="1" x14ac:dyDescent="0.2">
      <c r="A214" s="513">
        <v>6113</v>
      </c>
      <c r="B214" s="534"/>
      <c r="C214" s="515" t="s">
        <v>103</v>
      </c>
      <c r="D214" s="535">
        <v>0</v>
      </c>
      <c r="E214" s="504">
        <v>350</v>
      </c>
      <c r="F214" s="535">
        <v>620</v>
      </c>
      <c r="G214" s="517">
        <f t="shared" si="2"/>
        <v>177.14285714285714</v>
      </c>
    </row>
    <row r="215" spans="1:14" s="501" customFormat="1" x14ac:dyDescent="0.2">
      <c r="A215" s="518"/>
      <c r="B215" s="536"/>
      <c r="C215" s="526" t="s">
        <v>2738</v>
      </c>
      <c r="D215" s="537"/>
      <c r="E215" s="522"/>
      <c r="F215" s="537"/>
      <c r="G215" s="523"/>
    </row>
    <row r="216" spans="1:14" x14ac:dyDescent="0.2">
      <c r="A216" s="488">
        <v>6172</v>
      </c>
      <c r="B216" s="489">
        <v>3113</v>
      </c>
      <c r="C216" s="490" t="s">
        <v>3239</v>
      </c>
      <c r="D216" s="491">
        <v>0</v>
      </c>
      <c r="E216" s="492">
        <v>396.55</v>
      </c>
      <c r="F216" s="491">
        <v>396.55500000000001</v>
      </c>
      <c r="G216" s="493">
        <f t="shared" si="2"/>
        <v>100.00126087504728</v>
      </c>
    </row>
    <row r="217" spans="1:14" s="501" customFormat="1" ht="13.5" thickBot="1" x14ac:dyDescent="0.25">
      <c r="A217" s="495">
        <v>6172</v>
      </c>
      <c r="B217" s="496"/>
      <c r="C217" s="538" t="s">
        <v>105</v>
      </c>
      <c r="D217" s="498">
        <v>0</v>
      </c>
      <c r="E217" s="499">
        <v>396.55</v>
      </c>
      <c r="F217" s="498">
        <v>396.55500000000001</v>
      </c>
      <c r="G217" s="500">
        <f t="shared" si="2"/>
        <v>100.00126087504728</v>
      </c>
    </row>
    <row r="218" spans="1:14" s="501" customFormat="1" x14ac:dyDescent="0.2">
      <c r="B218" s="503"/>
      <c r="C218" s="503"/>
      <c r="D218" s="504"/>
      <c r="E218" s="504"/>
      <c r="F218" s="504"/>
      <c r="G218" s="505"/>
    </row>
    <row r="219" spans="1:14" s="473" customFormat="1" x14ac:dyDescent="0.2">
      <c r="A219" s="506"/>
      <c r="B219" s="506"/>
      <c r="C219" s="507"/>
      <c r="D219" s="508"/>
      <c r="E219" s="508"/>
      <c r="F219" s="508"/>
      <c r="G219" s="509"/>
      <c r="H219" s="472"/>
      <c r="I219" s="472"/>
      <c r="J219" s="472"/>
      <c r="K219" s="472"/>
      <c r="L219" s="472"/>
      <c r="M219" s="472"/>
      <c r="N219" s="472"/>
    </row>
    <row r="220" spans="1:14" s="473" customFormat="1" ht="16.5" customHeight="1" x14ac:dyDescent="0.2">
      <c r="A220" s="478" t="s">
        <v>112</v>
      </c>
      <c r="B220" s="506"/>
      <c r="C220" s="507"/>
      <c r="D220" s="508"/>
      <c r="E220" s="508"/>
      <c r="F220" s="508"/>
      <c r="G220" s="509"/>
      <c r="H220" s="472"/>
      <c r="I220" s="472"/>
      <c r="J220" s="472"/>
      <c r="K220" s="472"/>
      <c r="L220" s="472"/>
      <c r="M220" s="472"/>
      <c r="N220" s="472"/>
    </row>
    <row r="221" spans="1:14" s="472" customFormat="1" ht="12.75" customHeight="1" thickBot="1" x14ac:dyDescent="0.25">
      <c r="A221" s="478"/>
      <c r="B221" s="479"/>
      <c r="C221" s="479"/>
      <c r="D221" s="480"/>
      <c r="E221" s="480"/>
      <c r="F221" s="480"/>
      <c r="G221" s="481" t="s">
        <v>2</v>
      </c>
    </row>
    <row r="222" spans="1:14" s="472" customFormat="1" ht="36" customHeight="1" thickBot="1" x14ac:dyDescent="0.25">
      <c r="A222" s="482" t="s">
        <v>57</v>
      </c>
      <c r="B222" s="510" t="s">
        <v>58</v>
      </c>
      <c r="C222" s="510" t="s">
        <v>59</v>
      </c>
      <c r="D222" s="511" t="s">
        <v>60</v>
      </c>
      <c r="E222" s="511" t="s">
        <v>61</v>
      </c>
      <c r="F222" s="511" t="s">
        <v>1</v>
      </c>
      <c r="G222" s="512" t="s">
        <v>62</v>
      </c>
    </row>
    <row r="223" spans="1:14" x14ac:dyDescent="0.2">
      <c r="A223" s="539" t="s">
        <v>63</v>
      </c>
      <c r="B223" s="540">
        <v>4111</v>
      </c>
      <c r="C223" s="541" t="s">
        <v>113</v>
      </c>
      <c r="D223" s="492">
        <v>0</v>
      </c>
      <c r="E223" s="491">
        <v>801725</v>
      </c>
      <c r="F223" s="492">
        <v>801724.348</v>
      </c>
      <c r="G223" s="542">
        <f t="shared" si="2"/>
        <v>99.999918675356255</v>
      </c>
    </row>
    <row r="224" spans="1:14" x14ac:dyDescent="0.2">
      <c r="A224" s="539" t="s">
        <v>63</v>
      </c>
      <c r="B224" s="540">
        <v>4112</v>
      </c>
      <c r="C224" s="541" t="s">
        <v>114</v>
      </c>
      <c r="D224" s="492">
        <v>195368</v>
      </c>
      <c r="E224" s="491">
        <v>195368</v>
      </c>
      <c r="F224" s="492">
        <v>195367.1</v>
      </c>
      <c r="G224" s="542">
        <f t="shared" si="2"/>
        <v>99.99953933090373</v>
      </c>
    </row>
    <row r="225" spans="1:7" x14ac:dyDescent="0.2">
      <c r="A225" s="539" t="s">
        <v>63</v>
      </c>
      <c r="B225" s="540">
        <v>4113</v>
      </c>
      <c r="C225" s="541" t="s">
        <v>2903</v>
      </c>
      <c r="D225" s="492">
        <v>4040</v>
      </c>
      <c r="E225" s="491">
        <v>231671.11</v>
      </c>
      <c r="F225" s="492">
        <v>225287.83863999997</v>
      </c>
      <c r="G225" s="542">
        <f t="shared" si="2"/>
        <v>97.244683914191981</v>
      </c>
    </row>
    <row r="226" spans="1:7" x14ac:dyDescent="0.2">
      <c r="A226" s="539" t="s">
        <v>63</v>
      </c>
      <c r="B226" s="540">
        <v>4116</v>
      </c>
      <c r="C226" s="541" t="s">
        <v>115</v>
      </c>
      <c r="D226" s="492">
        <v>694568</v>
      </c>
      <c r="E226" s="491">
        <v>25486603.208000001</v>
      </c>
      <c r="F226" s="492">
        <v>25476543.660350006</v>
      </c>
      <c r="G226" s="542">
        <f t="shared" si="2"/>
        <v>99.96053005742705</v>
      </c>
    </row>
    <row r="227" spans="1:7" x14ac:dyDescent="0.2">
      <c r="A227" s="539" t="s">
        <v>63</v>
      </c>
      <c r="B227" s="540">
        <v>4118</v>
      </c>
      <c r="C227" s="541" t="s">
        <v>116</v>
      </c>
      <c r="D227" s="492">
        <v>488</v>
      </c>
      <c r="E227" s="491">
        <v>4197.1629999999996</v>
      </c>
      <c r="F227" s="492">
        <v>4188.3367900000003</v>
      </c>
      <c r="G227" s="542">
        <f t="shared" si="2"/>
        <v>99.789710097034614</v>
      </c>
    </row>
    <row r="228" spans="1:7" x14ac:dyDescent="0.2">
      <c r="A228" s="539" t="s">
        <v>63</v>
      </c>
      <c r="B228" s="540">
        <v>4119</v>
      </c>
      <c r="C228" s="541" t="s">
        <v>3243</v>
      </c>
      <c r="D228" s="492">
        <v>0</v>
      </c>
      <c r="E228" s="491">
        <v>736.64</v>
      </c>
      <c r="F228" s="492">
        <v>736.63174000000004</v>
      </c>
      <c r="G228" s="542">
        <f t="shared" si="2"/>
        <v>99.998878692441366</v>
      </c>
    </row>
    <row r="229" spans="1:7" x14ac:dyDescent="0.2">
      <c r="A229" s="539" t="s">
        <v>63</v>
      </c>
      <c r="B229" s="540">
        <v>4121</v>
      </c>
      <c r="C229" s="541" t="s">
        <v>117</v>
      </c>
      <c r="D229" s="492">
        <v>77584</v>
      </c>
      <c r="E229" s="491">
        <v>77637.36</v>
      </c>
      <c r="F229" s="492">
        <v>77088.65625</v>
      </c>
      <c r="G229" s="542">
        <f t="shared" si="2"/>
        <v>99.293247799770626</v>
      </c>
    </row>
    <row r="230" spans="1:7" x14ac:dyDescent="0.2">
      <c r="A230" s="539" t="s">
        <v>63</v>
      </c>
      <c r="B230" s="540">
        <v>4122</v>
      </c>
      <c r="C230" s="541" t="s">
        <v>118</v>
      </c>
      <c r="D230" s="492">
        <v>41697</v>
      </c>
      <c r="E230" s="491">
        <v>38476.1</v>
      </c>
      <c r="F230" s="492">
        <v>38476.085730000006</v>
      </c>
      <c r="G230" s="542">
        <f t="shared" si="2"/>
        <v>99.999962912041525</v>
      </c>
    </row>
    <row r="231" spans="1:7" x14ac:dyDescent="0.2">
      <c r="A231" s="539" t="s">
        <v>63</v>
      </c>
      <c r="B231" s="540">
        <v>4151</v>
      </c>
      <c r="C231" s="541" t="s">
        <v>3244</v>
      </c>
      <c r="D231" s="492">
        <v>0</v>
      </c>
      <c r="E231" s="491">
        <v>762.11</v>
      </c>
      <c r="F231" s="492">
        <v>762.09332000000006</v>
      </c>
      <c r="G231" s="542">
        <f t="shared" si="2"/>
        <v>99.997811339570404</v>
      </c>
    </row>
    <row r="232" spans="1:7" ht="25.5" x14ac:dyDescent="0.2">
      <c r="A232" s="539" t="s">
        <v>63</v>
      </c>
      <c r="B232" s="540">
        <v>4152</v>
      </c>
      <c r="C232" s="541" t="s">
        <v>3245</v>
      </c>
      <c r="D232" s="492">
        <v>5993</v>
      </c>
      <c r="E232" s="491">
        <v>891.42</v>
      </c>
      <c r="F232" s="492">
        <v>891.41218000000003</v>
      </c>
      <c r="G232" s="542">
        <f t="shared" si="2"/>
        <v>99.99912274797515</v>
      </c>
    </row>
    <row r="233" spans="1:7" s="501" customFormat="1" x14ac:dyDescent="0.2">
      <c r="A233" s="543"/>
      <c r="B233" s="514"/>
      <c r="C233" s="528" t="s">
        <v>119</v>
      </c>
      <c r="D233" s="544">
        <v>1019738</v>
      </c>
      <c r="E233" s="516">
        <v>26838068.111000001</v>
      </c>
      <c r="F233" s="529">
        <v>26821066.162999999</v>
      </c>
      <c r="G233" s="545">
        <f t="shared" si="2"/>
        <v>99.936649881319013</v>
      </c>
    </row>
    <row r="234" spans="1:7" x14ac:dyDescent="0.2">
      <c r="A234" s="546"/>
      <c r="B234" s="547"/>
      <c r="C234" s="533"/>
      <c r="D234" s="548"/>
      <c r="E234" s="548"/>
      <c r="F234" s="548"/>
      <c r="G234" s="549"/>
    </row>
    <row r="235" spans="1:7" x14ac:dyDescent="0.2">
      <c r="A235" s="539" t="s">
        <v>63</v>
      </c>
      <c r="B235" s="540">
        <v>4211</v>
      </c>
      <c r="C235" s="541" t="s">
        <v>2904</v>
      </c>
      <c r="D235" s="492">
        <v>0</v>
      </c>
      <c r="E235" s="525">
        <v>1415</v>
      </c>
      <c r="F235" s="492">
        <v>1415</v>
      </c>
      <c r="G235" s="550">
        <f t="shared" si="2"/>
        <v>100</v>
      </c>
    </row>
    <row r="236" spans="1:7" x14ac:dyDescent="0.2">
      <c r="A236" s="539" t="s">
        <v>63</v>
      </c>
      <c r="B236" s="540">
        <v>4213</v>
      </c>
      <c r="C236" s="541" t="s">
        <v>120</v>
      </c>
      <c r="D236" s="492">
        <v>3749</v>
      </c>
      <c r="E236" s="491">
        <v>100000</v>
      </c>
      <c r="F236" s="492">
        <v>100000</v>
      </c>
      <c r="G236" s="542">
        <f t="shared" si="2"/>
        <v>100</v>
      </c>
    </row>
    <row r="237" spans="1:7" x14ac:dyDescent="0.2">
      <c r="A237" s="539" t="s">
        <v>63</v>
      </c>
      <c r="B237" s="540">
        <v>4216</v>
      </c>
      <c r="C237" s="541" t="s">
        <v>121</v>
      </c>
      <c r="D237" s="492">
        <v>1352274</v>
      </c>
      <c r="E237" s="491">
        <v>1524771.433</v>
      </c>
      <c r="F237" s="492">
        <v>1513528.1465399999</v>
      </c>
      <c r="G237" s="542">
        <f t="shared" si="2"/>
        <v>99.262624796302816</v>
      </c>
    </row>
    <row r="238" spans="1:7" x14ac:dyDescent="0.2">
      <c r="A238" s="539" t="s">
        <v>63</v>
      </c>
      <c r="B238" s="540">
        <v>4221</v>
      </c>
      <c r="C238" s="541" t="s">
        <v>122</v>
      </c>
      <c r="D238" s="492">
        <v>19622</v>
      </c>
      <c r="E238" s="491">
        <v>7392</v>
      </c>
      <c r="F238" s="492">
        <v>7181.027</v>
      </c>
      <c r="G238" s="542">
        <f t="shared" si="2"/>
        <v>97.145928030303025</v>
      </c>
    </row>
    <row r="239" spans="1:7" x14ac:dyDescent="0.2">
      <c r="A239" s="539" t="s">
        <v>63</v>
      </c>
      <c r="B239" s="540">
        <v>4231</v>
      </c>
      <c r="C239" s="541" t="s">
        <v>3246</v>
      </c>
      <c r="D239" s="492">
        <v>58650</v>
      </c>
      <c r="E239" s="491">
        <v>44701.55</v>
      </c>
      <c r="F239" s="492">
        <v>44701.521159999997</v>
      </c>
      <c r="G239" s="542">
        <f t="shared" si="2"/>
        <v>99.999935483221478</v>
      </c>
    </row>
    <row r="240" spans="1:7" s="501" customFormat="1" x14ac:dyDescent="0.2">
      <c r="A240" s="488"/>
      <c r="B240" s="514"/>
      <c r="C240" s="515" t="s">
        <v>123</v>
      </c>
      <c r="D240" s="544">
        <v>1434295</v>
      </c>
      <c r="E240" s="516">
        <v>1678279.983</v>
      </c>
      <c r="F240" s="529">
        <v>1666825.6947000001</v>
      </c>
      <c r="G240" s="545">
        <f t="shared" si="2"/>
        <v>99.317498366421262</v>
      </c>
    </row>
    <row r="241" spans="1:7" x14ac:dyDescent="0.2">
      <c r="A241" s="518"/>
      <c r="B241" s="520"/>
      <c r="C241" s="551"/>
      <c r="D241" s="522"/>
      <c r="E241" s="522"/>
      <c r="F241" s="522"/>
      <c r="G241" s="523"/>
    </row>
    <row r="242" spans="1:7" x14ac:dyDescent="0.2">
      <c r="A242" s="539">
        <v>6330</v>
      </c>
      <c r="B242" s="524">
        <v>4134</v>
      </c>
      <c r="C242" s="541" t="s">
        <v>124</v>
      </c>
      <c r="D242" s="552">
        <v>0</v>
      </c>
      <c r="E242" s="552">
        <v>0</v>
      </c>
      <c r="F242" s="552">
        <v>30875583.336750001</v>
      </c>
      <c r="G242" s="553" t="s">
        <v>2900</v>
      </c>
    </row>
    <row r="243" spans="1:7" x14ac:dyDescent="0.2">
      <c r="A243" s="539">
        <v>6330</v>
      </c>
      <c r="B243" s="489">
        <v>4138</v>
      </c>
      <c r="C243" s="541" t="s">
        <v>3992</v>
      </c>
      <c r="D243" s="552">
        <v>0</v>
      </c>
      <c r="E243" s="552">
        <v>0</v>
      </c>
      <c r="F243" s="552">
        <v>58.120640000000002</v>
      </c>
      <c r="G243" s="553" t="s">
        <v>2900</v>
      </c>
    </row>
    <row r="244" spans="1:7" x14ac:dyDescent="0.2">
      <c r="A244" s="539">
        <v>6330</v>
      </c>
      <c r="B244" s="489">
        <v>4139</v>
      </c>
      <c r="C244" s="541" t="s">
        <v>125</v>
      </c>
      <c r="D244" s="552">
        <v>0</v>
      </c>
      <c r="E244" s="552">
        <v>0</v>
      </c>
      <c r="F244" s="552">
        <v>100569.85</v>
      </c>
      <c r="G244" s="553" t="s">
        <v>2900</v>
      </c>
    </row>
    <row r="245" spans="1:7" ht="13.5" thickBot="1" x14ac:dyDescent="0.25">
      <c r="A245" s="554">
        <v>6330</v>
      </c>
      <c r="B245" s="555"/>
      <c r="C245" s="665" t="s">
        <v>126</v>
      </c>
      <c r="D245" s="556">
        <v>0</v>
      </c>
      <c r="E245" s="557">
        <v>0</v>
      </c>
      <c r="F245" s="556">
        <v>30976211.307390001</v>
      </c>
      <c r="G245" s="558" t="s">
        <v>2900</v>
      </c>
    </row>
    <row r="248" spans="1:7" ht="13.5" thickBot="1" x14ac:dyDescent="0.25"/>
    <row r="249" spans="1:7" s="565" customFormat="1" ht="15" customHeight="1" x14ac:dyDescent="0.2">
      <c r="A249" s="559"/>
      <c r="B249" s="559"/>
      <c r="C249" s="560" t="s">
        <v>2896</v>
      </c>
      <c r="D249" s="561">
        <v>8580950</v>
      </c>
      <c r="E249" s="562">
        <v>9753343.0800000001</v>
      </c>
      <c r="F249" s="563">
        <v>10614326.22294</v>
      </c>
      <c r="G249" s="564">
        <f t="shared" ref="G249:G255" si="4">F249/E249*100</f>
        <v>108.82756954080199</v>
      </c>
    </row>
    <row r="250" spans="1:7" s="565" customFormat="1" ht="15" customHeight="1" x14ac:dyDescent="0.2">
      <c r="A250" s="566"/>
      <c r="B250" s="566"/>
      <c r="C250" s="567" t="s">
        <v>2897</v>
      </c>
      <c r="D250" s="568">
        <v>755536</v>
      </c>
      <c r="E250" s="569">
        <v>974187.72100000002</v>
      </c>
      <c r="F250" s="570">
        <v>1185832.7875699999</v>
      </c>
      <c r="G250" s="571">
        <f t="shared" si="4"/>
        <v>121.72528579530308</v>
      </c>
    </row>
    <row r="251" spans="1:7" s="565" customFormat="1" ht="15" customHeight="1" x14ac:dyDescent="0.2">
      <c r="A251" s="566"/>
      <c r="B251" s="566"/>
      <c r="C251" s="567" t="s">
        <v>2898</v>
      </c>
      <c r="D251" s="568">
        <v>52476</v>
      </c>
      <c r="E251" s="569">
        <v>71695.350000000006</v>
      </c>
      <c r="F251" s="570">
        <v>71969.519350000002</v>
      </c>
      <c r="G251" s="571">
        <f t="shared" si="4"/>
        <v>100.38240883125613</v>
      </c>
    </row>
    <row r="252" spans="1:7" s="565" customFormat="1" ht="15" customHeight="1" x14ac:dyDescent="0.2">
      <c r="A252" s="572"/>
      <c r="B252" s="572"/>
      <c r="C252" s="567" t="s">
        <v>2899</v>
      </c>
      <c r="D252" s="568">
        <v>2454033</v>
      </c>
      <c r="E252" s="569">
        <v>28516348.094000001</v>
      </c>
      <c r="F252" s="570">
        <v>28487891.857699998</v>
      </c>
      <c r="G252" s="571">
        <f t="shared" si="4"/>
        <v>99.900210797658247</v>
      </c>
    </row>
    <row r="253" spans="1:7" s="565" customFormat="1" ht="15" customHeight="1" x14ac:dyDescent="0.2">
      <c r="A253" s="572"/>
      <c r="B253" s="572"/>
      <c r="C253" s="573" t="s">
        <v>2905</v>
      </c>
      <c r="D253" s="568">
        <v>0</v>
      </c>
      <c r="E253" s="569">
        <v>0</v>
      </c>
      <c r="F253" s="570">
        <v>30976211.307390001</v>
      </c>
      <c r="G253" s="571" t="s">
        <v>2900</v>
      </c>
    </row>
    <row r="254" spans="1:7" s="565" customFormat="1" ht="15.75" customHeight="1" thickBot="1" x14ac:dyDescent="0.25">
      <c r="A254" s="572"/>
      <c r="B254" s="572"/>
      <c r="C254" s="574" t="s">
        <v>2906</v>
      </c>
      <c r="D254" s="575">
        <v>11842995</v>
      </c>
      <c r="E254" s="576">
        <v>39315574.245000005</v>
      </c>
      <c r="F254" s="577">
        <v>71336231.694949999</v>
      </c>
      <c r="G254" s="578">
        <f t="shared" si="4"/>
        <v>181.44522384541349</v>
      </c>
    </row>
    <row r="255" spans="1:7" s="565" customFormat="1" ht="16.5" customHeight="1" thickBot="1" x14ac:dyDescent="0.25">
      <c r="A255" s="579"/>
      <c r="B255" s="579"/>
      <c r="C255" s="580" t="s">
        <v>127</v>
      </c>
      <c r="D255" s="581">
        <v>11842995</v>
      </c>
      <c r="E255" s="582">
        <v>39315574.245000005</v>
      </c>
      <c r="F255" s="583">
        <v>40360020.387559995</v>
      </c>
      <c r="G255" s="584">
        <f t="shared" si="4"/>
        <v>102.65657099665235</v>
      </c>
    </row>
  </sheetData>
  <mergeCells count="2">
    <mergeCell ref="A2:G2"/>
    <mergeCell ref="A4:G4"/>
  </mergeCells>
  <pageMargins left="0.39370078740157483" right="0.39370078740157483" top="0.59055118110236227" bottom="0.39370078740157483" header="0.31496062992125984" footer="0.11811023622047245"/>
  <pageSetup paperSize="9" scale="91" firstPageNumber="70" fitToHeight="0" orientation="landscape" useFirstPageNumber="1" r:id="rId1"/>
  <headerFooter>
    <oddHeader>&amp;L&amp;"Tahoma,Kurzíva"Závěrečný účet Moravskoslezského kraje za rok 2023&amp;R&amp;"Tahoma,Kurzíva"Tabulka č. 1</oddHeader>
    <oddFooter>&amp;C&amp;"Tahoma,Obyčejné"&amp;P</oddFooter>
  </headerFooter>
  <rowBreaks count="6" manualBreakCount="6">
    <brk id="39" max="16383" man="1"/>
    <brk id="80" max="16383" man="1"/>
    <brk id="121" max="16383" man="1"/>
    <brk id="162" max="16383" man="1"/>
    <brk id="198" max="16383" man="1"/>
    <brk id="23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59</vt:i4>
      </vt:variant>
      <vt:variant>
        <vt:lpstr>Pojmenované oblasti</vt:lpstr>
      </vt:variant>
      <vt:variant>
        <vt:i4>83</vt:i4>
      </vt:variant>
    </vt:vector>
  </HeadingPairs>
  <TitlesOfParts>
    <vt:vector size="142" baseType="lpstr">
      <vt:lpstr>Titul-grafy</vt:lpstr>
      <vt:lpstr>graf 1</vt:lpstr>
      <vt:lpstr>graf 2</vt:lpstr>
      <vt:lpstr>graf 3</vt:lpstr>
      <vt:lpstr>graf 4</vt:lpstr>
      <vt:lpstr>graf 5</vt:lpstr>
      <vt:lpstr>Data-grafy</vt:lpstr>
      <vt:lpstr>Titul-tabulky</vt:lpstr>
      <vt:lpstr>tab 1</vt:lpstr>
      <vt:lpstr>tab 2</vt:lpstr>
      <vt:lpstr>tab 3</vt:lpstr>
      <vt:lpstr>tab 4</vt:lpstr>
      <vt:lpstr>tab 5</vt:lpstr>
      <vt:lpstr>tab 6</vt:lpstr>
      <vt:lpstr>tab 7</vt:lpstr>
      <vt:lpstr>tab 8</vt:lpstr>
      <vt:lpstr>tab 9</vt:lpstr>
      <vt:lpstr>tab 10</vt:lpstr>
      <vt:lpstr>tab 11</vt:lpstr>
      <vt:lpstr>tab 12</vt:lpstr>
      <vt:lpstr>tab 13</vt:lpstr>
      <vt:lpstr>tab 14</vt:lpstr>
      <vt:lpstr>tab 15</vt:lpstr>
      <vt:lpstr>tab 16</vt:lpstr>
      <vt:lpstr>tab 17</vt:lpstr>
      <vt:lpstr>tab 18</vt:lpstr>
      <vt:lpstr>tab 19</vt:lpstr>
      <vt:lpstr>tab 20</vt:lpstr>
      <vt:lpstr>tab 21</vt:lpstr>
      <vt:lpstr>tab 22</vt:lpstr>
      <vt:lpstr>tab 23</vt:lpstr>
      <vt:lpstr>tab 24</vt:lpstr>
      <vt:lpstr>tab 25</vt:lpstr>
      <vt:lpstr>tab 26</vt:lpstr>
      <vt:lpstr>tab 27</vt:lpstr>
      <vt:lpstr>tab 28</vt:lpstr>
      <vt:lpstr>tab 29</vt:lpstr>
      <vt:lpstr>tab 30</vt:lpstr>
      <vt:lpstr>tab 31</vt:lpstr>
      <vt:lpstr>tab 32</vt:lpstr>
      <vt:lpstr>tab 33</vt:lpstr>
      <vt:lpstr>tab 34</vt:lpstr>
      <vt:lpstr>tab 35</vt:lpstr>
      <vt:lpstr>tab 36</vt:lpstr>
      <vt:lpstr>tab 37</vt:lpstr>
      <vt:lpstr>tab 38</vt:lpstr>
      <vt:lpstr>tab 39</vt:lpstr>
      <vt:lpstr>tab 40</vt:lpstr>
      <vt:lpstr>tab 41</vt:lpstr>
      <vt:lpstr>tab 42</vt:lpstr>
      <vt:lpstr>tab 43</vt:lpstr>
      <vt:lpstr>tab 44</vt:lpstr>
      <vt:lpstr>tab 45</vt:lpstr>
      <vt:lpstr>tab 46</vt:lpstr>
      <vt:lpstr>tab 47</vt:lpstr>
      <vt:lpstr>tab 48</vt:lpstr>
      <vt:lpstr>tab 49</vt:lpstr>
      <vt:lpstr>tab 50</vt:lpstr>
      <vt:lpstr>tab 51</vt:lpstr>
      <vt:lpstr>'tab 1'!Názvy_tisku</vt:lpstr>
      <vt:lpstr>'tab 10'!Názvy_tisku</vt:lpstr>
      <vt:lpstr>'tab 11'!Názvy_tisku</vt:lpstr>
      <vt:lpstr>'tab 12'!Názvy_tisku</vt:lpstr>
      <vt:lpstr>'tab 13'!Názvy_tisku</vt:lpstr>
      <vt:lpstr>'tab 14'!Názvy_tisku</vt:lpstr>
      <vt:lpstr>'tab 15'!Názvy_tisku</vt:lpstr>
      <vt:lpstr>'tab 16'!Názvy_tisku</vt:lpstr>
      <vt:lpstr>'tab 17'!Názvy_tisku</vt:lpstr>
      <vt:lpstr>'tab 18'!Názvy_tisku</vt:lpstr>
      <vt:lpstr>'tab 19'!Názvy_tisku</vt:lpstr>
      <vt:lpstr>'tab 2'!Názvy_tisku</vt:lpstr>
      <vt:lpstr>'tab 20'!Názvy_tisku</vt:lpstr>
      <vt:lpstr>'tab 21'!Názvy_tisku</vt:lpstr>
      <vt:lpstr>'tab 22'!Názvy_tisku</vt:lpstr>
      <vt:lpstr>'tab 23'!Názvy_tisku</vt:lpstr>
      <vt:lpstr>'tab 24'!Názvy_tisku</vt:lpstr>
      <vt:lpstr>'tab 25'!Názvy_tisku</vt:lpstr>
      <vt:lpstr>'tab 3'!Názvy_tisku</vt:lpstr>
      <vt:lpstr>'tab 30'!Názvy_tisku</vt:lpstr>
      <vt:lpstr>'tab 32'!Názvy_tisku</vt:lpstr>
      <vt:lpstr>'tab 33'!Názvy_tisku</vt:lpstr>
      <vt:lpstr>'tab 34'!Názvy_tisku</vt:lpstr>
      <vt:lpstr>'tab 35'!Názvy_tisku</vt:lpstr>
      <vt:lpstr>'tab 36'!Názvy_tisku</vt:lpstr>
      <vt:lpstr>'tab 37'!Názvy_tisku</vt:lpstr>
      <vt:lpstr>'tab 38'!Názvy_tisku</vt:lpstr>
      <vt:lpstr>'tab 4'!Názvy_tisku</vt:lpstr>
      <vt:lpstr>'tab 40'!Názvy_tisku</vt:lpstr>
      <vt:lpstr>'tab 42'!Názvy_tisku</vt:lpstr>
      <vt:lpstr>'tab 44'!Názvy_tisku</vt:lpstr>
      <vt:lpstr>'tab 46'!Názvy_tisku</vt:lpstr>
      <vt:lpstr>'tab 48'!Názvy_tisku</vt:lpstr>
      <vt:lpstr>'tab 5'!Názvy_tisku</vt:lpstr>
      <vt:lpstr>'tab 50'!Názvy_tisku</vt:lpstr>
      <vt:lpstr>'tab 6'!Názvy_tisku</vt:lpstr>
      <vt:lpstr>'tab 7'!Názvy_tisku</vt:lpstr>
      <vt:lpstr>'tab 8'!Názvy_tisku</vt:lpstr>
      <vt:lpstr>'tab 9'!Názvy_tisku</vt:lpstr>
      <vt:lpstr>'graf 3'!Oblast_tisku</vt:lpstr>
      <vt:lpstr>'graf 4'!Oblast_tisku</vt:lpstr>
      <vt:lpstr>'graf 5'!Oblast_tisku</vt:lpstr>
      <vt:lpstr>'tab 12'!Oblast_tisku</vt:lpstr>
      <vt:lpstr>'tab 13'!Oblast_tisku</vt:lpstr>
      <vt:lpstr>'tab 14'!Oblast_tisku</vt:lpstr>
      <vt:lpstr>'tab 15'!Oblast_tisku</vt:lpstr>
      <vt:lpstr>'tab 16'!Oblast_tisku</vt:lpstr>
      <vt:lpstr>'tab 17'!Oblast_tisku</vt:lpstr>
      <vt:lpstr>'tab 18'!Oblast_tisku</vt:lpstr>
      <vt:lpstr>'tab 19'!Oblast_tisku</vt:lpstr>
      <vt:lpstr>'tab 20'!Oblast_tisku</vt:lpstr>
      <vt:lpstr>'tab 21'!Oblast_tisku</vt:lpstr>
      <vt:lpstr>'tab 22'!Oblast_tisku</vt:lpstr>
      <vt:lpstr>'tab 23'!Oblast_tisku</vt:lpstr>
      <vt:lpstr>'tab 24'!Oblast_tisku</vt:lpstr>
      <vt:lpstr>'tab 25'!Oblast_tisku</vt:lpstr>
      <vt:lpstr>'tab 26'!Oblast_tisku</vt:lpstr>
      <vt:lpstr>'tab 27'!Oblast_tisku</vt:lpstr>
      <vt:lpstr>'tab 28'!Oblast_tisku</vt:lpstr>
      <vt:lpstr>'tab 29'!Oblast_tisku</vt:lpstr>
      <vt:lpstr>'tab 3'!Oblast_tisku</vt:lpstr>
      <vt:lpstr>'tab 30'!Oblast_tisku</vt:lpstr>
      <vt:lpstr>'tab 31'!Oblast_tisku</vt:lpstr>
      <vt:lpstr>'tab 36'!Oblast_tisku</vt:lpstr>
      <vt:lpstr>'tab 37'!Oblast_tisku</vt:lpstr>
      <vt:lpstr>'tab 38'!Oblast_tisku</vt:lpstr>
      <vt:lpstr>'tab 39'!Oblast_tisku</vt:lpstr>
      <vt:lpstr>'tab 40'!Oblast_tisku</vt:lpstr>
      <vt:lpstr>'tab 41'!Oblast_tisku</vt:lpstr>
      <vt:lpstr>'tab 42'!Oblast_tisku</vt:lpstr>
      <vt:lpstr>'tab 43'!Oblast_tisku</vt:lpstr>
      <vt:lpstr>'tab 44'!Oblast_tisku</vt:lpstr>
      <vt:lpstr>'tab 45'!Oblast_tisku</vt:lpstr>
      <vt:lpstr>'tab 46'!Oblast_tisku</vt:lpstr>
      <vt:lpstr>'tab 47'!Oblast_tisku</vt:lpstr>
      <vt:lpstr>'tab 48'!Oblast_tisku</vt:lpstr>
      <vt:lpstr>'tab 49'!Oblast_tisku</vt:lpstr>
      <vt:lpstr>'tab 50'!Oblast_tisku</vt:lpstr>
      <vt:lpstr>'tab 51'!Oblast_tisku</vt:lpstr>
      <vt:lpstr>'tab 6'!Oblast_tisku</vt:lpstr>
      <vt:lpstr>'tab 7'!Oblast_tisku</vt:lpstr>
      <vt:lpstr>'Titul-grafy'!Oblast_tisku</vt:lpstr>
      <vt:lpstr>'Titul-tabulky'!Oblast_tisku</vt:lpstr>
    </vt:vector>
  </TitlesOfParts>
  <Company>KUMSK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Metelka Tomáš</dc:creator>
  <cp:lastModifiedBy>Metelka Tomáš</cp:lastModifiedBy>
  <cp:lastPrinted>2024-05-21T07:02:09Z</cp:lastPrinted>
  <dcterms:created xsi:type="dcterms:W3CDTF">2015-03-17T14:02:48Z</dcterms:created>
  <dcterms:modified xsi:type="dcterms:W3CDTF">2024-05-21T07:08:41Z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c18e8b5-cf04-4356-9f73-4b8f937bc4ae_Enabled">
    <vt:lpwstr>true</vt:lpwstr>
  </property>
  <property fmtid="{D5CDD505-2E9C-101B-9397-08002B2CF9AE}" pid="3" name="MSIP_Label_bc18e8b5-cf04-4356-9f73-4b8f937bc4ae_SetDate">
    <vt:lpwstr>2023-04-21T12:32:30Z</vt:lpwstr>
  </property>
  <property fmtid="{D5CDD505-2E9C-101B-9397-08002B2CF9AE}" pid="4" name="MSIP_Label_bc18e8b5-cf04-4356-9f73-4b8f937bc4ae_Method">
    <vt:lpwstr>Privileged</vt:lpwstr>
  </property>
  <property fmtid="{D5CDD505-2E9C-101B-9397-08002B2CF9AE}" pid="5" name="MSIP_Label_bc18e8b5-cf04-4356-9f73-4b8f937bc4ae_Name">
    <vt:lpwstr>Neveřejná informace (bez označení)</vt:lpwstr>
  </property>
  <property fmtid="{D5CDD505-2E9C-101B-9397-08002B2CF9AE}" pid="6" name="MSIP_Label_bc18e8b5-cf04-4356-9f73-4b8f937bc4ae_SiteId">
    <vt:lpwstr>39f24d0b-aa30-4551-8e81-43c77cf1000e</vt:lpwstr>
  </property>
  <property fmtid="{D5CDD505-2E9C-101B-9397-08002B2CF9AE}" pid="7" name="MSIP_Label_bc18e8b5-cf04-4356-9f73-4b8f937bc4ae_ActionId">
    <vt:lpwstr>ff085dae-495e-4781-92fc-f22bddbff69e</vt:lpwstr>
  </property>
  <property fmtid="{D5CDD505-2E9C-101B-9397-08002B2CF9AE}" pid="8" name="MSIP_Label_bc18e8b5-cf04-4356-9f73-4b8f937bc4ae_ContentBits">
    <vt:lpwstr>0</vt:lpwstr>
  </property>
</Properties>
</file>