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EKONOMIKAaROZPOET/Shared Documents/General/03_MATERIÁLY RK,ZK/MATERIÁLY 2024/IM/24-08-19 RK/10-12 REVIZE Kub/"/>
    </mc:Choice>
  </mc:AlternateContent>
  <xr:revisionPtr revIDLastSave="2329" documentId="8_{CA2AA308-2580-4A0E-A3A1-7117F29FC4B3}" xr6:coauthVersionLast="47" xr6:coauthVersionMax="47" xr10:uidLastSave="{689388BC-BB06-4395-BE65-0BD5AE24781D}"/>
  <bookViews>
    <workbookView xWindow="-120" yWindow="-120" windowWidth="29040" windowHeight="15840" xr2:uid="{C567DD4D-37D9-4616-8C30-A556414D4441}"/>
  </bookViews>
  <sheets>
    <sheet name="Příloha č.1 " sheetId="2" r:id="rId1"/>
  </sheets>
  <definedNames>
    <definedName name="_xlnm._FilterDatabase" localSheetId="0" hidden="1">'Příloha č.1 '!$A$5:$BR$83</definedName>
    <definedName name="_xlnm.Print_Titles" localSheetId="0">'Příloha č.1 '!$3:$5</definedName>
    <definedName name="_xlnm.Print_Area" localSheetId="0">'Příloha č.1 '!$A$1:$BQ$83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79" i="2" l="1"/>
  <c r="BN18" i="2"/>
  <c r="BM18" i="2"/>
  <c r="BM6" i="2"/>
  <c r="T78" i="2"/>
  <c r="BM29" i="2"/>
  <c r="BM30" i="2"/>
  <c r="BN30" i="2"/>
  <c r="BN6" i="2" l="1"/>
  <c r="BI6" i="2"/>
  <c r="AQ42" i="2" l="1"/>
  <c r="AP42" i="2"/>
  <c r="AO42" i="2"/>
  <c r="AH42" i="2"/>
  <c r="AG42" i="2"/>
  <c r="AF42" i="2"/>
  <c r="W42" i="2"/>
  <c r="X42" i="2"/>
  <c r="Y42" i="2"/>
  <c r="BI42" i="2"/>
  <c r="BH42" i="2"/>
  <c r="BG42" i="2"/>
  <c r="AZ42" i="2"/>
  <c r="AY42" i="2"/>
  <c r="AX42" i="2"/>
  <c r="AB78" i="2"/>
  <c r="N78" i="2"/>
  <c r="AW78" i="2"/>
  <c r="BD78" i="2"/>
  <c r="BO78" i="2"/>
  <c r="BL78" i="2"/>
  <c r="BK78" i="2"/>
  <c r="BF78" i="2"/>
  <c r="BE78" i="2"/>
  <c r="BC78" i="2"/>
  <c r="BB78" i="2"/>
  <c r="BA78" i="2"/>
  <c r="AV78" i="2"/>
  <c r="AT78" i="2"/>
  <c r="AS78" i="2"/>
  <c r="AR78" i="2"/>
  <c r="AN78" i="2"/>
  <c r="AM78" i="2"/>
  <c r="AK78" i="2"/>
  <c r="AJ78" i="2"/>
  <c r="AI78" i="2"/>
  <c r="AE78" i="2"/>
  <c r="AD78" i="2"/>
  <c r="AA78" i="2"/>
  <c r="S78" i="2"/>
  <c r="R78" i="2"/>
  <c r="Q78" i="2"/>
  <c r="P78" i="2"/>
  <c r="K78" i="2"/>
  <c r="J78" i="2"/>
  <c r="I78" i="2"/>
  <c r="BI77" i="2"/>
  <c r="BH77" i="2"/>
  <c r="BG77" i="2"/>
  <c r="AZ77" i="2"/>
  <c r="AY77" i="2"/>
  <c r="AX77" i="2"/>
  <c r="AQ77" i="2"/>
  <c r="AP77" i="2"/>
  <c r="AO77" i="2"/>
  <c r="AH77" i="2"/>
  <c r="AG77" i="2"/>
  <c r="AC77" i="2"/>
  <c r="AF77" i="2" s="1"/>
  <c r="O77" i="2"/>
  <c r="G77" i="2"/>
  <c r="V77" i="2" s="1"/>
  <c r="U77" i="2" s="1"/>
  <c r="BI76" i="2"/>
  <c r="BH76" i="2"/>
  <c r="BG76" i="2"/>
  <c r="AZ76" i="2"/>
  <c r="AY76" i="2"/>
  <c r="AX76" i="2"/>
  <c r="AQ76" i="2"/>
  <c r="AP76" i="2"/>
  <c r="AO76" i="2"/>
  <c r="AH76" i="2"/>
  <c r="AG76" i="2"/>
  <c r="Z76" i="2"/>
  <c r="AF76" i="2" s="1"/>
  <c r="Y76" i="2"/>
  <c r="X76" i="2"/>
  <c r="W76" i="2"/>
  <c r="T76" i="2"/>
  <c r="O76" i="2"/>
  <c r="G76" i="2"/>
  <c r="V76" i="2" s="1"/>
  <c r="BI75" i="2"/>
  <c r="BH75" i="2"/>
  <c r="BG75" i="2"/>
  <c r="AZ75" i="2"/>
  <c r="AY75" i="2"/>
  <c r="AX75" i="2"/>
  <c r="AQ75" i="2"/>
  <c r="AP75" i="2"/>
  <c r="AO75" i="2"/>
  <c r="AH75" i="2"/>
  <c r="AG75" i="2"/>
  <c r="AF75" i="2"/>
  <c r="Y75" i="2"/>
  <c r="X75" i="2"/>
  <c r="W75" i="2"/>
  <c r="T75" i="2"/>
  <c r="O75" i="2"/>
  <c r="O82" i="2" s="1"/>
  <c r="G75" i="2"/>
  <c r="V75" i="2" s="1"/>
  <c r="BI74" i="2"/>
  <c r="BH74" i="2"/>
  <c r="BG74" i="2"/>
  <c r="AZ74" i="2"/>
  <c r="AY74" i="2"/>
  <c r="AX74" i="2"/>
  <c r="AQ74" i="2"/>
  <c r="AP74" i="2"/>
  <c r="AO74" i="2"/>
  <c r="AH74" i="2"/>
  <c r="AG74" i="2"/>
  <c r="AF74" i="2"/>
  <c r="Y74" i="2"/>
  <c r="X74" i="2"/>
  <c r="W74" i="2"/>
  <c r="T74" i="2"/>
  <c r="O74" i="2"/>
  <c r="G74" i="2"/>
  <c r="V74" i="2" s="1"/>
  <c r="BI73" i="2"/>
  <c r="BH73" i="2"/>
  <c r="BG73" i="2"/>
  <c r="AZ73" i="2"/>
  <c r="AY73" i="2"/>
  <c r="AX73" i="2"/>
  <c r="AQ73" i="2"/>
  <c r="AP73" i="2"/>
  <c r="AO73" i="2"/>
  <c r="AH73" i="2"/>
  <c r="AG73" i="2"/>
  <c r="AF73" i="2"/>
  <c r="Y73" i="2"/>
  <c r="X73" i="2"/>
  <c r="W73" i="2"/>
  <c r="T73" i="2"/>
  <c r="O73" i="2"/>
  <c r="G73" i="2"/>
  <c r="V73" i="2" s="1"/>
  <c r="BI72" i="2"/>
  <c r="BH72" i="2"/>
  <c r="BG72" i="2"/>
  <c r="AZ72" i="2"/>
  <c r="AY72" i="2"/>
  <c r="AX72" i="2"/>
  <c r="AQ72" i="2"/>
  <c r="AP72" i="2"/>
  <c r="AO72" i="2"/>
  <c r="AH72" i="2"/>
  <c r="AG72" i="2"/>
  <c r="AF72" i="2"/>
  <c r="Y72" i="2"/>
  <c r="X72" i="2"/>
  <c r="W72" i="2"/>
  <c r="T72" i="2"/>
  <c r="O72" i="2"/>
  <c r="G72" i="2"/>
  <c r="V72" i="2" s="1"/>
  <c r="BI71" i="2"/>
  <c r="BH71" i="2"/>
  <c r="BG71" i="2"/>
  <c r="AZ71" i="2"/>
  <c r="AY71" i="2"/>
  <c r="AX71" i="2"/>
  <c r="AQ71" i="2"/>
  <c r="AP71" i="2"/>
  <c r="AO71" i="2"/>
  <c r="AH71" i="2"/>
  <c r="AF71" i="2"/>
  <c r="Y71" i="2"/>
  <c r="X71" i="2"/>
  <c r="W71" i="2"/>
  <c r="T71" i="2"/>
  <c r="O71" i="2"/>
  <c r="G71" i="2"/>
  <c r="V71" i="2" s="1"/>
  <c r="BI70" i="2"/>
  <c r="BH70" i="2"/>
  <c r="BG70" i="2"/>
  <c r="AZ70" i="2"/>
  <c r="AY70" i="2"/>
  <c r="AX70" i="2"/>
  <c r="AQ70" i="2"/>
  <c r="AP70" i="2"/>
  <c r="AO70" i="2"/>
  <c r="AH70" i="2"/>
  <c r="AG70" i="2"/>
  <c r="AF70" i="2"/>
  <c r="Y70" i="2"/>
  <c r="X70" i="2"/>
  <c r="W70" i="2"/>
  <c r="O70" i="2"/>
  <c r="G70" i="2"/>
  <c r="V70" i="2" s="1"/>
  <c r="BI69" i="2"/>
  <c r="BH69" i="2"/>
  <c r="BG69" i="2"/>
  <c r="AZ69" i="2"/>
  <c r="AY69" i="2"/>
  <c r="AX69" i="2"/>
  <c r="AQ69" i="2"/>
  <c r="AP69" i="2"/>
  <c r="AO69" i="2"/>
  <c r="AH69" i="2"/>
  <c r="AG69" i="2"/>
  <c r="AF69" i="2"/>
  <c r="Y69" i="2"/>
  <c r="X69" i="2"/>
  <c r="W69" i="2"/>
  <c r="T69" i="2"/>
  <c r="O69" i="2"/>
  <c r="H69" i="2"/>
  <c r="G69" i="2" s="1"/>
  <c r="V69" i="2" s="1"/>
  <c r="BI68" i="2"/>
  <c r="BH68" i="2"/>
  <c r="BG68" i="2"/>
  <c r="AZ68" i="2"/>
  <c r="AY68" i="2"/>
  <c r="AX68" i="2"/>
  <c r="AQ68" i="2"/>
  <c r="AP68" i="2"/>
  <c r="AO68" i="2"/>
  <c r="AH68" i="2"/>
  <c r="AG68" i="2"/>
  <c r="AF68" i="2"/>
  <c r="Y68" i="2"/>
  <c r="X68" i="2"/>
  <c r="W68" i="2"/>
  <c r="O68" i="2"/>
  <c r="G68" i="2"/>
  <c r="V68" i="2" s="1"/>
  <c r="BI67" i="2"/>
  <c r="BH67" i="2"/>
  <c r="BG67" i="2"/>
  <c r="AZ67" i="2"/>
  <c r="AY67" i="2"/>
  <c r="AX67" i="2"/>
  <c r="AQ67" i="2"/>
  <c r="AP67" i="2"/>
  <c r="AO67" i="2"/>
  <c r="AH67" i="2"/>
  <c r="AG67" i="2"/>
  <c r="AF67" i="2"/>
  <c r="Y67" i="2"/>
  <c r="X67" i="2"/>
  <c r="W67" i="2"/>
  <c r="T67" i="2"/>
  <c r="O67" i="2"/>
  <c r="G67" i="2"/>
  <c r="V67" i="2" s="1"/>
  <c r="BI66" i="2"/>
  <c r="BH66" i="2"/>
  <c r="BG66" i="2"/>
  <c r="AZ66" i="2"/>
  <c r="AY66" i="2"/>
  <c r="AX66" i="2"/>
  <c r="AQ66" i="2"/>
  <c r="AP66" i="2"/>
  <c r="AO66" i="2"/>
  <c r="AH66" i="2"/>
  <c r="AG66" i="2"/>
  <c r="AF66" i="2"/>
  <c r="Y66" i="2"/>
  <c r="X66" i="2"/>
  <c r="W66" i="2"/>
  <c r="T66" i="2"/>
  <c r="O66" i="2"/>
  <c r="H66" i="2"/>
  <c r="G66" i="2" s="1"/>
  <c r="V66" i="2" s="1"/>
  <c r="BI65" i="2"/>
  <c r="BH65" i="2"/>
  <c r="BG65" i="2"/>
  <c r="AZ65" i="2"/>
  <c r="AY65" i="2"/>
  <c r="AX65" i="2"/>
  <c r="AQ65" i="2"/>
  <c r="AP65" i="2"/>
  <c r="AO65" i="2"/>
  <c r="AH65" i="2"/>
  <c r="AG65" i="2"/>
  <c r="AC65" i="2"/>
  <c r="AF65" i="2" s="1"/>
  <c r="Y65" i="2"/>
  <c r="X65" i="2"/>
  <c r="W65" i="2"/>
  <c r="T65" i="2"/>
  <c r="O65" i="2"/>
  <c r="H65" i="2"/>
  <c r="G65" i="2" s="1"/>
  <c r="V65" i="2" s="1"/>
  <c r="BI64" i="2"/>
  <c r="BH64" i="2"/>
  <c r="BG64" i="2"/>
  <c r="AZ64" i="2"/>
  <c r="AY64" i="2"/>
  <c r="AX64" i="2"/>
  <c r="AQ64" i="2"/>
  <c r="AP64" i="2"/>
  <c r="AO64" i="2"/>
  <c r="AH64" i="2"/>
  <c r="AG64" i="2"/>
  <c r="AF64" i="2"/>
  <c r="Y64" i="2"/>
  <c r="X64" i="2"/>
  <c r="W64" i="2"/>
  <c r="T64" i="2"/>
  <c r="O64" i="2"/>
  <c r="G64" i="2"/>
  <c r="V64" i="2" s="1"/>
  <c r="Y63" i="2"/>
  <c r="X63" i="2"/>
  <c r="W63" i="2"/>
  <c r="V63" i="2"/>
  <c r="O63" i="2"/>
  <c r="BI62" i="2"/>
  <c r="BH62" i="2"/>
  <c r="BG62" i="2"/>
  <c r="AZ62" i="2"/>
  <c r="AY62" i="2"/>
  <c r="AX62" i="2"/>
  <c r="AQ62" i="2"/>
  <c r="AP62" i="2"/>
  <c r="AO62" i="2"/>
  <c r="AH62" i="2"/>
  <c r="AG62" i="2"/>
  <c r="AF62" i="2"/>
  <c r="Y62" i="2"/>
  <c r="X62" i="2"/>
  <c r="W62" i="2"/>
  <c r="O62" i="2"/>
  <c r="G62" i="2"/>
  <c r="V62" i="2" s="1"/>
  <c r="BI61" i="2"/>
  <c r="BH61" i="2"/>
  <c r="BG61" i="2"/>
  <c r="AZ61" i="2"/>
  <c r="AY61" i="2"/>
  <c r="AX61" i="2"/>
  <c r="AQ61" i="2"/>
  <c r="AP61" i="2"/>
  <c r="AO61" i="2"/>
  <c r="AH61" i="2"/>
  <c r="AG61" i="2"/>
  <c r="AF61" i="2"/>
  <c r="Y61" i="2"/>
  <c r="X61" i="2"/>
  <c r="W61" i="2"/>
  <c r="O61" i="2"/>
  <c r="G61" i="2"/>
  <c r="V61" i="2" s="1"/>
  <c r="BI60" i="2"/>
  <c r="BH60" i="2"/>
  <c r="BG60" i="2"/>
  <c r="AZ60" i="2"/>
  <c r="AY60" i="2"/>
  <c r="AX60" i="2"/>
  <c r="AQ60" i="2"/>
  <c r="AP60" i="2"/>
  <c r="AO60" i="2"/>
  <c r="AH60" i="2"/>
  <c r="AG60" i="2"/>
  <c r="AF60" i="2"/>
  <c r="Y60" i="2"/>
  <c r="X60" i="2"/>
  <c r="W60" i="2"/>
  <c r="O60" i="2"/>
  <c r="G60" i="2"/>
  <c r="V60" i="2" s="1"/>
  <c r="BI59" i="2"/>
  <c r="BH59" i="2"/>
  <c r="BG59" i="2"/>
  <c r="AZ59" i="2"/>
  <c r="AY59" i="2"/>
  <c r="AX59" i="2"/>
  <c r="AQ59" i="2"/>
  <c r="AP59" i="2"/>
  <c r="AO59" i="2"/>
  <c r="AH59" i="2"/>
  <c r="AG59" i="2"/>
  <c r="AF59" i="2"/>
  <c r="Y59" i="2"/>
  <c r="X59" i="2"/>
  <c r="W59" i="2"/>
  <c r="T59" i="2"/>
  <c r="O59" i="2"/>
  <c r="G59" i="2"/>
  <c r="V59" i="2" s="1"/>
  <c r="BI58" i="2"/>
  <c r="BH58" i="2"/>
  <c r="BG58" i="2"/>
  <c r="AZ58" i="2"/>
  <c r="AY58" i="2"/>
  <c r="AX58" i="2"/>
  <c r="AQ58" i="2"/>
  <c r="AP58" i="2"/>
  <c r="AO58" i="2"/>
  <c r="AH58" i="2"/>
  <c r="AG58" i="2"/>
  <c r="AF58" i="2"/>
  <c r="Y58" i="2"/>
  <c r="X58" i="2"/>
  <c r="W58" i="2"/>
  <c r="T58" i="2"/>
  <c r="O58" i="2"/>
  <c r="G58" i="2"/>
  <c r="V58" i="2" s="1"/>
  <c r="BI57" i="2"/>
  <c r="BH57" i="2"/>
  <c r="BG57" i="2"/>
  <c r="AZ57" i="2"/>
  <c r="AY57" i="2"/>
  <c r="AX57" i="2"/>
  <c r="AQ57" i="2"/>
  <c r="AP57" i="2"/>
  <c r="AO57" i="2"/>
  <c r="AH57" i="2"/>
  <c r="AG57" i="2"/>
  <c r="AF57" i="2"/>
  <c r="Y57" i="2"/>
  <c r="X57" i="2"/>
  <c r="W57" i="2"/>
  <c r="O57" i="2"/>
  <c r="G57" i="2"/>
  <c r="V57" i="2" s="1"/>
  <c r="BI56" i="2"/>
  <c r="BH56" i="2"/>
  <c r="BG56" i="2"/>
  <c r="AZ56" i="2"/>
  <c r="AY56" i="2"/>
  <c r="AX56" i="2"/>
  <c r="AQ56" i="2"/>
  <c r="AP56" i="2"/>
  <c r="AO56" i="2"/>
  <c r="AH56" i="2"/>
  <c r="AG56" i="2"/>
  <c r="AF56" i="2"/>
  <c r="Y56" i="2"/>
  <c r="X56" i="2"/>
  <c r="W56" i="2"/>
  <c r="T56" i="2"/>
  <c r="O56" i="2"/>
  <c r="G56" i="2"/>
  <c r="V56" i="2" s="1"/>
  <c r="BI55" i="2"/>
  <c r="BH55" i="2"/>
  <c r="BG55" i="2"/>
  <c r="AZ55" i="2"/>
  <c r="AY55" i="2"/>
  <c r="AX55" i="2"/>
  <c r="AQ55" i="2"/>
  <c r="AP55" i="2"/>
  <c r="AO55" i="2"/>
  <c r="AH55" i="2"/>
  <c r="AG55" i="2"/>
  <c r="AF55" i="2"/>
  <c r="Y55" i="2"/>
  <c r="X55" i="2"/>
  <c r="W55" i="2"/>
  <c r="T55" i="2"/>
  <c r="O55" i="2"/>
  <c r="G55" i="2"/>
  <c r="V55" i="2" s="1"/>
  <c r="BI54" i="2"/>
  <c r="BH54" i="2"/>
  <c r="BG54" i="2"/>
  <c r="AZ54" i="2"/>
  <c r="AY54" i="2"/>
  <c r="AX54" i="2"/>
  <c r="AQ54" i="2"/>
  <c r="AP54" i="2"/>
  <c r="AO54" i="2"/>
  <c r="AH54" i="2"/>
  <c r="AG54" i="2"/>
  <c r="AF54" i="2"/>
  <c r="Y54" i="2"/>
  <c r="X54" i="2"/>
  <c r="W54" i="2"/>
  <c r="T54" i="2"/>
  <c r="O54" i="2"/>
  <c r="G54" i="2"/>
  <c r="V54" i="2" s="1"/>
  <c r="BI53" i="2"/>
  <c r="BH53" i="2"/>
  <c r="BG53" i="2"/>
  <c r="AZ53" i="2"/>
  <c r="AY53" i="2"/>
  <c r="AX53" i="2"/>
  <c r="AQ53" i="2"/>
  <c r="AP53" i="2"/>
  <c r="AO53" i="2"/>
  <c r="AH53" i="2"/>
  <c r="AG53" i="2"/>
  <c r="AF53" i="2"/>
  <c r="Y53" i="2"/>
  <c r="X53" i="2"/>
  <c r="W53" i="2"/>
  <c r="T53" i="2"/>
  <c r="O53" i="2"/>
  <c r="G53" i="2"/>
  <c r="V53" i="2" s="1"/>
  <c r="BI52" i="2"/>
  <c r="BH52" i="2"/>
  <c r="BG52" i="2"/>
  <c r="AZ52" i="2"/>
  <c r="AY52" i="2"/>
  <c r="AX52" i="2"/>
  <c r="AQ52" i="2"/>
  <c r="AP52" i="2"/>
  <c r="AO52" i="2"/>
  <c r="AH52" i="2"/>
  <c r="AG52" i="2"/>
  <c r="AF52" i="2"/>
  <c r="Y52" i="2"/>
  <c r="X52" i="2"/>
  <c r="W52" i="2"/>
  <c r="T52" i="2"/>
  <c r="O52" i="2"/>
  <c r="G52" i="2"/>
  <c r="V52" i="2" s="1"/>
  <c r="BI51" i="2"/>
  <c r="BH51" i="2"/>
  <c r="BG51" i="2"/>
  <c r="AZ51" i="2"/>
  <c r="AY51" i="2"/>
  <c r="AX51" i="2"/>
  <c r="AQ51" i="2"/>
  <c r="AP51" i="2"/>
  <c r="AO51" i="2"/>
  <c r="AH51" i="2"/>
  <c r="AG51" i="2"/>
  <c r="AF51" i="2"/>
  <c r="Y51" i="2"/>
  <c r="X51" i="2"/>
  <c r="W51" i="2"/>
  <c r="T51" i="2"/>
  <c r="O51" i="2"/>
  <c r="G51" i="2"/>
  <c r="V51" i="2" s="1"/>
  <c r="BI50" i="2"/>
  <c r="BH50" i="2"/>
  <c r="BG50" i="2"/>
  <c r="AZ50" i="2"/>
  <c r="AY50" i="2"/>
  <c r="AX50" i="2"/>
  <c r="AQ50" i="2"/>
  <c r="AP50" i="2"/>
  <c r="AO50" i="2"/>
  <c r="AH50" i="2"/>
  <c r="AG50" i="2"/>
  <c r="AF50" i="2"/>
  <c r="Y50" i="2"/>
  <c r="X50" i="2"/>
  <c r="W50" i="2"/>
  <c r="T50" i="2"/>
  <c r="O50" i="2"/>
  <c r="G50" i="2"/>
  <c r="V50" i="2" s="1"/>
  <c r="BI49" i="2"/>
  <c r="BH49" i="2"/>
  <c r="BG49" i="2"/>
  <c r="AZ49" i="2"/>
  <c r="AY49" i="2"/>
  <c r="AX49" i="2"/>
  <c r="AQ49" i="2"/>
  <c r="AP49" i="2"/>
  <c r="AO49" i="2"/>
  <c r="AH49" i="2"/>
  <c r="AG49" i="2"/>
  <c r="AF49" i="2"/>
  <c r="Y49" i="2"/>
  <c r="X49" i="2"/>
  <c r="W49" i="2"/>
  <c r="T49" i="2"/>
  <c r="O49" i="2"/>
  <c r="G49" i="2"/>
  <c r="V49" i="2" s="1"/>
  <c r="BI48" i="2"/>
  <c r="BH48" i="2"/>
  <c r="BG48" i="2"/>
  <c r="AZ48" i="2"/>
  <c r="AY48" i="2"/>
  <c r="AX48" i="2"/>
  <c r="AQ48" i="2"/>
  <c r="AP48" i="2"/>
  <c r="AO48" i="2"/>
  <c r="AH48" i="2"/>
  <c r="AG48" i="2"/>
  <c r="AF48" i="2"/>
  <c r="Y48" i="2"/>
  <c r="X48" i="2"/>
  <c r="W48" i="2"/>
  <c r="T48" i="2"/>
  <c r="O48" i="2"/>
  <c r="G48" i="2"/>
  <c r="V48" i="2" s="1"/>
  <c r="BI47" i="2"/>
  <c r="BH47" i="2"/>
  <c r="BG47" i="2"/>
  <c r="AZ47" i="2"/>
  <c r="AY47" i="2"/>
  <c r="AX47" i="2"/>
  <c r="AQ47" i="2"/>
  <c r="AP47" i="2"/>
  <c r="AO47" i="2"/>
  <c r="AH47" i="2"/>
  <c r="AG47" i="2"/>
  <c r="AF47" i="2"/>
  <c r="Y47" i="2"/>
  <c r="X47" i="2"/>
  <c r="W47" i="2"/>
  <c r="T47" i="2"/>
  <c r="O47" i="2"/>
  <c r="G47" i="2"/>
  <c r="V47" i="2" s="1"/>
  <c r="BI46" i="2"/>
  <c r="BH46" i="2"/>
  <c r="BG46" i="2"/>
  <c r="AZ46" i="2"/>
  <c r="AY46" i="2"/>
  <c r="AX46" i="2"/>
  <c r="AQ46" i="2"/>
  <c r="AP46" i="2"/>
  <c r="AO46" i="2"/>
  <c r="AH46" i="2"/>
  <c r="AG46" i="2"/>
  <c r="AC46" i="2"/>
  <c r="AF46" i="2" s="1"/>
  <c r="Y46" i="2"/>
  <c r="X46" i="2"/>
  <c r="W46" i="2"/>
  <c r="T46" i="2"/>
  <c r="O46" i="2"/>
  <c r="G46" i="2"/>
  <c r="V46" i="2" s="1"/>
  <c r="F46" i="2"/>
  <c r="BI45" i="2"/>
  <c r="BH45" i="2"/>
  <c r="BG45" i="2"/>
  <c r="AZ45" i="2"/>
  <c r="AY45" i="2"/>
  <c r="AX45" i="2"/>
  <c r="AQ45" i="2"/>
  <c r="AP45" i="2"/>
  <c r="AO45" i="2"/>
  <c r="AH45" i="2"/>
  <c r="AG45" i="2"/>
  <c r="AF45" i="2"/>
  <c r="Y45" i="2"/>
  <c r="X45" i="2"/>
  <c r="W45" i="2"/>
  <c r="T45" i="2"/>
  <c r="O45" i="2"/>
  <c r="G45" i="2"/>
  <c r="V45" i="2" s="1"/>
  <c r="BI44" i="2"/>
  <c r="BH44" i="2"/>
  <c r="BG44" i="2"/>
  <c r="AZ44" i="2"/>
  <c r="AY44" i="2"/>
  <c r="AX44" i="2"/>
  <c r="AQ44" i="2"/>
  <c r="AP44" i="2"/>
  <c r="AO44" i="2"/>
  <c r="AH44" i="2"/>
  <c r="AG44" i="2"/>
  <c r="AF44" i="2"/>
  <c r="Y44" i="2"/>
  <c r="X44" i="2"/>
  <c r="W44" i="2"/>
  <c r="T44" i="2"/>
  <c r="O44" i="2"/>
  <c r="G44" i="2"/>
  <c r="V44" i="2" s="1"/>
  <c r="BI43" i="2"/>
  <c r="BH43" i="2"/>
  <c r="BG43" i="2"/>
  <c r="AZ43" i="2"/>
  <c r="AY43" i="2"/>
  <c r="AX43" i="2"/>
  <c r="AQ43" i="2"/>
  <c r="AP43" i="2"/>
  <c r="AO43" i="2"/>
  <c r="AH43" i="2"/>
  <c r="AG43" i="2"/>
  <c r="AC43" i="2"/>
  <c r="AF43" i="2" s="1"/>
  <c r="Y43" i="2"/>
  <c r="X43" i="2"/>
  <c r="W43" i="2"/>
  <c r="T43" i="2"/>
  <c r="O43" i="2"/>
  <c r="G43" i="2"/>
  <c r="V43" i="2" s="1"/>
  <c r="T42" i="2"/>
  <c r="O42" i="2"/>
  <c r="G42" i="2"/>
  <c r="V42" i="2" s="1"/>
  <c r="BI41" i="2"/>
  <c r="BH41" i="2"/>
  <c r="BG41" i="2"/>
  <c r="AZ41" i="2"/>
  <c r="AY41" i="2"/>
  <c r="AX41" i="2"/>
  <c r="AQ41" i="2"/>
  <c r="AP41" i="2"/>
  <c r="AO41" i="2"/>
  <c r="AH41" i="2"/>
  <c r="AG41" i="2"/>
  <c r="AF41" i="2"/>
  <c r="Y41" i="2"/>
  <c r="X41" i="2"/>
  <c r="W41" i="2"/>
  <c r="T41" i="2"/>
  <c r="O41" i="2"/>
  <c r="G41" i="2"/>
  <c r="V41" i="2" s="1"/>
  <c r="BI40" i="2"/>
  <c r="BH40" i="2"/>
  <c r="BG40" i="2"/>
  <c r="AZ40" i="2"/>
  <c r="AY40" i="2"/>
  <c r="AX40" i="2"/>
  <c r="AQ40" i="2"/>
  <c r="AP40" i="2"/>
  <c r="AO40" i="2"/>
  <c r="AH40" i="2"/>
  <c r="AG40" i="2"/>
  <c r="AF40" i="2"/>
  <c r="Y40" i="2"/>
  <c r="X40" i="2"/>
  <c r="W40" i="2"/>
  <c r="T40" i="2"/>
  <c r="O40" i="2"/>
  <c r="G40" i="2"/>
  <c r="V40" i="2" s="1"/>
  <c r="BI39" i="2"/>
  <c r="BH39" i="2"/>
  <c r="BG39" i="2"/>
  <c r="AZ39" i="2"/>
  <c r="AY39" i="2"/>
  <c r="AX39" i="2"/>
  <c r="AQ39" i="2"/>
  <c r="AP39" i="2"/>
  <c r="AO39" i="2"/>
  <c r="AH39" i="2"/>
  <c r="AG39" i="2"/>
  <c r="AF39" i="2"/>
  <c r="Y39" i="2"/>
  <c r="X39" i="2"/>
  <c r="W39" i="2"/>
  <c r="O39" i="2"/>
  <c r="G39" i="2"/>
  <c r="V39" i="2" s="1"/>
  <c r="BI38" i="2"/>
  <c r="BH38" i="2"/>
  <c r="BG38" i="2"/>
  <c r="AZ38" i="2"/>
  <c r="AY38" i="2"/>
  <c r="AX38" i="2"/>
  <c r="AQ38" i="2"/>
  <c r="AP38" i="2"/>
  <c r="AO38" i="2"/>
  <c r="AH38" i="2"/>
  <c r="AG38" i="2"/>
  <c r="AC38" i="2"/>
  <c r="AF38" i="2" s="1"/>
  <c r="Y38" i="2"/>
  <c r="X38" i="2"/>
  <c r="W38" i="2"/>
  <c r="T38" i="2"/>
  <c r="O38" i="2"/>
  <c r="G38" i="2"/>
  <c r="V38" i="2" s="1"/>
  <c r="BI37" i="2"/>
  <c r="BH37" i="2"/>
  <c r="BG37" i="2"/>
  <c r="AZ37" i="2"/>
  <c r="AY37" i="2"/>
  <c r="AX37" i="2"/>
  <c r="AQ37" i="2"/>
  <c r="AP37" i="2"/>
  <c r="AO37" i="2"/>
  <c r="AH37" i="2"/>
  <c r="AG37" i="2"/>
  <c r="AF37" i="2"/>
  <c r="Y37" i="2"/>
  <c r="X37" i="2"/>
  <c r="W37" i="2"/>
  <c r="O37" i="2"/>
  <c r="G37" i="2"/>
  <c r="V37" i="2" s="1"/>
  <c r="BI36" i="2"/>
  <c r="BH36" i="2"/>
  <c r="BG36" i="2"/>
  <c r="AZ36" i="2"/>
  <c r="AY36" i="2"/>
  <c r="AX36" i="2"/>
  <c r="AQ36" i="2"/>
  <c r="AP36" i="2"/>
  <c r="AO36" i="2"/>
  <c r="AH36" i="2"/>
  <c r="AG36" i="2"/>
  <c r="AF36" i="2"/>
  <c r="Y36" i="2"/>
  <c r="X36" i="2"/>
  <c r="W36" i="2"/>
  <c r="T36" i="2"/>
  <c r="O36" i="2"/>
  <c r="G36" i="2"/>
  <c r="V36" i="2" s="1"/>
  <c r="BI35" i="2"/>
  <c r="BH35" i="2"/>
  <c r="BG35" i="2"/>
  <c r="AZ35" i="2"/>
  <c r="AY35" i="2"/>
  <c r="AX35" i="2"/>
  <c r="AQ35" i="2"/>
  <c r="AP35" i="2"/>
  <c r="AO35" i="2"/>
  <c r="AH35" i="2"/>
  <c r="AG35" i="2"/>
  <c r="AF35" i="2"/>
  <c r="Y35" i="2"/>
  <c r="X35" i="2"/>
  <c r="W35" i="2"/>
  <c r="T35" i="2"/>
  <c r="O35" i="2"/>
  <c r="G35" i="2"/>
  <c r="V35" i="2" s="1"/>
  <c r="BI34" i="2"/>
  <c r="BH34" i="2"/>
  <c r="BG34" i="2"/>
  <c r="AZ34" i="2"/>
  <c r="AY34" i="2"/>
  <c r="AX34" i="2"/>
  <c r="AQ34" i="2"/>
  <c r="AP34" i="2"/>
  <c r="AL34" i="2"/>
  <c r="AO34" i="2" s="1"/>
  <c r="AH34" i="2"/>
  <c r="AG34" i="2"/>
  <c r="AF34" i="2"/>
  <c r="Y34" i="2"/>
  <c r="X34" i="2"/>
  <c r="W34" i="2"/>
  <c r="V34" i="2"/>
  <c r="O34" i="2"/>
  <c r="G34" i="2"/>
  <c r="BI33" i="2"/>
  <c r="BH33" i="2"/>
  <c r="BG33" i="2"/>
  <c r="AZ33" i="2"/>
  <c r="AY33" i="2"/>
  <c r="AU33" i="2"/>
  <c r="AU78" i="2" s="1"/>
  <c r="AQ33" i="2"/>
  <c r="AP33" i="2"/>
  <c r="AO33" i="2"/>
  <c r="AH33" i="2"/>
  <c r="AG33" i="2"/>
  <c r="AF33" i="2"/>
  <c r="Y33" i="2"/>
  <c r="X33" i="2"/>
  <c r="W33" i="2"/>
  <c r="O33" i="2"/>
  <c r="G33" i="2"/>
  <c r="V33" i="2" s="1"/>
  <c r="BI32" i="2"/>
  <c r="BH32" i="2"/>
  <c r="BG32" i="2"/>
  <c r="AY32" i="2"/>
  <c r="AX32" i="2"/>
  <c r="AQ32" i="2"/>
  <c r="AP32" i="2"/>
  <c r="AO32" i="2"/>
  <c r="AH32" i="2"/>
  <c r="AG32" i="2"/>
  <c r="AF32" i="2"/>
  <c r="Y32" i="2"/>
  <c r="X32" i="2"/>
  <c r="W32" i="2"/>
  <c r="O32" i="2"/>
  <c r="G32" i="2"/>
  <c r="V32" i="2" s="1"/>
  <c r="BI31" i="2"/>
  <c r="BH31" i="2"/>
  <c r="BG31" i="2"/>
  <c r="AZ31" i="2"/>
  <c r="AY31" i="2"/>
  <c r="AX31" i="2"/>
  <c r="AQ31" i="2"/>
  <c r="AP31" i="2"/>
  <c r="AO31" i="2"/>
  <c r="AH31" i="2"/>
  <c r="AG31" i="2"/>
  <c r="AF31" i="2"/>
  <c r="Y31" i="2"/>
  <c r="X31" i="2"/>
  <c r="W31" i="2"/>
  <c r="T31" i="2"/>
  <c r="O31" i="2"/>
  <c r="G31" i="2"/>
  <c r="V31" i="2" s="1"/>
  <c r="BI30" i="2"/>
  <c r="BH30" i="2"/>
  <c r="BG30" i="2"/>
  <c r="AZ30" i="2"/>
  <c r="AY30" i="2"/>
  <c r="AX30" i="2"/>
  <c r="AQ30" i="2"/>
  <c r="AP30" i="2"/>
  <c r="AO30" i="2"/>
  <c r="AH30" i="2"/>
  <c r="AG30" i="2"/>
  <c r="AF30" i="2"/>
  <c r="Y30" i="2"/>
  <c r="X30" i="2"/>
  <c r="W30" i="2"/>
  <c r="T30" i="2"/>
  <c r="O30" i="2"/>
  <c r="H30" i="2"/>
  <c r="G30" i="2" s="1"/>
  <c r="V30" i="2" s="1"/>
  <c r="BI29" i="2"/>
  <c r="BH29" i="2"/>
  <c r="BG29" i="2"/>
  <c r="AZ29" i="2"/>
  <c r="AY29" i="2"/>
  <c r="AX29" i="2"/>
  <c r="AQ29" i="2"/>
  <c r="AP29" i="2"/>
  <c r="AO29" i="2"/>
  <c r="AH29" i="2"/>
  <c r="AG29" i="2"/>
  <c r="AC29" i="2"/>
  <c r="AF29" i="2" s="1"/>
  <c r="Y29" i="2"/>
  <c r="X29" i="2"/>
  <c r="W29" i="2"/>
  <c r="T29" i="2"/>
  <c r="O29" i="2"/>
  <c r="H29" i="2"/>
  <c r="G29" i="2" s="1"/>
  <c r="V29" i="2" s="1"/>
  <c r="BI28" i="2"/>
  <c r="BH28" i="2"/>
  <c r="BG28" i="2"/>
  <c r="AZ28" i="2"/>
  <c r="AY28" i="2"/>
  <c r="AX28" i="2"/>
  <c r="AQ28" i="2"/>
  <c r="AP28" i="2"/>
  <c r="AO28" i="2"/>
  <c r="AH28" i="2"/>
  <c r="AG28" i="2"/>
  <c r="AF28" i="2"/>
  <c r="Y28" i="2"/>
  <c r="X28" i="2"/>
  <c r="W28" i="2"/>
  <c r="T28" i="2"/>
  <c r="O28" i="2"/>
  <c r="G28" i="2"/>
  <c r="V28" i="2" s="1"/>
  <c r="BI27" i="2"/>
  <c r="BH27" i="2"/>
  <c r="BG27" i="2"/>
  <c r="AZ27" i="2"/>
  <c r="AY27" i="2"/>
  <c r="AX27" i="2"/>
  <c r="AQ27" i="2"/>
  <c r="AP27" i="2"/>
  <c r="AO27" i="2"/>
  <c r="AH27" i="2"/>
  <c r="AG27" i="2"/>
  <c r="AF27" i="2"/>
  <c r="Y27" i="2"/>
  <c r="X27" i="2"/>
  <c r="W27" i="2"/>
  <c r="T27" i="2"/>
  <c r="O27" i="2"/>
  <c r="G27" i="2"/>
  <c r="V27" i="2" s="1"/>
  <c r="BI26" i="2"/>
  <c r="BH26" i="2"/>
  <c r="BG26" i="2"/>
  <c r="AZ26" i="2"/>
  <c r="AY26" i="2"/>
  <c r="AX26" i="2"/>
  <c r="AQ26" i="2"/>
  <c r="AP26" i="2"/>
  <c r="AO26" i="2"/>
  <c r="AH26" i="2"/>
  <c r="AG26" i="2"/>
  <c r="AF26" i="2"/>
  <c r="Y26" i="2"/>
  <c r="X26" i="2"/>
  <c r="W26" i="2"/>
  <c r="T26" i="2"/>
  <c r="O26" i="2"/>
  <c r="G26" i="2"/>
  <c r="V26" i="2" s="1"/>
  <c r="BI25" i="2"/>
  <c r="BH25" i="2"/>
  <c r="BG25" i="2"/>
  <c r="AZ25" i="2"/>
  <c r="AY25" i="2"/>
  <c r="AX25" i="2"/>
  <c r="AQ25" i="2"/>
  <c r="AP25" i="2"/>
  <c r="AO25" i="2"/>
  <c r="AH25" i="2"/>
  <c r="AG25" i="2"/>
  <c r="AF25" i="2"/>
  <c r="Y25" i="2"/>
  <c r="X25" i="2"/>
  <c r="W25" i="2"/>
  <c r="T25" i="2"/>
  <c r="O25" i="2"/>
  <c r="H25" i="2"/>
  <c r="G25" i="2" s="1"/>
  <c r="V25" i="2" s="1"/>
  <c r="BI24" i="2"/>
  <c r="BH24" i="2"/>
  <c r="BG24" i="2"/>
  <c r="AZ24" i="2"/>
  <c r="AY24" i="2"/>
  <c r="AX24" i="2"/>
  <c r="AQ24" i="2"/>
  <c r="AP24" i="2"/>
  <c r="AO24" i="2"/>
  <c r="AH24" i="2"/>
  <c r="AG24" i="2"/>
  <c r="AC24" i="2"/>
  <c r="AF24" i="2" s="1"/>
  <c r="Y24" i="2"/>
  <c r="X24" i="2"/>
  <c r="W24" i="2"/>
  <c r="T24" i="2"/>
  <c r="O24" i="2"/>
  <c r="G24" i="2"/>
  <c r="V24" i="2" s="1"/>
  <c r="BI23" i="2"/>
  <c r="BH23" i="2"/>
  <c r="BG23" i="2"/>
  <c r="AZ23" i="2"/>
  <c r="AY23" i="2"/>
  <c r="AX23" i="2"/>
  <c r="AQ23" i="2"/>
  <c r="AP23" i="2"/>
  <c r="AO23" i="2"/>
  <c r="AH23" i="2"/>
  <c r="AG23" i="2"/>
  <c r="AF23" i="2"/>
  <c r="Y23" i="2"/>
  <c r="X23" i="2"/>
  <c r="W23" i="2"/>
  <c r="T23" i="2"/>
  <c r="O23" i="2"/>
  <c r="G23" i="2"/>
  <c r="V23" i="2" s="1"/>
  <c r="BI22" i="2"/>
  <c r="BH22" i="2"/>
  <c r="BG22" i="2"/>
  <c r="AZ22" i="2"/>
  <c r="AY22" i="2"/>
  <c r="AX22" i="2"/>
  <c r="AQ22" i="2"/>
  <c r="AP22" i="2"/>
  <c r="AO22" i="2"/>
  <c r="AH22" i="2"/>
  <c r="AG22" i="2"/>
  <c r="Z22" i="2"/>
  <c r="Z78" i="2" s="1"/>
  <c r="Y22" i="2"/>
  <c r="X22" i="2"/>
  <c r="W22" i="2"/>
  <c r="T22" i="2"/>
  <c r="O22" i="2"/>
  <c r="H22" i="2"/>
  <c r="G22" i="2" s="1"/>
  <c r="V22" i="2" s="1"/>
  <c r="BI21" i="2"/>
  <c r="BH21" i="2"/>
  <c r="BG21" i="2"/>
  <c r="AZ21" i="2"/>
  <c r="AY21" i="2"/>
  <c r="AX21" i="2"/>
  <c r="AQ21" i="2"/>
  <c r="AP21" i="2"/>
  <c r="AO21" i="2"/>
  <c r="AH21" i="2"/>
  <c r="AG21" i="2"/>
  <c r="AF21" i="2"/>
  <c r="Y21" i="2"/>
  <c r="X21" i="2"/>
  <c r="W21" i="2"/>
  <c r="O21" i="2"/>
  <c r="G21" i="2"/>
  <c r="V21" i="2" s="1"/>
  <c r="BI20" i="2"/>
  <c r="BH20" i="2"/>
  <c r="BG20" i="2"/>
  <c r="AZ20" i="2"/>
  <c r="AY20" i="2"/>
  <c r="AX20" i="2"/>
  <c r="AQ20" i="2"/>
  <c r="AP20" i="2"/>
  <c r="AO20" i="2"/>
  <c r="AH20" i="2"/>
  <c r="AG20" i="2"/>
  <c r="AF20" i="2"/>
  <c r="Y20" i="2"/>
  <c r="X20" i="2"/>
  <c r="W20" i="2"/>
  <c r="O20" i="2"/>
  <c r="G20" i="2"/>
  <c r="V20" i="2" s="1"/>
  <c r="BI19" i="2"/>
  <c r="BH19" i="2"/>
  <c r="BG19" i="2"/>
  <c r="AZ19" i="2"/>
  <c r="AY19" i="2"/>
  <c r="AX19" i="2"/>
  <c r="AQ19" i="2"/>
  <c r="AP19" i="2"/>
  <c r="AO19" i="2"/>
  <c r="AH19" i="2"/>
  <c r="AG19" i="2"/>
  <c r="AF19" i="2"/>
  <c r="Y19" i="2"/>
  <c r="X19" i="2"/>
  <c r="W19" i="2"/>
  <c r="O19" i="2"/>
  <c r="G19" i="2"/>
  <c r="V19" i="2" s="1"/>
  <c r="BI18" i="2"/>
  <c r="BH18" i="2"/>
  <c r="BG18" i="2"/>
  <c r="AZ18" i="2"/>
  <c r="AY18" i="2"/>
  <c r="AQ18" i="2"/>
  <c r="AP18" i="2"/>
  <c r="AL18" i="2"/>
  <c r="AO18" i="2" s="1"/>
  <c r="AH18" i="2"/>
  <c r="AG18" i="2"/>
  <c r="AF18" i="2"/>
  <c r="AC18" i="2"/>
  <c r="Y18" i="2"/>
  <c r="X18" i="2"/>
  <c r="W18" i="2"/>
  <c r="V18" i="2"/>
  <c r="O18" i="2"/>
  <c r="G18" i="2"/>
  <c r="F18" i="2"/>
  <c r="BI17" i="2"/>
  <c r="BH17" i="2"/>
  <c r="BG17" i="2"/>
  <c r="AZ17" i="2"/>
  <c r="AY17" i="2"/>
  <c r="AX17" i="2"/>
  <c r="AQ17" i="2"/>
  <c r="AP17" i="2"/>
  <c r="AO17" i="2"/>
  <c r="AH17" i="2"/>
  <c r="AG17" i="2"/>
  <c r="AF17" i="2"/>
  <c r="Y17" i="2"/>
  <c r="X17" i="2"/>
  <c r="W17" i="2"/>
  <c r="O17" i="2"/>
  <c r="H17" i="2"/>
  <c r="BI16" i="2"/>
  <c r="BH16" i="2"/>
  <c r="BG16" i="2"/>
  <c r="AZ16" i="2"/>
  <c r="AY16" i="2"/>
  <c r="AX16" i="2"/>
  <c r="AQ16" i="2"/>
  <c r="AP16" i="2"/>
  <c r="AL16" i="2"/>
  <c r="AH16" i="2"/>
  <c r="AG16" i="2"/>
  <c r="AF16" i="2"/>
  <c r="Y16" i="2"/>
  <c r="X16" i="2"/>
  <c r="W16" i="2"/>
  <c r="O16" i="2"/>
  <c r="G16" i="2"/>
  <c r="V16" i="2" s="1"/>
  <c r="BI15" i="2"/>
  <c r="BH15" i="2"/>
  <c r="BG15" i="2"/>
  <c r="AZ15" i="2"/>
  <c r="AY15" i="2"/>
  <c r="AX15" i="2"/>
  <c r="AQ15" i="2"/>
  <c r="AP15" i="2"/>
  <c r="AO15" i="2"/>
  <c r="AH15" i="2"/>
  <c r="AG15" i="2"/>
  <c r="AF15" i="2"/>
  <c r="Y15" i="2"/>
  <c r="X15" i="2"/>
  <c r="W15" i="2"/>
  <c r="T15" i="2"/>
  <c r="O15" i="2"/>
  <c r="G15" i="2"/>
  <c r="V15" i="2" s="1"/>
  <c r="BI14" i="2"/>
  <c r="BH14" i="2"/>
  <c r="BG14" i="2"/>
  <c r="AZ14" i="2"/>
  <c r="AY14" i="2"/>
  <c r="AX14" i="2"/>
  <c r="AQ14" i="2"/>
  <c r="AP14" i="2"/>
  <c r="AO14" i="2"/>
  <c r="AH14" i="2"/>
  <c r="AG14" i="2"/>
  <c r="AF14" i="2"/>
  <c r="Y14" i="2"/>
  <c r="X14" i="2"/>
  <c r="W14" i="2"/>
  <c r="T14" i="2"/>
  <c r="O14" i="2"/>
  <c r="G14" i="2"/>
  <c r="V14" i="2" s="1"/>
  <c r="BI13" i="2"/>
  <c r="BH13" i="2"/>
  <c r="BG13" i="2"/>
  <c r="AZ13" i="2"/>
  <c r="AY13" i="2"/>
  <c r="AX13" i="2"/>
  <c r="AQ13" i="2"/>
  <c r="AP13" i="2"/>
  <c r="AO13" i="2"/>
  <c r="AH13" i="2"/>
  <c r="AG13" i="2"/>
  <c r="AF13" i="2"/>
  <c r="Y13" i="2"/>
  <c r="X13" i="2"/>
  <c r="W13" i="2"/>
  <c r="T13" i="2"/>
  <c r="O13" i="2"/>
  <c r="H13" i="2"/>
  <c r="F13" i="2"/>
  <c r="BI12" i="2"/>
  <c r="BH12" i="2"/>
  <c r="BG12" i="2"/>
  <c r="AZ12" i="2"/>
  <c r="AY12" i="2"/>
  <c r="AX12" i="2"/>
  <c r="AQ12" i="2"/>
  <c r="AP12" i="2"/>
  <c r="AO12" i="2"/>
  <c r="AH12" i="2"/>
  <c r="AG12" i="2"/>
  <c r="AF12" i="2"/>
  <c r="Y12" i="2"/>
  <c r="X12" i="2"/>
  <c r="W12" i="2"/>
  <c r="T12" i="2"/>
  <c r="O12" i="2"/>
  <c r="G12" i="2"/>
  <c r="V12" i="2" s="1"/>
  <c r="BI11" i="2"/>
  <c r="BH11" i="2"/>
  <c r="BG11" i="2"/>
  <c r="AZ11" i="2"/>
  <c r="AY11" i="2"/>
  <c r="AX11" i="2"/>
  <c r="AQ11" i="2"/>
  <c r="AP11" i="2"/>
  <c r="AO11" i="2"/>
  <c r="AH11" i="2"/>
  <c r="AG11" i="2"/>
  <c r="AF11" i="2"/>
  <c r="Y11" i="2"/>
  <c r="X11" i="2"/>
  <c r="W11" i="2"/>
  <c r="T11" i="2"/>
  <c r="O11" i="2"/>
  <c r="G11" i="2"/>
  <c r="V11" i="2" s="1"/>
  <c r="BI10" i="2"/>
  <c r="BH10" i="2"/>
  <c r="BG10" i="2"/>
  <c r="AZ10" i="2"/>
  <c r="AY10" i="2"/>
  <c r="AX10" i="2"/>
  <c r="AQ10" i="2"/>
  <c r="AP10" i="2"/>
  <c r="AO10" i="2"/>
  <c r="AH10" i="2"/>
  <c r="AG10" i="2"/>
  <c r="AC10" i="2"/>
  <c r="AF10" i="2" s="1"/>
  <c r="Y10" i="2"/>
  <c r="X10" i="2"/>
  <c r="W10" i="2"/>
  <c r="T10" i="2"/>
  <c r="O10" i="2"/>
  <c r="G10" i="2"/>
  <c r="V10" i="2" s="1"/>
  <c r="BI9" i="2"/>
  <c r="BH9" i="2"/>
  <c r="BG9" i="2"/>
  <c r="AZ9" i="2"/>
  <c r="AY9" i="2"/>
  <c r="AX9" i="2"/>
  <c r="AQ9" i="2"/>
  <c r="AP9" i="2"/>
  <c r="AO9" i="2"/>
  <c r="AH9" i="2"/>
  <c r="AG9" i="2"/>
  <c r="AF9" i="2"/>
  <c r="Y9" i="2"/>
  <c r="X9" i="2"/>
  <c r="W9" i="2"/>
  <c r="T9" i="2"/>
  <c r="O9" i="2"/>
  <c r="G9" i="2"/>
  <c r="V9" i="2" s="1"/>
  <c r="BI8" i="2"/>
  <c r="BH8" i="2"/>
  <c r="BG8" i="2"/>
  <c r="AZ8" i="2"/>
  <c r="AY8" i="2"/>
  <c r="AX8" i="2"/>
  <c r="AQ8" i="2"/>
  <c r="AP8" i="2"/>
  <c r="AO8" i="2"/>
  <c r="AH8" i="2"/>
  <c r="AG8" i="2"/>
  <c r="AF8" i="2"/>
  <c r="Y8" i="2"/>
  <c r="X8" i="2"/>
  <c r="W8" i="2"/>
  <c r="T8" i="2"/>
  <c r="O8" i="2"/>
  <c r="G8" i="2"/>
  <c r="V8" i="2" s="1"/>
  <c r="BI7" i="2"/>
  <c r="BH7" i="2"/>
  <c r="BG7" i="2"/>
  <c r="AZ7" i="2"/>
  <c r="AY7" i="2"/>
  <c r="AX7" i="2"/>
  <c r="AQ7" i="2"/>
  <c r="AP7" i="2"/>
  <c r="AO7" i="2"/>
  <c r="AH7" i="2"/>
  <c r="AG7" i="2"/>
  <c r="AF7" i="2"/>
  <c r="Y7" i="2"/>
  <c r="X7" i="2"/>
  <c r="W7" i="2"/>
  <c r="T7" i="2"/>
  <c r="O7" i="2"/>
  <c r="G7" i="2"/>
  <c r="V7" i="2" s="1"/>
  <c r="BH6" i="2"/>
  <c r="BG6" i="2"/>
  <c r="AZ6" i="2"/>
  <c r="AY6" i="2"/>
  <c r="AX6" i="2"/>
  <c r="AQ6" i="2"/>
  <c r="AP6" i="2"/>
  <c r="AO6" i="2"/>
  <c r="AH6" i="2"/>
  <c r="AG6" i="2"/>
  <c r="AC6" i="2"/>
  <c r="Y6" i="2"/>
  <c r="X6" i="2"/>
  <c r="W6" i="2"/>
  <c r="O6" i="2"/>
  <c r="G6" i="2"/>
  <c r="V6" i="2" s="1"/>
  <c r="U42" i="2" l="1"/>
  <c r="U29" i="2"/>
  <c r="BJ42" i="2"/>
  <c r="BN42" i="2" s="1"/>
  <c r="BP42" i="2" s="1"/>
  <c r="O78" i="2"/>
  <c r="O80" i="2" s="1"/>
  <c r="O81" i="2" s="1"/>
  <c r="W78" i="2"/>
  <c r="U66" i="2"/>
  <c r="U37" i="2"/>
  <c r="U26" i="2"/>
  <c r="U10" i="2"/>
  <c r="U57" i="2"/>
  <c r="U35" i="2"/>
  <c r="AC78" i="2"/>
  <c r="H78" i="2"/>
  <c r="U49" i="2"/>
  <c r="U53" i="2"/>
  <c r="U11" i="2"/>
  <c r="U23" i="2"/>
  <c r="U69" i="2"/>
  <c r="U14" i="2"/>
  <c r="U45" i="2"/>
  <c r="U59" i="2"/>
  <c r="U38" i="2"/>
  <c r="U58" i="2"/>
  <c r="AX33" i="2"/>
  <c r="U47" i="2"/>
  <c r="U51" i="2"/>
  <c r="U28" i="2"/>
  <c r="U31" i="2"/>
  <c r="AF6" i="2"/>
  <c r="F78" i="2"/>
  <c r="U73" i="2"/>
  <c r="U15" i="2"/>
  <c r="U19" i="2"/>
  <c r="U46" i="2"/>
  <c r="U50" i="2"/>
  <c r="U54" i="2"/>
  <c r="BJ58" i="2"/>
  <c r="BJ7" i="2"/>
  <c r="BN7" i="2" s="1"/>
  <c r="U12" i="2"/>
  <c r="U20" i="2"/>
  <c r="U39" i="2"/>
  <c r="U43" i="2"/>
  <c r="U70" i="2"/>
  <c r="U67" i="2"/>
  <c r="U71" i="2"/>
  <c r="U25" i="2"/>
  <c r="BJ30" i="2"/>
  <c r="U44" i="2"/>
  <c r="U60" i="2"/>
  <c r="U65" i="2"/>
  <c r="U72" i="2"/>
  <c r="U76" i="2"/>
  <c r="U22" i="2"/>
  <c r="U36" i="2"/>
  <c r="U41" i="2"/>
  <c r="U48" i="2"/>
  <c r="U52" i="2"/>
  <c r="U56" i="2"/>
  <c r="U61" i="2"/>
  <c r="BJ13" i="2"/>
  <c r="BM13" i="2" s="1"/>
  <c r="BJ21" i="2"/>
  <c r="BN21" i="2" s="1"/>
  <c r="U62" i="2"/>
  <c r="U68" i="2"/>
  <c r="BJ34" i="2"/>
  <c r="BM34" i="2" s="1"/>
  <c r="U40" i="2"/>
  <c r="BJ16" i="2"/>
  <c r="BM16" i="2" s="1"/>
  <c r="U18" i="2"/>
  <c r="BJ29" i="2"/>
  <c r="U32" i="2"/>
  <c r="U33" i="2"/>
  <c r="BJ40" i="2"/>
  <c r="BM40" i="2" s="1"/>
  <c r="BJ43" i="2"/>
  <c r="BN43" i="2" s="1"/>
  <c r="BJ45" i="2"/>
  <c r="BN45" i="2" s="1"/>
  <c r="BJ73" i="2"/>
  <c r="BJ26" i="2"/>
  <c r="BN26" i="2" s="1"/>
  <c r="BJ31" i="2"/>
  <c r="BN31" i="2" s="1"/>
  <c r="BJ38" i="2"/>
  <c r="BM38" i="2" s="1"/>
  <c r="U74" i="2"/>
  <c r="U24" i="2"/>
  <c r="U27" i="2"/>
  <c r="BJ32" i="2"/>
  <c r="BM32" i="2" s="1"/>
  <c r="BJ33" i="2"/>
  <c r="BM33" i="2" s="1"/>
  <c r="BJ35" i="2"/>
  <c r="BJ41" i="2"/>
  <c r="BN41" i="2" s="1"/>
  <c r="BJ57" i="2"/>
  <c r="BJ59" i="2"/>
  <c r="BJ69" i="2"/>
  <c r="X78" i="2"/>
  <c r="AQ78" i="2"/>
  <c r="U16" i="2"/>
  <c r="AY78" i="2"/>
  <c r="BJ37" i="2"/>
  <c r="BN37" i="2" s="1"/>
  <c r="BJ62" i="2"/>
  <c r="U64" i="2"/>
  <c r="BJ66" i="2"/>
  <c r="U75" i="2"/>
  <c r="BJ8" i="2"/>
  <c r="BM8" i="2" s="1"/>
  <c r="BJ11" i="2"/>
  <c r="BM11" i="2" s="1"/>
  <c r="BJ9" i="2"/>
  <c r="BM9" i="2" s="1"/>
  <c r="BJ12" i="2"/>
  <c r="BM12" i="2" s="1"/>
  <c r="BG78" i="2"/>
  <c r="BJ44" i="2"/>
  <c r="BN44" i="2" s="1"/>
  <c r="U55" i="2"/>
  <c r="BJ68" i="2"/>
  <c r="BJ71" i="2"/>
  <c r="BJ76" i="2"/>
  <c r="BJ10" i="2"/>
  <c r="BN10" i="2" s="1"/>
  <c r="U21" i="2"/>
  <c r="U34" i="2"/>
  <c r="BJ60" i="2"/>
  <c r="BJ61" i="2"/>
  <c r="BJ67" i="2"/>
  <c r="BJ77" i="2"/>
  <c r="Y78" i="2"/>
  <c r="U8" i="2"/>
  <c r="BJ19" i="2"/>
  <c r="BN19" i="2" s="1"/>
  <c r="U30" i="2"/>
  <c r="BJ36" i="2"/>
  <c r="BJ48" i="2"/>
  <c r="BJ52" i="2"/>
  <c r="BJ56" i="2"/>
  <c r="BJ64" i="2"/>
  <c r="BJ49" i="2"/>
  <c r="BJ53" i="2"/>
  <c r="BJ70" i="2"/>
  <c r="BJ74" i="2"/>
  <c r="AG78" i="2"/>
  <c r="U7" i="2"/>
  <c r="BJ15" i="2"/>
  <c r="BJ17" i="2"/>
  <c r="BM17" i="2" s="1"/>
  <c r="BJ75" i="2"/>
  <c r="BM75" i="2" s="1"/>
  <c r="AH78" i="2"/>
  <c r="BJ22" i="2"/>
  <c r="BM22" i="2" s="1"/>
  <c r="BJ25" i="2"/>
  <c r="BN25" i="2" s="1"/>
  <c r="BJ39" i="2"/>
  <c r="BJ46" i="2"/>
  <c r="BJ50" i="2"/>
  <c r="BJ54" i="2"/>
  <c r="BJ65" i="2"/>
  <c r="BJ18" i="2"/>
  <c r="AZ78" i="2"/>
  <c r="BJ14" i="2"/>
  <c r="BJ24" i="2"/>
  <c r="BJ27" i="2"/>
  <c r="BI78" i="2"/>
  <c r="U9" i="2"/>
  <c r="AL78" i="2"/>
  <c r="AO16" i="2"/>
  <c r="AO78" i="2" s="1"/>
  <c r="BJ20" i="2"/>
  <c r="BN20" i="2" s="1"/>
  <c r="BJ28" i="2"/>
  <c r="BJ72" i="2"/>
  <c r="BP18" i="2"/>
  <c r="AP78" i="2"/>
  <c r="BJ6" i="2"/>
  <c r="BH78" i="2"/>
  <c r="V17" i="2"/>
  <c r="U17" i="2" s="1"/>
  <c r="G17" i="2"/>
  <c r="BJ23" i="2"/>
  <c r="BJ47" i="2"/>
  <c r="BJ51" i="2"/>
  <c r="BJ55" i="2"/>
  <c r="U6" i="2"/>
  <c r="G13" i="2"/>
  <c r="V13" i="2" s="1"/>
  <c r="U13" i="2" s="1"/>
  <c r="AF22" i="2"/>
  <c r="BM76" i="2" l="1"/>
  <c r="BN76" i="2"/>
  <c r="BM77" i="2"/>
  <c r="BN77" i="2"/>
  <c r="BP77" i="2" s="1"/>
  <c r="BN52" i="2"/>
  <c r="BM52" i="2"/>
  <c r="BN73" i="2"/>
  <c r="BP73" i="2" s="1"/>
  <c r="BM73" i="2"/>
  <c r="BN70" i="2"/>
  <c r="BM70" i="2"/>
  <c r="BN61" i="2"/>
  <c r="BM61" i="2"/>
  <c r="BN66" i="2"/>
  <c r="BM66" i="2"/>
  <c r="BN69" i="2"/>
  <c r="BM69" i="2"/>
  <c r="BM59" i="2"/>
  <c r="BN59" i="2"/>
  <c r="BN65" i="2"/>
  <c r="BP65" i="2" s="1"/>
  <c r="BM65" i="2"/>
  <c r="BN57" i="2"/>
  <c r="BM57" i="2"/>
  <c r="BP57" i="2" s="1"/>
  <c r="BM58" i="2"/>
  <c r="BN58" i="2"/>
  <c r="BP58" i="2" s="1"/>
  <c r="BN51" i="2"/>
  <c r="BM51" i="2"/>
  <c r="BM72" i="2"/>
  <c r="BN72" i="2"/>
  <c r="BM48" i="2"/>
  <c r="BN48" i="2"/>
  <c r="BN67" i="2"/>
  <c r="BM67" i="2"/>
  <c r="BN54" i="2"/>
  <c r="BM54" i="2"/>
  <c r="BN64" i="2"/>
  <c r="BM64" i="2"/>
  <c r="BN74" i="2"/>
  <c r="BM74" i="2"/>
  <c r="BN68" i="2"/>
  <c r="BM68" i="2"/>
  <c r="BN53" i="2"/>
  <c r="BM53" i="2"/>
  <c r="BN60" i="2"/>
  <c r="BM60" i="2"/>
  <c r="BP60" i="2" s="1"/>
  <c r="BM49" i="2"/>
  <c r="BN49" i="2"/>
  <c r="BM62" i="2"/>
  <c r="BN62" i="2"/>
  <c r="BP62" i="2" s="1"/>
  <c r="BN55" i="2"/>
  <c r="BM55" i="2"/>
  <c r="BM50" i="2"/>
  <c r="BN50" i="2"/>
  <c r="BN56" i="2"/>
  <c r="BM56" i="2"/>
  <c r="BM7" i="2"/>
  <c r="BN71" i="2"/>
  <c r="BM71" i="2"/>
  <c r="BP71" i="2" s="1"/>
  <c r="BN75" i="2"/>
  <c r="U78" i="2"/>
  <c r="G78" i="2"/>
  <c r="BM21" i="2"/>
  <c r="BP21" i="2" s="1"/>
  <c r="BN8" i="2"/>
  <c r="BP8" i="2" s="1"/>
  <c r="BN32" i="2"/>
  <c r="BP32" i="2" s="1"/>
  <c r="BN38" i="2"/>
  <c r="BP38" i="2" s="1"/>
  <c r="BM31" i="2"/>
  <c r="BP31" i="2" s="1"/>
  <c r="BM26" i="2"/>
  <c r="BP26" i="2" s="1"/>
  <c r="BN29" i="2"/>
  <c r="BP29" i="2" s="1"/>
  <c r="BN33" i="2"/>
  <c r="BP33" i="2" s="1"/>
  <c r="BM37" i="2"/>
  <c r="BP37" i="2" s="1"/>
  <c r="BN12" i="2"/>
  <c r="BP12" i="2" s="1"/>
  <c r="AX78" i="2"/>
  <c r="BN9" i="2"/>
  <c r="BP9" i="2" s="1"/>
  <c r="BM43" i="2"/>
  <c r="BP43" i="2" s="1"/>
  <c r="BN11" i="2"/>
  <c r="BP11" i="2" s="1"/>
  <c r="BP76" i="2"/>
  <c r="AF78" i="2"/>
  <c r="BP68" i="2"/>
  <c r="BP59" i="2"/>
  <c r="BM44" i="2"/>
  <c r="BP44" i="2" s="1"/>
  <c r="BM45" i="2"/>
  <c r="BP45" i="2" s="1"/>
  <c r="BM10" i="2"/>
  <c r="BP10" i="2" s="1"/>
  <c r="BM41" i="2"/>
  <c r="BP41" i="2" s="1"/>
  <c r="BP30" i="2"/>
  <c r="BP66" i="2"/>
  <c r="BN34" i="2"/>
  <c r="BP34" i="2" s="1"/>
  <c r="BN40" i="2"/>
  <c r="BP40" i="2" s="1"/>
  <c r="BM35" i="2"/>
  <c r="BN35" i="2"/>
  <c r="BN13" i="2"/>
  <c r="BP13" i="2" s="1"/>
  <c r="BP7" i="2"/>
  <c r="BN23" i="2"/>
  <c r="BM23" i="2"/>
  <c r="BM20" i="2"/>
  <c r="BM19" i="2"/>
  <c r="BN22" i="2"/>
  <c r="BP22" i="2" s="1"/>
  <c r="BN39" i="2"/>
  <c r="BM39" i="2"/>
  <c r="BN17" i="2"/>
  <c r="BP17" i="2" s="1"/>
  <c r="BM25" i="2"/>
  <c r="BP25" i="2" s="1"/>
  <c r="BN16" i="2"/>
  <c r="BP16" i="2" s="1"/>
  <c r="BN47" i="2"/>
  <c r="BM47" i="2"/>
  <c r="BN28" i="2"/>
  <c r="BM28" i="2"/>
  <c r="BN27" i="2"/>
  <c r="BM27" i="2"/>
  <c r="BJ78" i="2"/>
  <c r="BN46" i="2"/>
  <c r="BM46" i="2"/>
  <c r="BM24" i="2"/>
  <c r="BN24" i="2"/>
  <c r="V78" i="2"/>
  <c r="BN14" i="2"/>
  <c r="BM14" i="2"/>
  <c r="BN15" i="2"/>
  <c r="BM15" i="2"/>
  <c r="BM36" i="2"/>
  <c r="BN36" i="2"/>
  <c r="BP67" i="2" l="1"/>
  <c r="BP61" i="2"/>
  <c r="BP69" i="2"/>
  <c r="BM78" i="2"/>
  <c r="BP35" i="2"/>
  <c r="BP20" i="2"/>
  <c r="BP54" i="2"/>
  <c r="BP49" i="2"/>
  <c r="BP14" i="2"/>
  <c r="BP55" i="2"/>
  <c r="BP56" i="2"/>
  <c r="BP51" i="2"/>
  <c r="BP48" i="2"/>
  <c r="BP27" i="2"/>
  <c r="BP39" i="2"/>
  <c r="BP24" i="2"/>
  <c r="BP23" i="2"/>
  <c r="BP52" i="2"/>
  <c r="BP72" i="2"/>
  <c r="BP19" i="2"/>
  <c r="BP50" i="2"/>
  <c r="BP46" i="2"/>
  <c r="BP74" i="2"/>
  <c r="BP6" i="2"/>
  <c r="BN78" i="2"/>
  <c r="BP15" i="2"/>
  <c r="BP75" i="2"/>
  <c r="BP36" i="2"/>
  <c r="BP70" i="2"/>
  <c r="BP53" i="2"/>
  <c r="BP28" i="2"/>
  <c r="BP64" i="2"/>
  <c r="BQ3" i="2" l="1"/>
  <c r="BP7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Kubíková Renata</author>
  </authors>
  <commentList>
    <comment ref="M27" authorId="0" shapeId="0" xr:uid="{E9CF2C22-6686-4CB3-8304-F17EA9B8AF4D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v revizi 9/ 24změnit položku</t>
        </r>
      </text>
    </comment>
  </commentList>
</comments>
</file>

<file path=xl/sharedStrings.xml><?xml version="1.0" encoding="utf-8"?>
<sst xmlns="http://schemas.openxmlformats.org/spreadsheetml/2006/main" count="358" uniqueCount="212">
  <si>
    <t xml:space="preserve">Financování vybraných akcí reprodukce majetku kraje na rok 2024, 2025 a v dalších letech </t>
  </si>
  <si>
    <t>kategorie</t>
  </si>
  <si>
    <t>ROZPOČET AKCE (v tis. Kč)</t>
  </si>
  <si>
    <r>
      <rPr>
        <sz val="10"/>
        <color rgb="FFFF0000"/>
        <rFont val="Arial"/>
        <family val="2"/>
        <charset val="238"/>
      </rPr>
      <t>skrý</t>
    </r>
    <r>
      <rPr>
        <sz val="10"/>
        <rFont val="Arial"/>
        <family val="2"/>
        <charset val="238"/>
      </rPr>
      <t>t</t>
    </r>
  </si>
  <si>
    <t>Kategorie</t>
  </si>
  <si>
    <r>
      <rPr>
        <b/>
        <sz val="9"/>
        <rFont val="Arial"/>
        <family val="2"/>
        <charset val="238"/>
      </rPr>
      <t>REVIZE  ZÁŘÍ</t>
    </r>
    <r>
      <rPr>
        <sz val="9"/>
        <rFont val="Arial"/>
        <family val="2"/>
        <charset val="238"/>
      </rPr>
      <t xml:space="preserve"> Označení akcí , které budou předmětem revize  ZK 9/2024</t>
    </r>
  </si>
  <si>
    <t>Název odvětví - nadřízený útvar</t>
  </si>
  <si>
    <t>ORG / č. požadavku</t>
  </si>
  <si>
    <t>Název akce, žadatel</t>
  </si>
  <si>
    <r>
      <t xml:space="preserve">Rok nákladu     &lt; </t>
    </r>
    <r>
      <rPr>
        <b/>
        <sz val="8"/>
        <rFont val="Arial"/>
        <family val="2"/>
        <charset val="238"/>
      </rPr>
      <t>2024</t>
    </r>
  </si>
  <si>
    <t>CELKEM upravený rozpočet na akci  k datu: 5.8. 2024</t>
  </si>
  <si>
    <t>UPRAVENÝ ROZPOČET 2024 k 5.8. 2024</t>
  </si>
  <si>
    <t>ROZDÍL CELKEM</t>
  </si>
  <si>
    <t>ÚPRAVA ROZPOČTU 2024 -REVIZE</t>
  </si>
  <si>
    <t>Závazný ukazatel - změna o částku v Kč</t>
  </si>
  <si>
    <t>ROZPOČET 2024 po revizi</t>
  </si>
  <si>
    <t>Rok nákladu 2025  před revizí</t>
  </si>
  <si>
    <t>ZMĚNY 25</t>
  </si>
  <si>
    <t>Rok nákladu 2025 po revizi</t>
  </si>
  <si>
    <t>Rok nákladu 2026 před revizí</t>
  </si>
  <si>
    <t>ZMĚNY REVIZE 26</t>
  </si>
  <si>
    <t>Rok nákladu 2026 po revizi</t>
  </si>
  <si>
    <t>Rok nákladu 2027 před revizí</t>
  </si>
  <si>
    <t>ZMĚNY REVIZE 27</t>
  </si>
  <si>
    <t>Rok nákladu 2027 po revizi</t>
  </si>
  <si>
    <t>Rok nákladu 2028</t>
  </si>
  <si>
    <t>ZMĚNY REVIZE 28</t>
  </si>
  <si>
    <t>Rok nákladu 2028 po revizi</t>
  </si>
  <si>
    <t>Jiné zdroje -  vlastní zdroje PO, plánovaný příjem u akcí "ISPROFIN" příp. dotace EU před revizí / zdroje PO po revizi</t>
  </si>
  <si>
    <t xml:space="preserve">Rok nákladu &gt; 2029 před změnou </t>
  </si>
  <si>
    <t>Rok nákladu &gt; 2029 po změně</t>
  </si>
  <si>
    <t>Celkové výdaje před revizí</t>
  </si>
  <si>
    <t>Celkové výdaje po revizí</t>
  </si>
  <si>
    <t>Potřeba schválit Maximální schválené výdaje na akci</t>
  </si>
  <si>
    <t>rozdíl</t>
  </si>
  <si>
    <t>z toho</t>
  </si>
  <si>
    <t>Závazný ukazatel</t>
  </si>
  <si>
    <t>z rozpočtu MSK</t>
  </si>
  <si>
    <t>úvěr</t>
  </si>
  <si>
    <t>Vlastní zdroje</t>
  </si>
  <si>
    <t>jiné zdroje</t>
  </si>
  <si>
    <t>Par</t>
  </si>
  <si>
    <t>Pol</t>
  </si>
  <si>
    <t>Závazný ukazatel v Kč</t>
  </si>
  <si>
    <t>CELKEM upravený rozpočet po revizi</t>
  </si>
  <si>
    <t>Změna financování, přesun v letech RIA</t>
  </si>
  <si>
    <t>Odvětví Doprava</t>
  </si>
  <si>
    <r>
      <rPr>
        <sz val="8"/>
        <rFont val="Arial"/>
        <family val="2"/>
        <charset val="238"/>
      </rPr>
      <t>5954000000</t>
    </r>
    <r>
      <rPr>
        <sz val="8"/>
        <color rgb="FF00B0F0"/>
        <rFont val="Arial"/>
        <family val="2"/>
        <charset val="238"/>
      </rPr>
      <t xml:space="preserve">  5954400000</t>
    </r>
  </si>
  <si>
    <r>
      <rPr>
        <b/>
        <sz val="8"/>
        <color rgb="FF000000"/>
        <rFont val="Arial"/>
        <family val="2"/>
        <charset val="238"/>
      </rPr>
      <t xml:space="preserve">Rekonstrukce vzletové a přistávací dráhy a navazujících provozních ploch  Letiště Leoše Janáčka Ostrava, </t>
    </r>
    <r>
      <rPr>
        <sz val="8"/>
        <color indexed="8"/>
        <rFont val="Arial"/>
        <family val="2"/>
        <charset val="238"/>
      </rPr>
      <t xml:space="preserve"> Letiště Ostrava, a.s.</t>
    </r>
  </si>
  <si>
    <t>Změna financování- přesun v letech</t>
  </si>
  <si>
    <r>
      <rPr>
        <b/>
        <sz val="8"/>
        <color rgb="FF000000"/>
        <rFont val="Arial"/>
        <family val="2"/>
        <charset val="238"/>
      </rPr>
      <t>Novostavba garáží a dílen v areálu cestmistrovství Frýdek-Místek Správy silnic Moravskoslezského kraje, p. o.</t>
    </r>
    <r>
      <rPr>
        <sz val="8"/>
        <color indexed="8"/>
        <rFont val="Arial"/>
        <family val="2"/>
        <charset val="238"/>
      </rPr>
      <t xml:space="preserve">                    Správa silnic Moravskoslezského kraje, příspěvková organizace</t>
    </r>
  </si>
  <si>
    <r>
      <rPr>
        <b/>
        <sz val="8"/>
        <color rgb="FF000000"/>
        <rFont val="Arial"/>
        <family val="2"/>
        <charset val="238"/>
      </rPr>
      <t xml:space="preserve">Rekonstrukce provozní budovy cestmistrovství Hlučín, středisko Opava Správy silnic Moravskoslezského kraje, p. o, </t>
    </r>
    <r>
      <rPr>
        <sz val="8"/>
        <color indexed="8"/>
        <rFont val="Arial"/>
        <family val="2"/>
        <charset val="238"/>
      </rPr>
      <t>Správa silnic Moravskoslezského kraje, příspěvková organizace</t>
    </r>
  </si>
  <si>
    <r>
      <rPr>
        <b/>
        <sz val="8"/>
        <color rgb="FF000000"/>
        <rFont val="Arial"/>
        <family val="2"/>
        <charset val="238"/>
      </rPr>
      <t xml:space="preserve">Výstavba nové haly soli včetně demolice stávající haly – CM Rýmařov </t>
    </r>
    <r>
      <rPr>
        <sz val="8"/>
        <color indexed="8"/>
        <rFont val="Arial"/>
        <family val="2"/>
        <charset val="238"/>
      </rPr>
      <t xml:space="preserve"> Správa silnic Moravskoslezského kraje, příspěvková organizace, Ostrava</t>
    </r>
  </si>
  <si>
    <t xml:space="preserve">změna financování a navýšení celk nákladů akce </t>
  </si>
  <si>
    <t>Odvětví Školství</t>
  </si>
  <si>
    <t>4262001317         4262000000</t>
  </si>
  <si>
    <r>
      <rPr>
        <b/>
        <sz val="8"/>
        <color rgb="FF000000"/>
        <rFont val="Arial"/>
        <family val="2"/>
        <charset val="238"/>
      </rPr>
      <t>Rekonstrukce školní kuchyně a výdejny,</t>
    </r>
    <r>
      <rPr>
        <sz val="8"/>
        <color indexed="8"/>
        <rFont val="Arial"/>
        <family val="2"/>
        <charset val="238"/>
      </rPr>
      <t xml:space="preserve"> Střední škola techniky a služeb, Karviná, příspěvková organizace</t>
    </r>
  </si>
  <si>
    <t>Změna financování, přesun v letech</t>
  </si>
  <si>
    <t>4289001345   4289000000</t>
  </si>
  <si>
    <r>
      <rPr>
        <b/>
        <sz val="8"/>
        <color rgb="FF000000"/>
        <rFont val="Arial"/>
        <family val="2"/>
        <charset val="238"/>
      </rPr>
      <t xml:space="preserve">Optimalizace využívaných prostor SŠP Krnov, </t>
    </r>
    <r>
      <rPr>
        <sz val="8"/>
        <color indexed="8"/>
        <rFont val="Arial"/>
        <family val="2"/>
        <charset val="238"/>
      </rPr>
      <t>Střední škola průmyslová, Krnov, příspěvková organizace</t>
    </r>
  </si>
  <si>
    <t xml:space="preserve">navýšení celk nákladů akce </t>
  </si>
  <si>
    <r>
      <rPr>
        <b/>
        <sz val="8"/>
        <color rgb="FF000000"/>
        <rFont val="Arial"/>
        <family val="2"/>
        <charset val="238"/>
      </rPr>
      <t>Modernizace koncertního sálu,</t>
    </r>
    <r>
      <rPr>
        <sz val="8"/>
        <color indexed="8"/>
        <rFont val="Arial"/>
        <family val="2"/>
        <charset val="238"/>
      </rPr>
      <t xml:space="preserve">  Janáčkova konzervatoř v Ostravě, příspěvková organizace</t>
    </r>
  </si>
  <si>
    <t xml:space="preserve">Změna financování, přesun v letech rozvolnění v letech </t>
  </si>
  <si>
    <t>4275000000        4275001113</t>
  </si>
  <si>
    <r>
      <rPr>
        <b/>
        <sz val="8"/>
        <color rgb="FF000000"/>
        <rFont val="Arial"/>
        <family val="2"/>
        <charset val="238"/>
      </rPr>
      <t>Rekonstrukce tělocvičny,</t>
    </r>
    <r>
      <rPr>
        <sz val="8"/>
        <color indexed="8"/>
        <rFont val="Arial"/>
        <family val="2"/>
        <charset val="238"/>
      </rPr>
      <t xml:space="preserve"> Gymnázium, Havířov-Podlesí, příspěvková organizace</t>
    </r>
  </si>
  <si>
    <t>Změna financování snížení celkových nákladů na akci  dle VZ</t>
  </si>
  <si>
    <r>
      <rPr>
        <b/>
        <sz val="8"/>
        <color rgb="FF000000"/>
        <rFont val="Arial"/>
        <family val="2"/>
        <charset val="238"/>
      </rPr>
      <t xml:space="preserve">Rekonstrukce elektroinstalace, </t>
    </r>
    <r>
      <rPr>
        <sz val="8"/>
        <color indexed="8"/>
        <rFont val="Arial"/>
        <family val="2"/>
        <charset val="238"/>
      </rPr>
      <t xml:space="preserve"> Obchodní akademie, Český Těšín, příspěvková organizace</t>
    </r>
  </si>
  <si>
    <t>Změna financování úprava závazku snížení celkových nákladů na akci v roce 25</t>
  </si>
  <si>
    <t>4283001120  4283000000</t>
  </si>
  <si>
    <r>
      <rPr>
        <b/>
        <sz val="8"/>
        <color rgb="FF000000"/>
        <rFont val="Arial"/>
        <family val="2"/>
        <charset val="238"/>
      </rPr>
      <t>Rekonstrukce elektroinstalace ,</t>
    </r>
    <r>
      <rPr>
        <sz val="8"/>
        <color indexed="8"/>
        <rFont val="Arial"/>
        <family val="2"/>
        <charset val="238"/>
      </rPr>
      <t>Gymnázium Josefa Kainara, Hlučín, příspěvková organizace</t>
    </r>
  </si>
  <si>
    <t xml:space="preserve">přesun v letech RIA </t>
  </si>
  <si>
    <r>
      <rPr>
        <b/>
        <sz val="8"/>
        <color rgb="FF000000"/>
        <rFont val="Arial"/>
        <family val="2"/>
        <charset val="238"/>
      </rPr>
      <t xml:space="preserve">Rekonstrukce sportovní haly včetně zázemí </t>
    </r>
    <r>
      <rPr>
        <sz val="8"/>
        <color indexed="8"/>
        <rFont val="Arial"/>
        <family val="2"/>
        <charset val="238"/>
      </rPr>
      <t>Střední průmyslová škola, Obchodní akademie a Jazyková škola s právem státní jazykové zkoušky, Frýdek-Místek, příspěvková organizace</t>
    </r>
  </si>
  <si>
    <t xml:space="preserve">přesun v letech RIA, </t>
  </si>
  <si>
    <r>
      <rPr>
        <sz val="8"/>
        <rFont val="Arial"/>
        <family val="2"/>
        <charset val="238"/>
      </rPr>
      <t>5867000000</t>
    </r>
    <r>
      <rPr>
        <sz val="8"/>
        <color rgb="FF00B0F0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</t>
    </r>
    <r>
      <rPr>
        <sz val="8"/>
        <color rgb="FF00B0F0"/>
        <rFont val="Arial"/>
        <family val="2"/>
        <charset val="238"/>
      </rPr>
      <t xml:space="preserve"> 5867400000</t>
    </r>
  </si>
  <si>
    <r>
      <rPr>
        <b/>
        <sz val="8"/>
        <color rgb="FF000000"/>
        <rFont val="Arial"/>
        <family val="2"/>
        <charset val="238"/>
      </rPr>
      <t>Rekonstrukce objektu SŠ a domova mládeže</t>
    </r>
    <r>
      <rPr>
        <sz val="8"/>
        <color indexed="8"/>
        <rFont val="Arial"/>
        <family val="2"/>
        <charset val="238"/>
      </rPr>
      <t xml:space="preserve"> Střední škola společného stravování, Ostrava-Hrabůvka, příspěvková organizace)</t>
    </r>
  </si>
  <si>
    <r>
      <rPr>
        <sz val="8"/>
        <rFont val="Arial"/>
        <family val="2"/>
        <charset val="238"/>
      </rPr>
      <t>5681000000</t>
    </r>
    <r>
      <rPr>
        <sz val="8"/>
        <color rgb="FFFF0000"/>
        <rFont val="Arial"/>
        <family val="2"/>
        <charset val="238"/>
      </rPr>
      <t xml:space="preserve">  </t>
    </r>
    <r>
      <rPr>
        <sz val="8"/>
        <color rgb="FF00B0F0"/>
        <rFont val="Arial"/>
        <family val="2"/>
        <charset val="238"/>
      </rPr>
      <t>5681400000</t>
    </r>
  </si>
  <si>
    <r>
      <rPr>
        <b/>
        <sz val="8"/>
        <color rgb="FF000000"/>
        <rFont val="Arial"/>
        <family val="2"/>
        <charset val="238"/>
      </rPr>
      <t xml:space="preserve">Využití objektu v Bílé </t>
    </r>
    <r>
      <rPr>
        <sz val="8"/>
        <color indexed="8"/>
        <rFont val="Arial"/>
        <family val="2"/>
        <charset val="238"/>
      </rPr>
      <t>Vzdělávací a sportovní centrum Bílá, příspěvková organizace</t>
    </r>
  </si>
  <si>
    <r>
      <rPr>
        <b/>
        <sz val="8"/>
        <color rgb="FF000000"/>
        <rFont val="Arial"/>
        <family val="2"/>
        <charset val="238"/>
      </rPr>
      <t xml:space="preserve">Revitalizace Slezského gymnázia  </t>
    </r>
    <r>
      <rPr>
        <sz val="8"/>
        <color indexed="8"/>
        <rFont val="Arial"/>
        <family val="2"/>
        <charset val="238"/>
      </rPr>
      <t>Slezské gymnázium, Opava, příspěvková organizace</t>
    </r>
  </si>
  <si>
    <r>
      <rPr>
        <sz val="8"/>
        <rFont val="Arial"/>
        <family val="2"/>
        <charset val="238"/>
      </rPr>
      <t>4095000000</t>
    </r>
    <r>
      <rPr>
        <sz val="8"/>
        <color indexed="8"/>
        <rFont val="Arial"/>
        <family val="2"/>
        <charset val="238"/>
      </rPr>
      <t xml:space="preserve"> (1308/2020/002)</t>
    </r>
  </si>
  <si>
    <r>
      <rPr>
        <b/>
        <sz val="8"/>
        <color rgb="FF000000"/>
        <rFont val="Arial"/>
        <family val="2"/>
        <charset val="238"/>
      </rPr>
      <t xml:space="preserve">Výstavba ředitelství včetně spojovacích chodeb </t>
    </r>
    <r>
      <rPr>
        <sz val="8"/>
        <color indexed="8"/>
        <rFont val="Arial"/>
        <family val="2"/>
        <charset val="238"/>
      </rPr>
      <t>Střední škola technická a dopravní, Ostrava-Vítkovice, příspěvková organizace</t>
    </r>
  </si>
  <si>
    <r>
      <t xml:space="preserve">přesun v letech RIA </t>
    </r>
    <r>
      <rPr>
        <sz val="10"/>
        <color rgb="FFFF0000"/>
        <rFont val="Arial"/>
        <family val="2"/>
        <charset val="238"/>
      </rPr>
      <t>snížení</t>
    </r>
    <r>
      <rPr>
        <sz val="10"/>
        <rFont val="Arial"/>
        <family val="2"/>
        <charset val="238"/>
      </rPr>
      <t xml:space="preserve"> Celkových nákladů</t>
    </r>
  </si>
  <si>
    <r>
      <rPr>
        <sz val="8"/>
        <rFont val="Arial"/>
        <family val="2"/>
        <charset val="238"/>
      </rPr>
      <t>4034000000</t>
    </r>
    <r>
      <rPr>
        <b/>
        <sz val="8"/>
        <color rgb="FFFF0000"/>
        <rFont val="Arial"/>
        <family val="2"/>
        <charset val="238"/>
      </rPr>
      <t xml:space="preserve"> </t>
    </r>
    <r>
      <rPr>
        <sz val="8"/>
        <color indexed="8"/>
        <rFont val="Arial"/>
        <family val="2"/>
        <charset val="238"/>
      </rPr>
      <t>(1129/2020/002)</t>
    </r>
  </si>
  <si>
    <r>
      <rPr>
        <b/>
        <sz val="8"/>
        <color rgb="FF000000"/>
        <rFont val="Arial"/>
        <family val="2"/>
        <charset val="238"/>
      </rPr>
      <t>Rekonstrukce elektroinstalace Gymnázium,</t>
    </r>
    <r>
      <rPr>
        <sz val="8"/>
        <color indexed="8"/>
        <rFont val="Arial"/>
        <family val="2"/>
        <charset val="238"/>
      </rPr>
      <t xml:space="preserve"> Krnov, příspěvková organizace</t>
    </r>
  </si>
  <si>
    <t xml:space="preserve">přesun v letech </t>
  </si>
  <si>
    <t>4376001103 1103/2016/010</t>
  </si>
  <si>
    <r>
      <rPr>
        <b/>
        <sz val="8"/>
        <color rgb="FF000000"/>
        <rFont val="Arial"/>
        <family val="2"/>
        <charset val="238"/>
      </rPr>
      <t>Rekonstrukce elektroinstalace a zdravotně technické instalace</t>
    </r>
    <r>
      <rPr>
        <sz val="8"/>
        <color indexed="8"/>
        <rFont val="Arial"/>
        <family val="2"/>
        <charset val="238"/>
      </rPr>
      <t>, Gymnázium, Ostrava-Hrabůvka, příspěvková organizace</t>
    </r>
  </si>
  <si>
    <t>4377001339 1339/2020/001</t>
  </si>
  <si>
    <r>
      <rPr>
        <b/>
        <sz val="8"/>
        <color rgb="FF000000"/>
        <rFont val="Arial"/>
        <family val="2"/>
        <charset val="238"/>
      </rPr>
      <t xml:space="preserve">Rekonstrukce bazénu a sprch </t>
    </r>
    <r>
      <rPr>
        <sz val="8"/>
        <color indexed="8"/>
        <rFont val="Arial"/>
        <family val="2"/>
        <charset val="238"/>
      </rPr>
      <t xml:space="preserve"> Střední škola řemesel, Frýdek-Místek, příspěvková organizace</t>
    </r>
  </si>
  <si>
    <t xml:space="preserve">přesun v letech a navýšení celkových  nákladů akce, </t>
  </si>
  <si>
    <t>4381001119 1119/2023/001</t>
  </si>
  <si>
    <r>
      <rPr>
        <b/>
        <sz val="8"/>
        <color rgb="FF000000"/>
        <rFont val="Arial"/>
        <family val="2"/>
        <charset val="238"/>
      </rPr>
      <t>Oprava střechy tělocvičny,</t>
    </r>
    <r>
      <rPr>
        <sz val="8"/>
        <color indexed="8"/>
        <rFont val="Arial"/>
        <family val="2"/>
        <charset val="238"/>
      </rPr>
      <t xml:space="preserve">  Masarykovo gymnázium, Příbor, příspěvková organizace</t>
    </r>
  </si>
  <si>
    <t>změna financování snížení závazku celkových nákladů na akci v roce 25 převedeno na EP</t>
  </si>
  <si>
    <t>4383000000           4383001505 1505/2021/002</t>
  </si>
  <si>
    <r>
      <rPr>
        <b/>
        <sz val="8"/>
        <color rgb="FF000000"/>
        <rFont val="Arial"/>
        <family val="2"/>
        <charset val="238"/>
      </rPr>
      <t xml:space="preserve">Výměna oken </t>
    </r>
    <r>
      <rPr>
        <sz val="8"/>
        <color rgb="FF000000"/>
        <rFont val="Arial"/>
        <family val="2"/>
        <charset val="238"/>
      </rPr>
      <t>Základní škola</t>
    </r>
    <r>
      <rPr>
        <sz val="8"/>
        <color indexed="8"/>
        <rFont val="Arial"/>
        <family val="2"/>
        <charset val="238"/>
      </rPr>
      <t>, Ostrava-Mariánské Hory, Karasova 6, příspěvková organizace</t>
    </r>
  </si>
  <si>
    <r>
      <rPr>
        <sz val="8"/>
        <rFont val="Arial"/>
        <family val="2"/>
        <charset val="238"/>
      </rPr>
      <t>4392001210</t>
    </r>
    <r>
      <rPr>
        <sz val="8"/>
        <color indexed="8"/>
        <rFont val="Arial"/>
        <family val="2"/>
        <charset val="238"/>
      </rPr>
      <t xml:space="preserve"> 1210/2015/004</t>
    </r>
  </si>
  <si>
    <r>
      <rPr>
        <b/>
        <sz val="8"/>
        <color rgb="FF000000"/>
        <rFont val="Arial"/>
        <family val="2"/>
        <charset val="238"/>
      </rPr>
      <t>Rekonstrukce  elektroinstalace</t>
    </r>
    <r>
      <rPr>
        <sz val="8"/>
        <color indexed="8"/>
        <rFont val="Arial"/>
        <family val="2"/>
        <charset val="238"/>
      </rPr>
      <t>,  Střední zdravotnická škola a Vyšší odborná škola zdravotnická, Ostrava, příspěvková organizace</t>
    </r>
  </si>
  <si>
    <t>4163000000       4163001408 1408/2015/055</t>
  </si>
  <si>
    <r>
      <rPr>
        <b/>
        <sz val="8"/>
        <rFont val="Arial"/>
        <family val="2"/>
        <charset val="238"/>
      </rPr>
      <t>Oprava rozvodů vody,</t>
    </r>
    <r>
      <rPr>
        <sz val="8"/>
        <rFont val="Arial"/>
        <family val="2"/>
        <charset val="238"/>
      </rPr>
      <t xml:space="preserve">  Střední škola prof. Zdeňka Matějčka, Ostrava-Poruba, příspěvková organizace</t>
    </r>
  </si>
  <si>
    <t>4397001404 1404/2023/002</t>
  </si>
  <si>
    <r>
      <rPr>
        <b/>
        <sz val="8"/>
        <color rgb="FF000000"/>
        <rFont val="Arial"/>
        <family val="2"/>
        <charset val="238"/>
      </rPr>
      <t>Rekonstrukce školní jídelny</t>
    </r>
    <r>
      <rPr>
        <sz val="8"/>
        <color indexed="8"/>
        <rFont val="Arial"/>
        <family val="2"/>
        <charset val="238"/>
      </rPr>
      <t>, Základní škola a Mateřská škola pro sluchově postižené a vady řeči, Ostrava-Poruba, příspěvková organizace</t>
    </r>
  </si>
  <si>
    <t xml:space="preserve">přesun v letech a navýšení závazku, změna názvu T. Metelkovi dát avízo , že 3500  budeme čerpat ale ne  na novou akci a dáme tady na tuhle </t>
  </si>
  <si>
    <t>4399001348 1348/2023/002</t>
  </si>
  <si>
    <r>
      <rPr>
        <b/>
        <sz val="8"/>
        <rFont val="Arial"/>
        <family val="2"/>
        <charset val="238"/>
      </rPr>
      <t xml:space="preserve">Rekonstrukce suterénu školy </t>
    </r>
    <r>
      <rPr>
        <sz val="8"/>
        <rFont val="Arial"/>
        <family val="2"/>
        <charset val="238"/>
      </rPr>
      <t>Střední odborná škola a Základní škola, Město Albrechtice, přs</t>
    </r>
    <r>
      <rPr>
        <sz val="8"/>
        <color indexed="8"/>
        <rFont val="Arial"/>
        <family val="2"/>
        <charset val="238"/>
      </rPr>
      <t>příspěvková organizace</t>
    </r>
  </si>
  <si>
    <t>změna financování  = zrušit závazek v revizi , a pak vyrušit z evidence přechází na EP</t>
  </si>
  <si>
    <t>4404001531 1531/2015/005</t>
  </si>
  <si>
    <r>
      <rPr>
        <b/>
        <sz val="8"/>
        <color rgb="FF000000"/>
        <rFont val="Arial"/>
        <family val="2"/>
        <charset val="238"/>
      </rPr>
      <t xml:space="preserve">Výměna oken </t>
    </r>
    <r>
      <rPr>
        <sz val="8"/>
        <color indexed="8"/>
        <rFont val="Arial"/>
        <family val="2"/>
        <charset val="238"/>
      </rPr>
      <t xml:space="preserve"> Dětský domov a Školní jídelna, Radkov-Dubová 141, příspěvková organizace</t>
    </r>
  </si>
  <si>
    <t>změna financování snížení závazku snížení celkových nákladů na akci  v roce 25 dle PD</t>
  </si>
  <si>
    <t>4428001215 1215/2016/003</t>
  </si>
  <si>
    <r>
      <rPr>
        <b/>
        <sz val="8"/>
        <color rgb="FF000000"/>
        <rFont val="Arial"/>
        <family val="2"/>
        <charset val="238"/>
      </rPr>
      <t>Oprava střechy a fasády tělocvičny</t>
    </r>
    <r>
      <rPr>
        <sz val="8"/>
        <color indexed="8"/>
        <rFont val="Arial"/>
        <family val="2"/>
        <charset val="238"/>
      </rPr>
      <t xml:space="preserve"> Obchodní akademie, Český Těšín, příspěvková organizace</t>
    </r>
  </si>
  <si>
    <t xml:space="preserve"> přesun v letech  RIA </t>
  </si>
  <si>
    <t xml:space="preserve">5915000000 1616/2019/001 </t>
  </si>
  <si>
    <r>
      <rPr>
        <b/>
        <sz val="8"/>
        <color rgb="FF000000"/>
        <rFont val="Arial"/>
        <family val="2"/>
        <charset val="238"/>
      </rPr>
      <t>Rekonstrukce nevyužitých budov Obchodní akademie pro ZUŠ Orlová,</t>
    </r>
    <r>
      <rPr>
        <sz val="8"/>
        <color indexed="8"/>
        <rFont val="Arial"/>
        <family val="2"/>
        <charset val="238"/>
      </rPr>
      <t xml:space="preserve"> Základní umělecká škola,Orlová, příspěvková organizace</t>
    </r>
  </si>
  <si>
    <t>změna financování přesun v letech RIA</t>
  </si>
  <si>
    <t>5837000000  1108/2018/005</t>
  </si>
  <si>
    <r>
      <rPr>
        <b/>
        <sz val="8"/>
        <color rgb="FF000000"/>
        <rFont val="Arial"/>
        <family val="2"/>
        <charset val="238"/>
      </rPr>
      <t xml:space="preserve">Přístavba tělocvičny Sportovního gymnázia Dany a Emila Zátopkových </t>
    </r>
    <r>
      <rPr>
        <sz val="8"/>
        <color indexed="8"/>
        <rFont val="Arial"/>
        <family val="2"/>
        <charset val="238"/>
      </rPr>
      <t>Sportovní gymnázium Dany a Emila Zátopkových, Ostrava, příspěvková organizace</t>
    </r>
  </si>
  <si>
    <r>
      <t xml:space="preserve">změna financování přesun v letech a  </t>
    </r>
    <r>
      <rPr>
        <sz val="10"/>
        <color rgb="FFFF0000"/>
        <rFont val="Arial"/>
        <family val="2"/>
        <charset val="238"/>
      </rPr>
      <t>navýšení  celkových nákladů na akc</t>
    </r>
    <r>
      <rPr>
        <sz val="10"/>
        <rFont val="Arial"/>
        <family val="2"/>
        <charset val="238"/>
      </rPr>
      <t>i RIA</t>
    </r>
  </si>
  <si>
    <r>
      <rPr>
        <sz val="8"/>
        <rFont val="Arial"/>
        <family val="2"/>
        <charset val="238"/>
      </rPr>
      <t>5879000000</t>
    </r>
    <r>
      <rPr>
        <sz val="8"/>
        <color rgb="FF00B0F0"/>
        <rFont val="Arial"/>
        <family val="2"/>
        <charset val="238"/>
      </rPr>
      <t xml:space="preserve">   5879400000</t>
    </r>
    <r>
      <rPr>
        <sz val="8"/>
        <color indexed="8"/>
        <rFont val="Arial"/>
        <family val="2"/>
        <charset val="238"/>
      </rPr>
      <t xml:space="preserve"> 1121/2019/001</t>
    </r>
  </si>
  <si>
    <r>
      <rPr>
        <b/>
        <sz val="8"/>
        <color rgb="FF000000"/>
        <rFont val="Arial"/>
        <family val="2"/>
        <charset val="238"/>
      </rPr>
      <t>Sportovní areál na ul. Komenského</t>
    </r>
    <r>
      <rPr>
        <sz val="8"/>
        <color indexed="8"/>
        <rFont val="Arial"/>
        <family val="2"/>
        <charset val="238"/>
      </rPr>
      <t>, Opava Mendelovo gymnázium, Opava, příspěvková organizace</t>
    </r>
  </si>
  <si>
    <t>změna financování přesun v letech</t>
  </si>
  <si>
    <t>4276001304 1304/2022/002</t>
  </si>
  <si>
    <r>
      <rPr>
        <b/>
        <sz val="8"/>
        <color rgb="FF000000"/>
        <rFont val="Arial"/>
        <family val="2"/>
        <charset val="238"/>
      </rPr>
      <t xml:space="preserve">Novostavba výukových prostor včetně venkovních úprav, </t>
    </r>
    <r>
      <rPr>
        <sz val="8"/>
        <color indexed="8"/>
        <rFont val="Arial"/>
        <family val="2"/>
        <charset val="238"/>
      </rPr>
      <t>Střední škola teleinformatiky, Ostrava, příspěvková organizace</t>
    </r>
  </si>
  <si>
    <t>4080001312 1312/2019/003</t>
  </si>
  <si>
    <r>
      <rPr>
        <b/>
        <sz val="8"/>
        <color rgb="FF000000"/>
        <rFont val="Arial"/>
        <family val="2"/>
        <charset val="238"/>
      </rPr>
      <t>Novostavba školních dílen</t>
    </r>
    <r>
      <rPr>
        <sz val="8"/>
        <color indexed="8"/>
        <rFont val="Arial"/>
        <family val="2"/>
        <charset val="238"/>
      </rPr>
      <t>, Střední škola, Bohumín, příspěvková organizace</t>
    </r>
  </si>
  <si>
    <t xml:space="preserve">změna financování přesun v letech RIA </t>
  </si>
  <si>
    <t>4430000000 1205/2022/014</t>
  </si>
  <si>
    <r>
      <rPr>
        <b/>
        <sz val="8"/>
        <color rgb="FF000000"/>
        <rFont val="Arial"/>
        <family val="2"/>
        <charset val="238"/>
      </rPr>
      <t>Stavební úpravy objektu domova mládeže pro potřeby VOŠ,</t>
    </r>
    <r>
      <rPr>
        <sz val="8"/>
        <color indexed="8"/>
        <rFont val="Arial"/>
        <family val="2"/>
        <charset val="238"/>
      </rPr>
      <t>Obchodní akademie a Vyšší odborná škola sociálně právní, Ostrava-Mariánské Hory, příspěvková organizace</t>
    </r>
  </si>
  <si>
    <t>4438001218  1218/2023/003</t>
  </si>
  <si>
    <r>
      <rPr>
        <b/>
        <sz val="8"/>
        <color rgb="FF000000"/>
        <rFont val="Arial"/>
        <family val="2"/>
        <charset val="238"/>
      </rPr>
      <t>Rekonstrukce kuchyně a jídelny</t>
    </r>
    <r>
      <rPr>
        <sz val="8"/>
        <color indexed="8"/>
        <rFont val="Arial"/>
        <family val="2"/>
        <charset val="238"/>
      </rPr>
      <t>,  Střední škola a Vyšší odborná škola, Kopřivnice, příspěvková organizace</t>
    </r>
  </si>
  <si>
    <t>4439000000 1643/2022/002</t>
  </si>
  <si>
    <r>
      <rPr>
        <b/>
        <sz val="8"/>
        <color rgb="FF000000"/>
        <rFont val="Arial"/>
        <family val="2"/>
        <charset val="238"/>
      </rPr>
      <t>Stavební úpravy objektů na ulicích Divadelní a Čapkova</t>
    </r>
    <r>
      <rPr>
        <sz val="8"/>
        <color indexed="8"/>
        <rFont val="Arial"/>
        <family val="2"/>
        <charset val="238"/>
      </rPr>
      <t>,  Základní umělecká škola, Čapkova 6, Rýmařov, příspěvková organizace</t>
    </r>
  </si>
  <si>
    <t>změna financování navýšení závazku navýšení celkových nákladů akce ze studie vychází</t>
  </si>
  <si>
    <t>444001118 1118/2023/004</t>
  </si>
  <si>
    <r>
      <rPr>
        <b/>
        <sz val="8"/>
        <color rgb="FF000000"/>
        <rFont val="Arial"/>
        <family val="2"/>
        <charset val="238"/>
      </rPr>
      <t>Rekonstrukce školní kuchyně a jídelny,</t>
    </r>
    <r>
      <rPr>
        <sz val="8"/>
        <color indexed="8"/>
        <rFont val="Arial"/>
        <family val="2"/>
        <charset val="238"/>
      </rPr>
      <t xml:space="preserve"> Gymnázium, Nový Jičín, příspěvková organizace</t>
    </r>
  </si>
  <si>
    <t>změna financování navýšení celkových nákladů akce a  změna názvu  a změna položky  z 5331 na 6351 = změna účelu</t>
  </si>
  <si>
    <r>
      <rPr>
        <sz val="8"/>
        <rFont val="Arial"/>
        <family val="2"/>
        <charset val="238"/>
      </rPr>
      <t>Změna názvu: z původního :Oprava zídky na nový náze</t>
    </r>
    <r>
      <rPr>
        <sz val="8"/>
        <color rgb="FFFF0000"/>
        <rFont val="Arial"/>
        <family val="2"/>
        <charset val="238"/>
      </rPr>
      <t>v</t>
    </r>
    <r>
      <rPr>
        <sz val="8"/>
        <color indexed="8"/>
        <rFont val="Arial"/>
        <family val="2"/>
        <charset val="238"/>
      </rPr>
      <t xml:space="preserve"> </t>
    </r>
    <r>
      <rPr>
        <b/>
        <sz val="8"/>
        <color rgb="FF000000"/>
        <rFont val="Arial"/>
        <family val="2"/>
        <charset val="238"/>
      </rPr>
      <t>Rekonstrukce opěrné zídky</t>
    </r>
    <r>
      <rPr>
        <sz val="8"/>
        <color indexed="8"/>
        <rFont val="Arial"/>
        <family val="2"/>
        <charset val="238"/>
      </rPr>
      <t xml:space="preserve"> Základní škola speciální, Ostrava-Slezská Ostrava, příspěvková organizace</t>
    </r>
  </si>
  <si>
    <t xml:space="preserve">změna financování = přesun v letech a navýšení celkových  nákladů </t>
  </si>
  <si>
    <r>
      <rPr>
        <b/>
        <sz val="8"/>
        <color rgb="FF000000"/>
        <rFont val="Arial"/>
        <family val="2"/>
        <charset val="238"/>
      </rPr>
      <t>Oprava obvodové kamenné zdi</t>
    </r>
    <r>
      <rPr>
        <sz val="8"/>
        <color indexed="8"/>
        <rFont val="Arial"/>
        <family val="2"/>
        <charset val="238"/>
      </rPr>
      <t>, Dětský domov a Školní jídelna, Melč 4, příspěvková organizace</t>
    </r>
  </si>
  <si>
    <r>
      <rPr>
        <b/>
        <sz val="8"/>
        <color rgb="FF000000"/>
        <rFont val="Arial"/>
        <family val="2"/>
        <charset val="238"/>
      </rPr>
      <t xml:space="preserve">Vybudování systému čištění odpadních vod </t>
    </r>
    <r>
      <rPr>
        <sz val="8"/>
        <color indexed="8"/>
        <rFont val="Arial"/>
        <family val="2"/>
        <charset val="238"/>
      </rPr>
      <t>Dětský domov a Školní jídelna, Radkov-Dubová 141, příspěvková organizace</t>
    </r>
  </si>
  <si>
    <t>změna financování snížení celkových nákladů na akci po VZ  v roce 25</t>
  </si>
  <si>
    <r>
      <rPr>
        <b/>
        <sz val="8"/>
        <color rgb="FF000000"/>
        <rFont val="Arial"/>
        <family val="2"/>
        <charset val="238"/>
      </rPr>
      <t xml:space="preserve">Stavební úpravy tělocvičny </t>
    </r>
    <r>
      <rPr>
        <sz val="8"/>
        <color indexed="8"/>
        <rFont val="Arial"/>
        <family val="2"/>
        <charset val="238"/>
      </rPr>
      <t>Mendelovo gymnázium, Opava, příspěvková organizace</t>
    </r>
  </si>
  <si>
    <t>6351, 6121</t>
  </si>
  <si>
    <t xml:space="preserve">změna financování přesun v letech  a navýšení celkových nákladů  akce o 12 mil. </t>
  </si>
  <si>
    <r>
      <rPr>
        <b/>
        <sz val="8"/>
        <color rgb="FF000000"/>
        <rFont val="Arial"/>
        <family val="2"/>
        <charset val="238"/>
      </rPr>
      <t>Fotovoltaický systém pro Střední školu řemesel</t>
    </r>
    <r>
      <rPr>
        <sz val="8"/>
        <color indexed="8"/>
        <rFont val="Arial"/>
        <family val="2"/>
        <charset val="238"/>
      </rPr>
      <t>, Frýdek-Místek Střední škola řemesel, Frýdek-Místek, příspěvková organizace</t>
    </r>
  </si>
  <si>
    <t>změna financování navýšení akce</t>
  </si>
  <si>
    <r>
      <rPr>
        <b/>
        <sz val="8"/>
        <color rgb="FF000000"/>
        <rFont val="Arial"/>
        <family val="2"/>
        <charset val="238"/>
      </rPr>
      <t>Vybudování hřiště Střední škola prof. Zdeňka Matějčka</t>
    </r>
    <r>
      <rPr>
        <sz val="8"/>
        <color indexed="8"/>
        <rFont val="Arial"/>
        <family val="2"/>
        <charset val="238"/>
      </rPr>
      <t>, Ostrava-Poruba, příspěvková organizace</t>
    </r>
  </si>
  <si>
    <t xml:space="preserve">přesun v letech, </t>
  </si>
  <si>
    <r>
      <rPr>
        <b/>
        <sz val="8"/>
        <rFont val="Arial"/>
        <family val="2"/>
        <charset val="238"/>
      </rPr>
      <t xml:space="preserve">Výměna oken a zateplení  </t>
    </r>
    <r>
      <rPr>
        <sz val="8"/>
        <color indexed="8"/>
        <rFont val="Arial"/>
        <family val="2"/>
        <charset val="238"/>
      </rPr>
      <t>Základní umělecká škola Eduarda Marhuly, Ostrava-Mariánské Hory, Hudební 6, příspěvková organizace</t>
    </r>
  </si>
  <si>
    <r>
      <rPr>
        <b/>
        <sz val="8"/>
        <color rgb="FF000000"/>
        <rFont val="Arial"/>
        <family val="2"/>
        <charset val="238"/>
      </rPr>
      <t>Rekonstrukce zdroje vytápění – instalace tepelného čerpadla</t>
    </r>
    <r>
      <rPr>
        <sz val="8"/>
        <color indexed="8"/>
        <rFont val="Arial"/>
        <family val="2"/>
        <charset val="238"/>
      </rPr>
      <t xml:space="preserve"> Mateřská škola Eliška, Opava, příspěvková organizace</t>
    </r>
  </si>
  <si>
    <r>
      <rPr>
        <b/>
        <sz val="8"/>
        <color rgb="FF000000"/>
        <rFont val="Arial"/>
        <family val="2"/>
        <charset val="238"/>
      </rPr>
      <t xml:space="preserve">Rekonstrukce zdroje vytápění školy  </t>
    </r>
    <r>
      <rPr>
        <sz val="8"/>
        <color indexed="8"/>
        <rFont val="Arial"/>
        <family val="2"/>
        <charset val="238"/>
      </rPr>
      <t>Všeobecné a sportovní gymnázium Gymnázium , Bruntál, příspěvková organizace</t>
    </r>
  </si>
  <si>
    <r>
      <rPr>
        <b/>
        <sz val="8"/>
        <color rgb="FF000000"/>
        <rFont val="Arial"/>
        <family val="2"/>
        <charset val="238"/>
      </rPr>
      <t>Sanace budovy a zastřešení schodiště – pracoviště Otická</t>
    </r>
    <r>
      <rPr>
        <sz val="8"/>
        <color indexed="8"/>
        <rFont val="Arial"/>
        <family val="2"/>
        <charset val="238"/>
      </rPr>
      <t xml:space="preserve"> Obchodní akademie a Střední odborná škola logistická, Opava</t>
    </r>
  </si>
  <si>
    <t>změna financován snížení celkových na akci v roce vyplyvající z VZ na zhotovitele</t>
  </si>
  <si>
    <r>
      <rPr>
        <b/>
        <sz val="8"/>
        <color rgb="FF000000"/>
        <rFont val="Arial"/>
        <family val="2"/>
        <charset val="238"/>
      </rPr>
      <t>Revitalizace fasády budovy dílen</t>
    </r>
    <r>
      <rPr>
        <sz val="8"/>
        <color indexed="8"/>
        <rFont val="Arial"/>
        <family val="2"/>
        <charset val="238"/>
      </rPr>
      <t xml:space="preserve">  Střední průmyslová škola, Ostrava-Vítkovice, příspěvková organizace</t>
    </r>
  </si>
  <si>
    <r>
      <rPr>
        <b/>
        <sz val="8"/>
        <color rgb="FF000000"/>
        <rFont val="Arial"/>
        <family val="2"/>
        <charset val="238"/>
      </rPr>
      <t>Sanace objektu Husova</t>
    </r>
    <r>
      <rPr>
        <sz val="8"/>
        <color indexed="8"/>
        <rFont val="Arial"/>
        <family val="2"/>
        <charset val="238"/>
      </rPr>
      <t xml:space="preserve">  Střední pedagogická škola a Střední zdravotnická škola, Krnov, příspěvková organizace</t>
    </r>
  </si>
  <si>
    <t>změna finacování přesun v letech</t>
  </si>
  <si>
    <r>
      <rPr>
        <b/>
        <sz val="8"/>
        <color rgb="FF000000"/>
        <rFont val="Arial"/>
        <family val="2"/>
        <charset val="238"/>
      </rPr>
      <t>Demolice objektu Domova mládeže</t>
    </r>
    <r>
      <rPr>
        <sz val="8"/>
        <color indexed="8"/>
        <rFont val="Arial"/>
        <family val="2"/>
        <charset val="238"/>
      </rPr>
      <t xml:space="preserve">  Střední odborná škola a Základní škola, Město Albrechtice, příspěvková organizace</t>
    </r>
  </si>
  <si>
    <r>
      <rPr>
        <b/>
        <sz val="8"/>
        <color rgb="FF000000"/>
        <rFont val="Arial"/>
        <family val="2"/>
        <charset val="238"/>
      </rPr>
      <t xml:space="preserve">Rekonstrukce reprezentačního sálu včetně zázemí, </t>
    </r>
    <r>
      <rPr>
        <sz val="8"/>
        <color indexed="8"/>
        <rFont val="Arial"/>
        <family val="2"/>
        <charset val="238"/>
      </rPr>
      <t xml:space="preserve"> Základní umělecká škola Leoše Janáčka, Havířov, příspěvková organizace</t>
    </r>
  </si>
  <si>
    <r>
      <rPr>
        <b/>
        <sz val="8"/>
        <color rgb="FF000000"/>
        <rFont val="Arial"/>
        <family val="2"/>
        <charset val="238"/>
      </rPr>
      <t>Revitalizace zahrady a zpevněných ploch,</t>
    </r>
    <r>
      <rPr>
        <sz val="8"/>
        <color indexed="8"/>
        <rFont val="Arial"/>
        <family val="2"/>
        <charset val="238"/>
      </rPr>
      <t xml:space="preserve">  Základní škola, Dětský domov, Školní družina a Školní jídelna, Vrbno p. Pradědem, nám. Sv. Michala 17, příspěvková organizace)</t>
    </r>
  </si>
  <si>
    <r>
      <rPr>
        <b/>
        <sz val="8"/>
        <color rgb="FF000000"/>
        <rFont val="Arial"/>
        <family val="2"/>
        <charset val="238"/>
      </rPr>
      <t>Modernizace Školního statku  Opava II,</t>
    </r>
    <r>
      <rPr>
        <sz val="8"/>
        <color indexed="8"/>
        <rFont val="Arial"/>
        <family val="2"/>
        <charset val="238"/>
      </rPr>
      <t xml:space="preserve"> (posklizňová linka) Školní statek. Opava, příspěvková organizace</t>
    </r>
  </si>
  <si>
    <r>
      <rPr>
        <b/>
        <sz val="8"/>
        <color rgb="FF000000"/>
        <rFont val="Arial"/>
        <family val="2"/>
        <charset val="238"/>
      </rPr>
      <t>Rekonstrukce střechy tělocvičny,</t>
    </r>
    <r>
      <rPr>
        <sz val="8"/>
        <color indexed="8"/>
        <rFont val="Arial"/>
        <family val="2"/>
        <charset val="238"/>
      </rPr>
      <t xml:space="preserve">  Střední škola služeb a podnikání, Ostrava-Poruba, příspěvková organizace</t>
    </r>
  </si>
  <si>
    <r>
      <rPr>
        <b/>
        <sz val="8"/>
        <color rgb="FF000000"/>
        <rFont val="Arial"/>
        <family val="2"/>
        <charset val="238"/>
      </rPr>
      <t xml:space="preserve">Rekonstrukce elektroinstalace, </t>
    </r>
    <r>
      <rPr>
        <sz val="8"/>
        <color indexed="8"/>
        <rFont val="Arial"/>
        <family val="2"/>
        <charset val="238"/>
      </rPr>
      <t>Základní škola speciální, Ostrava-Slezská Ostrava, příspěvková organizace</t>
    </r>
  </si>
  <si>
    <t>Odvětví Kultura</t>
  </si>
  <si>
    <r>
      <rPr>
        <sz val="8"/>
        <rFont val="Arial"/>
        <family val="2"/>
        <charset val="238"/>
      </rPr>
      <t>4416000000</t>
    </r>
    <r>
      <rPr>
        <sz val="8"/>
        <color indexed="8"/>
        <rFont val="Arial"/>
        <family val="2"/>
        <charset val="238"/>
      </rPr>
      <t xml:space="preserve"> 4004/2023/001</t>
    </r>
  </si>
  <si>
    <r>
      <rPr>
        <b/>
        <sz val="8"/>
        <color rgb="FF000000"/>
        <rFont val="Arial"/>
        <family val="2"/>
        <charset val="238"/>
      </rPr>
      <t xml:space="preserve">Revitalizace frýdeckého zámku </t>
    </r>
    <r>
      <rPr>
        <sz val="8"/>
        <color indexed="8"/>
        <rFont val="Arial"/>
        <family val="2"/>
        <charset val="238"/>
      </rPr>
      <t>Muzeum Beskyd Frýdek-Místek, příspěvková organizace</t>
    </r>
  </si>
  <si>
    <r>
      <rPr>
        <sz val="8"/>
        <rFont val="Arial"/>
        <family val="2"/>
        <charset val="238"/>
      </rPr>
      <t>4347000000</t>
    </r>
    <r>
      <rPr>
        <sz val="8"/>
        <color rgb="FF000000"/>
        <rFont val="Arial"/>
        <family val="2"/>
        <charset val="238"/>
      </rPr>
      <t xml:space="preserve"> 4005/2023/012</t>
    </r>
  </si>
  <si>
    <r>
      <rPr>
        <b/>
        <sz val="8"/>
        <color rgb="FF000000"/>
        <rFont val="Arial"/>
        <family val="2"/>
        <charset val="238"/>
      </rPr>
      <t>Zámek Bruntál - revitalizace objektu II</t>
    </r>
    <r>
      <rPr>
        <sz val="8"/>
        <color indexed="8"/>
        <rFont val="Arial"/>
        <family val="2"/>
        <charset val="238"/>
      </rPr>
      <t xml:space="preserve">  Muzeum v Bruntále, příspěvková organizace</t>
    </r>
  </si>
  <si>
    <t>4419000000 4006/2023/005</t>
  </si>
  <si>
    <t>přesun v letech</t>
  </si>
  <si>
    <t xml:space="preserve">4420004003 4420000000 4003/2020/006 </t>
  </si>
  <si>
    <r>
      <rPr>
        <b/>
        <sz val="8"/>
        <color rgb="FF000000"/>
        <rFont val="Arial"/>
        <family val="2"/>
        <charset val="238"/>
      </rPr>
      <t xml:space="preserve">Oprava Památníku životické tragédie, </t>
    </r>
    <r>
      <rPr>
        <sz val="8"/>
        <color indexed="8"/>
        <rFont val="Arial"/>
        <family val="2"/>
        <charset val="238"/>
      </rPr>
      <t>Muzeum Těšínska, příspěvková organizace</t>
    </r>
  </si>
  <si>
    <r>
      <t>do revize  jedním řádkem v RK</t>
    </r>
    <r>
      <rPr>
        <sz val="10"/>
        <color rgb="FFFF0000"/>
        <rFont val="Arial"/>
        <family val="2"/>
        <charset val="238"/>
      </rPr>
      <t xml:space="preserve"> 15.7.sloučení s akcí 4468, </t>
    </r>
    <r>
      <rPr>
        <sz val="10"/>
        <rFont val="Arial"/>
        <family val="2"/>
        <charset val="238"/>
      </rPr>
      <t>tato zanikne</t>
    </r>
  </si>
  <si>
    <t xml:space="preserve">4451004006 4006/2023/007 </t>
  </si>
  <si>
    <r>
      <rPr>
        <b/>
        <sz val="8"/>
        <color rgb="FF000000"/>
        <rFont val="Arial"/>
        <family val="2"/>
        <charset val="238"/>
      </rPr>
      <t>Zámek Nová Horka - revitalizace objektů v zahradě</t>
    </r>
    <r>
      <rPr>
        <sz val="8"/>
        <color indexed="8"/>
        <rFont val="Arial"/>
        <family val="2"/>
        <charset val="238"/>
      </rPr>
      <t xml:space="preserve"> Muzeum Novojičínska, příspěvková organizace</t>
    </r>
  </si>
  <si>
    <t>6351, 5331</t>
  </si>
  <si>
    <r>
      <t xml:space="preserve">změna financování - změna závazku sloučení s akcí 4451 </t>
    </r>
    <r>
      <rPr>
        <sz val="10"/>
        <color rgb="FFFF0000"/>
        <rFont val="Arial"/>
        <family val="2"/>
        <charset val="238"/>
      </rPr>
      <t>a navýšení,</t>
    </r>
    <r>
      <rPr>
        <sz val="10"/>
        <rFont val="Arial"/>
        <family val="2"/>
        <charset val="238"/>
      </rPr>
      <t xml:space="preserve"> </t>
    </r>
  </si>
  <si>
    <r>
      <rPr>
        <b/>
        <sz val="8"/>
        <color rgb="FF000000"/>
        <rFont val="Arial"/>
        <family val="2"/>
        <charset val="238"/>
      </rPr>
      <t>Revitalizace zámeckého parku Nová Horka - I. Etapa</t>
    </r>
    <r>
      <rPr>
        <sz val="8"/>
        <color indexed="8"/>
        <rFont val="Arial"/>
        <family val="2"/>
        <charset val="238"/>
      </rPr>
      <t xml:space="preserve"> Muzeum Novojičínska, příspěvková organizace</t>
    </r>
  </si>
  <si>
    <t xml:space="preserve">přesun v letech, nechat UR, podle Lenky a zbytek převést celkové navýšení akce </t>
  </si>
  <si>
    <r>
      <rPr>
        <b/>
        <sz val="8"/>
        <color rgb="FF000000"/>
        <rFont val="Arial"/>
        <family val="2"/>
        <charset val="238"/>
      </rPr>
      <t>Žerotínský zámek - revitalizace objektu</t>
    </r>
    <r>
      <rPr>
        <sz val="8"/>
        <color indexed="8"/>
        <rFont val="Arial"/>
        <family val="2"/>
        <charset val="238"/>
      </rPr>
      <t xml:space="preserve"> Muzeum Novojičínska, příspěvková organizace</t>
    </r>
  </si>
  <si>
    <t xml:space="preserve">Odvětví Sociální </t>
  </si>
  <si>
    <t>4424000000 5511/2022/006</t>
  </si>
  <si>
    <r>
      <rPr>
        <b/>
        <sz val="8"/>
        <color rgb="FF000000"/>
        <rFont val="Arial"/>
        <family val="2"/>
        <charset val="238"/>
      </rPr>
      <t>Výstavba nového objektu v Bruntále</t>
    </r>
    <r>
      <rPr>
        <sz val="8"/>
        <color indexed="8"/>
        <rFont val="Arial"/>
        <family val="2"/>
        <charset val="238"/>
      </rPr>
      <t xml:space="preserve"> Centrum psychologické pomoci, příspěvková organizace, Karviná</t>
    </r>
  </si>
  <si>
    <t>z položky 5331 rozvolnit v letech</t>
  </si>
  <si>
    <r>
      <rPr>
        <b/>
        <sz val="8"/>
        <rFont val="Arial"/>
        <family val="2"/>
        <charset val="238"/>
      </rPr>
      <t>4143005519 4143000000</t>
    </r>
    <r>
      <rPr>
        <sz val="8"/>
        <rFont val="Arial"/>
        <family val="2"/>
        <charset val="238"/>
      </rPr>
      <t xml:space="preserve"> 5519/2021/001</t>
    </r>
  </si>
  <si>
    <r>
      <rPr>
        <b/>
        <sz val="8"/>
        <color rgb="FF000000"/>
        <rFont val="Arial"/>
        <family val="2"/>
        <charset val="238"/>
      </rPr>
      <t>Oprava střechy, fasády a sanace zdí</t>
    </r>
    <r>
      <rPr>
        <sz val="8"/>
        <color indexed="8"/>
        <rFont val="Arial"/>
        <family val="2"/>
        <charset val="238"/>
      </rPr>
      <t xml:space="preserve">  (Rybářská) Domov Bílá Opava, příspěvková organizace</t>
    </r>
  </si>
  <si>
    <t>4155000000 5522/2021/004</t>
  </si>
  <si>
    <r>
      <rPr>
        <b/>
        <sz val="8"/>
        <color rgb="FF000000"/>
        <rFont val="Arial"/>
        <family val="2"/>
        <charset val="238"/>
      </rPr>
      <t>Rekonstrukce objektu Na Pomezí</t>
    </r>
    <r>
      <rPr>
        <sz val="8"/>
        <color indexed="8"/>
        <rFont val="Arial"/>
        <family val="2"/>
        <charset val="238"/>
      </rPr>
      <t xml:space="preserve">  Sírius, příspěvková organizace</t>
    </r>
  </si>
  <si>
    <t xml:space="preserve">rozvolnit </t>
  </si>
  <si>
    <r>
      <rPr>
        <b/>
        <sz val="8"/>
        <color rgb="FF000000"/>
        <rFont val="Arial"/>
        <family val="2"/>
        <charset val="238"/>
      </rPr>
      <t>Výstavba administrativní budovy  BIM,</t>
    </r>
    <r>
      <rPr>
        <sz val="8"/>
        <color indexed="8"/>
        <rFont val="Arial"/>
        <family val="2"/>
        <charset val="238"/>
      </rPr>
      <t xml:space="preserve"> Fontána, příspěvková organizace, Hlučín</t>
    </r>
  </si>
  <si>
    <t>4291105515  4291100000</t>
  </si>
  <si>
    <r>
      <rPr>
        <b/>
        <sz val="8"/>
        <color rgb="FF000000"/>
        <rFont val="Arial"/>
        <family val="2"/>
        <charset val="238"/>
      </rPr>
      <t>Požárně bezpečnostní řešení objektu Domova Odry,</t>
    </r>
    <r>
      <rPr>
        <sz val="8"/>
        <color indexed="8"/>
        <rFont val="Arial"/>
        <family val="2"/>
        <charset val="238"/>
      </rPr>
      <t xml:space="preserve"> Domov Odry, příspěvková organizace</t>
    </r>
  </si>
  <si>
    <t>rozvolnění  v letech</t>
  </si>
  <si>
    <t>Odvětví Zdravotnictví</t>
  </si>
  <si>
    <t>4573105008 5008/2017/011</t>
  </si>
  <si>
    <r>
      <rPr>
        <b/>
        <sz val="8"/>
        <color rgb="FF000000"/>
        <rFont val="Arial"/>
        <family val="2"/>
        <charset val="238"/>
      </rPr>
      <t xml:space="preserve">Demolice balkonu dětského oddělení - Karviná, </t>
    </r>
    <r>
      <rPr>
        <sz val="8"/>
        <color indexed="8"/>
        <rFont val="Arial"/>
        <family val="2"/>
        <charset val="238"/>
      </rPr>
      <t>Nemocnice Karviná - Ráj, příspěvková organizace</t>
    </r>
  </si>
  <si>
    <t>4408105003 5003/2022/011</t>
  </si>
  <si>
    <r>
      <rPr>
        <b/>
        <sz val="8"/>
        <color rgb="FF000000"/>
        <rFont val="Arial"/>
        <family val="2"/>
        <charset val="238"/>
      </rPr>
      <t>Rekonstrukce dětského oddělení vč. DIP,</t>
    </r>
    <r>
      <rPr>
        <sz val="8"/>
        <color indexed="8"/>
        <rFont val="Arial"/>
        <family val="2"/>
        <charset val="238"/>
      </rPr>
      <t xml:space="preserve"> Nemocnice ve Frýdku-Místku, příspěvková organizace</t>
    </r>
  </si>
  <si>
    <t>změna financování přesun - navýšení  závazku z roku 25 do roku 24  z důvodu urychlení realizace  akce</t>
  </si>
  <si>
    <t>4579105003 5003/2023/003</t>
  </si>
  <si>
    <r>
      <rPr>
        <b/>
        <sz val="8"/>
        <color rgb="FF000000"/>
        <rFont val="Arial"/>
        <family val="2"/>
        <charset val="238"/>
      </rPr>
      <t>Přístavba centrálního urgentního příjmu,</t>
    </r>
    <r>
      <rPr>
        <sz val="8"/>
        <color indexed="8"/>
        <rFont val="Arial"/>
        <family val="2"/>
        <charset val="238"/>
      </rPr>
      <t xml:space="preserve"> Nemocnice ve Frýdku-Místku, příspěvková organizace</t>
    </r>
  </si>
  <si>
    <r>
      <rPr>
        <b/>
        <sz val="8"/>
        <color rgb="FF000000"/>
        <rFont val="Arial"/>
        <family val="2"/>
        <charset val="238"/>
      </rPr>
      <t xml:space="preserve">Středisko krizového řízení s heliportem pro noční přistávání, </t>
    </r>
    <r>
      <rPr>
        <sz val="8"/>
        <color indexed="8"/>
        <rFont val="Arial"/>
        <family val="2"/>
        <charset val="238"/>
      </rPr>
      <t>Sdružené zdravotnické zařízení Krnov, příspěvková organizace</t>
    </r>
  </si>
  <si>
    <t>změna financování přesun v letech RIAa navýšení</t>
  </si>
  <si>
    <t>KÚ</t>
  </si>
  <si>
    <t xml:space="preserve">Rekonstrukce budovy krajského úřadu </t>
  </si>
  <si>
    <t>CELKEM</t>
  </si>
  <si>
    <t>x</t>
  </si>
  <si>
    <t>Kategorie změn:+B79:S85</t>
  </si>
  <si>
    <t>Kategorie změn</t>
  </si>
  <si>
    <t>v tis. Kč</t>
  </si>
  <si>
    <t>Celková změna rozpočtu 2024</t>
  </si>
  <si>
    <t>1 - Změna financování a změna závazků  Moravskoslezského kraje</t>
  </si>
  <si>
    <t>2 - Navýšení celkových výdajů na akci v roce 2024</t>
  </si>
  <si>
    <r>
      <rPr>
        <b/>
        <sz val="8"/>
        <color rgb="FF000000"/>
        <rFont val="Arial"/>
        <family val="2"/>
        <charset val="238"/>
      </rPr>
      <t>Oprava střechy Žerotínského zámku</t>
    </r>
    <r>
      <rPr>
        <sz val="8"/>
        <color indexed="8"/>
        <rFont val="Arial"/>
        <family val="2"/>
        <charset val="238"/>
      </rPr>
      <t xml:space="preserve">  Muzeum Novojičínska, příspěvková organizace</t>
    </r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</si>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</sst>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5]General"/>
  </numFmts>
  <fonts count="3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indexed="8"/>
      <name val="Aptos Narrow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rgb="FF00B0F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"/>
      <family val="2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10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indexed="8"/>
      <name val="Arial"/>
      <family val="2"/>
      <charset val="238"/>
    </font>
    <font>
      <b/>
      <sz val="16"/>
      <name val="Tahoma"/>
      <family val="2"/>
      <charset val="238"/>
    </font>
    <font>
      <b/>
      <sz val="11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8"/>
      </bottom>
      <diagonal/>
    </border>
    <border>
      <left style="medium">
        <color rgb="FF000000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rgb="FF000000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</borders>
  <cellStyleXfs count="9">
    <xf numFmtId="0" fontId="0" fillId="0" borderId="0"/>
    <xf numFmtId="0" fontId="2" fillId="0" borderId="0">
      <alignment wrapText="1"/>
    </xf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22" fillId="0" borderId="0"/>
    <xf numFmtId="0" fontId="2" fillId="0" borderId="0"/>
  </cellStyleXfs>
  <cellXfs count="467">
    <xf numFmtId="0" fontId="0" fillId="0" borderId="0" xfId="0"/>
    <xf numFmtId="0" fontId="2" fillId="0" borderId="0" xfId="1" applyAlignment="1"/>
    <xf numFmtId="0" fontId="3" fillId="0" borderId="0" xfId="1" applyFont="1" applyAlignment="1"/>
    <xf numFmtId="0" fontId="4" fillId="0" borderId="0" xfId="1" applyFont="1" applyAlignment="1">
      <alignment vertical="top"/>
    </xf>
    <xf numFmtId="4" fontId="4" fillId="0" borderId="0" xfId="1" applyNumberFormat="1" applyFont="1" applyAlignment="1">
      <alignment vertical="top"/>
    </xf>
    <xf numFmtId="3" fontId="4" fillId="0" borderId="0" xfId="1" applyNumberFormat="1" applyFont="1" applyAlignment="1">
      <alignment horizontal="right" vertical="center"/>
    </xf>
    <xf numFmtId="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left" vertical="top"/>
    </xf>
    <xf numFmtId="0" fontId="2" fillId="0" borderId="4" xfId="1" applyBorder="1">
      <alignment wrapText="1"/>
    </xf>
    <xf numFmtId="0" fontId="2" fillId="0" borderId="0" xfId="1">
      <alignment wrapText="1"/>
    </xf>
    <xf numFmtId="0" fontId="7" fillId="0" borderId="11" xfId="1" applyFont="1" applyBorder="1" applyAlignment="1">
      <alignment horizontal="left" vertical="top" wrapText="1"/>
    </xf>
    <xf numFmtId="0" fontId="2" fillId="3" borderId="15" xfId="1" applyFill="1" applyBorder="1">
      <alignment wrapText="1"/>
    </xf>
    <xf numFmtId="4" fontId="4" fillId="2" borderId="20" xfId="2" applyNumberFormat="1" applyFont="1" applyFill="1" applyBorder="1" applyAlignment="1">
      <alignment horizontal="right" vertical="center" wrapText="1"/>
    </xf>
    <xf numFmtId="4" fontId="4" fillId="2" borderId="16" xfId="2" applyNumberFormat="1" applyFont="1" applyFill="1" applyBorder="1" applyAlignment="1">
      <alignment horizontal="right" vertical="center" wrapText="1"/>
    </xf>
    <xf numFmtId="4" fontId="4" fillId="2" borderId="15" xfId="2" applyNumberFormat="1" applyFont="1" applyFill="1" applyBorder="1" applyAlignment="1">
      <alignment horizontal="right" vertical="center" wrapText="1"/>
    </xf>
    <xf numFmtId="4" fontId="4" fillId="7" borderId="22" xfId="2" applyNumberFormat="1" applyFont="1" applyFill="1" applyBorder="1" applyAlignment="1">
      <alignment horizontal="right" vertical="center" wrapText="1"/>
    </xf>
    <xf numFmtId="4" fontId="4" fillId="2" borderId="25" xfId="2" applyNumberFormat="1" applyFont="1" applyFill="1" applyBorder="1" applyAlignment="1">
      <alignment horizontal="right" vertical="center" wrapText="1"/>
    </xf>
    <xf numFmtId="4" fontId="4" fillId="7" borderId="28" xfId="2" applyNumberFormat="1" applyFont="1" applyFill="1" applyBorder="1" applyAlignment="1">
      <alignment horizontal="right" vertical="center" wrapText="1"/>
    </xf>
    <xf numFmtId="4" fontId="4" fillId="7" borderId="29" xfId="2" applyNumberFormat="1" applyFont="1" applyFill="1" applyBorder="1" applyAlignment="1">
      <alignment horizontal="right" vertical="center" wrapText="1"/>
    </xf>
    <xf numFmtId="4" fontId="4" fillId="2" borderId="19" xfId="2" applyNumberFormat="1" applyFont="1" applyFill="1" applyBorder="1" applyAlignment="1">
      <alignment horizontal="right" vertical="center" wrapText="1"/>
    </xf>
    <xf numFmtId="4" fontId="2" fillId="0" borderId="15" xfId="1" applyNumberFormat="1" applyBorder="1" applyAlignment="1">
      <alignment horizontal="left" vertical="center" wrapText="1"/>
    </xf>
    <xf numFmtId="4" fontId="4" fillId="2" borderId="18" xfId="2" applyNumberFormat="1" applyFont="1" applyFill="1" applyBorder="1" applyAlignment="1">
      <alignment horizontal="right" vertical="center" wrapText="1"/>
    </xf>
    <xf numFmtId="4" fontId="4" fillId="2" borderId="23" xfId="2" applyNumberFormat="1" applyFont="1" applyFill="1" applyBorder="1" applyAlignment="1">
      <alignment horizontal="right" vertical="center" wrapText="1"/>
    </xf>
    <xf numFmtId="4" fontId="4" fillId="7" borderId="31" xfId="2" applyNumberFormat="1" applyFont="1" applyFill="1" applyBorder="1" applyAlignment="1">
      <alignment horizontal="right" vertical="center" wrapText="1"/>
    </xf>
    <xf numFmtId="4" fontId="4" fillId="7" borderId="15" xfId="2" applyNumberFormat="1" applyFont="1" applyFill="1" applyBorder="1" applyAlignment="1">
      <alignment horizontal="right" vertical="center" wrapText="1"/>
    </xf>
    <xf numFmtId="4" fontId="4" fillId="7" borderId="18" xfId="2" applyNumberFormat="1" applyFont="1" applyFill="1" applyBorder="1" applyAlignment="1">
      <alignment horizontal="right" vertical="center" wrapText="1"/>
    </xf>
    <xf numFmtId="4" fontId="4" fillId="7" borderId="37" xfId="2" applyNumberFormat="1" applyFont="1" applyFill="1" applyBorder="1" applyAlignment="1">
      <alignment horizontal="right" vertical="center" wrapText="1"/>
    </xf>
    <xf numFmtId="4" fontId="4" fillId="7" borderId="23" xfId="2" applyNumberFormat="1" applyFont="1" applyFill="1" applyBorder="1" applyAlignment="1">
      <alignment horizontal="right" vertical="center" wrapText="1"/>
    </xf>
    <xf numFmtId="4" fontId="4" fillId="7" borderId="30" xfId="2" applyNumberFormat="1" applyFont="1" applyFill="1" applyBorder="1" applyAlignment="1">
      <alignment horizontal="right" vertical="center" wrapText="1"/>
    </xf>
    <xf numFmtId="0" fontId="4" fillId="2" borderId="19" xfId="2" applyFont="1" applyFill="1" applyBorder="1" applyAlignment="1">
      <alignment horizontal="left" vertical="center" wrapText="1"/>
    </xf>
    <xf numFmtId="0" fontId="4" fillId="0" borderId="23" xfId="2" applyFont="1" applyBorder="1" applyAlignment="1">
      <alignment horizontal="left" vertical="center" wrapText="1"/>
    </xf>
    <xf numFmtId="0" fontId="2" fillId="3" borderId="15" xfId="1" applyFill="1" applyBorder="1" applyAlignment="1">
      <alignment horizontal="left" vertical="center" wrapText="1"/>
    </xf>
    <xf numFmtId="0" fontId="4" fillId="2" borderId="17" xfId="2" applyFont="1" applyFill="1" applyBorder="1" applyAlignment="1">
      <alignment horizontal="left" vertical="center" wrapText="1"/>
    </xf>
    <xf numFmtId="4" fontId="4" fillId="8" borderId="19" xfId="2" applyNumberFormat="1" applyFont="1" applyFill="1" applyBorder="1" applyAlignment="1">
      <alignment horizontal="right" vertical="center" wrapText="1"/>
    </xf>
    <xf numFmtId="4" fontId="2" fillId="0" borderId="0" xfId="1" applyNumberFormat="1">
      <alignment wrapText="1"/>
    </xf>
    <xf numFmtId="0" fontId="4" fillId="2" borderId="41" xfId="2" applyFont="1" applyFill="1" applyBorder="1" applyAlignment="1">
      <alignment horizontal="left" vertical="center" wrapText="1"/>
    </xf>
    <xf numFmtId="4" fontId="4" fillId="2" borderId="41" xfId="2" applyNumberFormat="1" applyFont="1" applyFill="1" applyBorder="1" applyAlignment="1">
      <alignment horizontal="right" vertical="center" wrapText="1"/>
    </xf>
    <xf numFmtId="4" fontId="4" fillId="2" borderId="29" xfId="2" applyNumberFormat="1" applyFont="1" applyFill="1" applyBorder="1" applyAlignment="1">
      <alignment horizontal="right" vertical="center" wrapText="1"/>
    </xf>
    <xf numFmtId="4" fontId="4" fillId="2" borderId="30" xfId="2" applyNumberFormat="1" applyFont="1" applyFill="1" applyBorder="1" applyAlignment="1">
      <alignment horizontal="right" vertical="center" wrapText="1"/>
    </xf>
    <xf numFmtId="4" fontId="4" fillId="2" borderId="39" xfId="2" applyNumberFormat="1" applyFont="1" applyFill="1" applyBorder="1" applyAlignment="1">
      <alignment horizontal="right" vertical="center" wrapText="1"/>
    </xf>
    <xf numFmtId="4" fontId="4" fillId="2" borderId="40" xfId="2" applyNumberFormat="1" applyFont="1" applyFill="1" applyBorder="1" applyAlignment="1">
      <alignment horizontal="right" vertical="center" wrapText="1"/>
    </xf>
    <xf numFmtId="4" fontId="4" fillId="2" borderId="45" xfId="2" applyNumberFormat="1" applyFont="1" applyFill="1" applyBorder="1" applyAlignment="1">
      <alignment horizontal="right" vertical="center" wrapText="1"/>
    </xf>
    <xf numFmtId="0" fontId="4" fillId="2" borderId="29" xfId="1" applyFont="1" applyFill="1" applyBorder="1" applyAlignment="1">
      <alignment horizontal="left" vertical="center" wrapText="1"/>
    </xf>
    <xf numFmtId="3" fontId="4" fillId="2" borderId="40" xfId="1" applyNumberFormat="1" applyFont="1" applyFill="1" applyBorder="1" applyAlignment="1">
      <alignment horizontal="right" vertical="center" wrapText="1"/>
    </xf>
    <xf numFmtId="0" fontId="2" fillId="0" borderId="0" xfId="1" applyAlignment="1">
      <alignment horizontal="left" vertical="center" wrapText="1"/>
    </xf>
    <xf numFmtId="4" fontId="4" fillId="7" borderId="24" xfId="2" applyNumberFormat="1" applyFont="1" applyFill="1" applyBorder="1" applyAlignment="1">
      <alignment horizontal="right" vertical="center" wrapText="1"/>
    </xf>
    <xf numFmtId="4" fontId="4" fillId="2" borderId="59" xfId="2" applyNumberFormat="1" applyFont="1" applyFill="1" applyBorder="1" applyAlignment="1">
      <alignment horizontal="right" vertical="center" wrapText="1"/>
    </xf>
    <xf numFmtId="4" fontId="4" fillId="2" borderId="17" xfId="2" applyNumberFormat="1" applyFont="1" applyFill="1" applyBorder="1" applyAlignment="1">
      <alignment horizontal="right" vertical="center" wrapText="1"/>
    </xf>
    <xf numFmtId="4" fontId="2" fillId="9" borderId="15" xfId="1" applyNumberFormat="1" applyFill="1" applyBorder="1" applyAlignment="1">
      <alignment horizontal="left" vertical="center" wrapText="1"/>
    </xf>
    <xf numFmtId="3" fontId="3" fillId="2" borderId="19" xfId="1" applyNumberFormat="1" applyFont="1" applyFill="1" applyBorder="1" applyAlignment="1">
      <alignment horizontal="left" vertical="center" wrapText="1"/>
    </xf>
    <xf numFmtId="3" fontId="4" fillId="2" borderId="15" xfId="1" applyNumberFormat="1" applyFont="1" applyFill="1" applyBorder="1" applyAlignment="1">
      <alignment horizontal="right" vertical="center" wrapText="1"/>
    </xf>
    <xf numFmtId="0" fontId="4" fillId="2" borderId="19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3" fillId="0" borderId="33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3" fontId="3" fillId="0" borderId="15" xfId="1" applyNumberFormat="1" applyFont="1" applyBorder="1" applyAlignment="1">
      <alignment horizontal="left" vertical="center" wrapText="1"/>
    </xf>
    <xf numFmtId="0" fontId="3" fillId="2" borderId="41" xfId="1" applyFont="1" applyFill="1" applyBorder="1" applyAlignment="1">
      <alignment horizontal="left" vertical="center" wrapText="1"/>
    </xf>
    <xf numFmtId="4" fontId="2" fillId="2" borderId="15" xfId="1" applyNumberFormat="1" applyFill="1" applyBorder="1" applyAlignment="1">
      <alignment horizontal="left" vertical="center" wrapText="1"/>
    </xf>
    <xf numFmtId="3" fontId="13" fillId="2" borderId="15" xfId="1" applyNumberFormat="1" applyFont="1" applyFill="1" applyBorder="1" applyAlignment="1">
      <alignment horizontal="left" vertical="center" wrapText="1"/>
    </xf>
    <xf numFmtId="4" fontId="15" fillId="0" borderId="15" xfId="1" applyNumberFormat="1" applyFont="1" applyBorder="1" applyAlignment="1">
      <alignment horizontal="left" vertical="center" wrapText="1"/>
    </xf>
    <xf numFmtId="3" fontId="19" fillId="2" borderId="19" xfId="1" applyNumberFormat="1" applyFont="1" applyFill="1" applyBorder="1" applyAlignment="1">
      <alignment horizontal="left" vertical="center" wrapText="1"/>
    </xf>
    <xf numFmtId="0" fontId="3" fillId="2" borderId="19" xfId="1" applyFont="1" applyFill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4" fillId="2" borderId="15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41" xfId="1" applyFont="1" applyFill="1" applyBorder="1" applyAlignment="1">
      <alignment horizontal="left" vertical="center" wrapText="1"/>
    </xf>
    <xf numFmtId="4" fontId="2" fillId="4" borderId="15" xfId="1" applyNumberFormat="1" applyFill="1" applyBorder="1" applyAlignment="1">
      <alignment horizontal="left" vertical="center" wrapText="1"/>
    </xf>
    <xf numFmtId="0" fontId="15" fillId="3" borderId="15" xfId="1" applyFont="1" applyFill="1" applyBorder="1" applyAlignment="1">
      <alignment horizontal="left" vertical="center" wrapText="1"/>
    </xf>
    <xf numFmtId="0" fontId="3" fillId="2" borderId="18" xfId="1" applyFont="1" applyFill="1" applyBorder="1" applyAlignment="1">
      <alignment horizontal="left" vertical="center" wrapText="1"/>
    </xf>
    <xf numFmtId="0" fontId="3" fillId="2" borderId="33" xfId="1" applyFont="1" applyFill="1" applyBorder="1" applyAlignment="1">
      <alignment horizontal="left" vertical="center" wrapText="1"/>
    </xf>
    <xf numFmtId="0" fontId="3" fillId="2" borderId="29" xfId="1" applyFont="1" applyFill="1" applyBorder="1" applyAlignment="1">
      <alignment horizontal="left" vertical="center" wrapText="1"/>
    </xf>
    <xf numFmtId="0" fontId="3" fillId="2" borderId="51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4" fontId="2" fillId="0" borderId="0" xfId="1" applyNumberFormat="1" applyAlignment="1">
      <alignment horizontal="left" vertical="center" wrapText="1"/>
    </xf>
    <xf numFmtId="0" fontId="18" fillId="2" borderId="15" xfId="1" applyFont="1" applyFill="1" applyBorder="1" applyAlignment="1">
      <alignment horizontal="left" vertical="center" wrapText="1"/>
    </xf>
    <xf numFmtId="0" fontId="4" fillId="0" borderId="61" xfId="1" applyFont="1" applyBorder="1" applyAlignment="1">
      <alignment horizontal="left" vertical="center" wrapText="1"/>
    </xf>
    <xf numFmtId="0" fontId="4" fillId="0" borderId="32" xfId="1" applyFont="1" applyBorder="1" applyAlignment="1">
      <alignment horizontal="left" vertical="center" wrapText="1"/>
    </xf>
    <xf numFmtId="3" fontId="4" fillId="2" borderId="25" xfId="1" applyNumberFormat="1" applyFont="1" applyFill="1" applyBorder="1" applyAlignment="1">
      <alignment horizontal="right" vertical="center" wrapText="1"/>
    </xf>
    <xf numFmtId="3" fontId="4" fillId="2" borderId="45" xfId="1" applyNumberFormat="1" applyFont="1" applyFill="1" applyBorder="1" applyAlignment="1">
      <alignment horizontal="right" vertical="center" wrapText="1"/>
    </xf>
    <xf numFmtId="4" fontId="2" fillId="5" borderId="15" xfId="1" applyNumberFormat="1" applyFill="1" applyBorder="1" applyAlignment="1">
      <alignment horizontal="left" vertical="center" wrapText="1"/>
    </xf>
    <xf numFmtId="4" fontId="4" fillId="2" borderId="15" xfId="4" applyNumberFormat="1" applyFont="1" applyFill="1" applyBorder="1" applyAlignment="1">
      <alignment horizontal="right" vertical="center" wrapText="1"/>
    </xf>
    <xf numFmtId="0" fontId="4" fillId="2" borderId="15" xfId="5" applyFont="1" applyFill="1" applyBorder="1" applyAlignment="1">
      <alignment horizontal="left" vertical="center" wrapText="1"/>
    </xf>
    <xf numFmtId="0" fontId="14" fillId="2" borderId="15" xfId="5" applyFont="1" applyFill="1" applyBorder="1" applyAlignment="1">
      <alignment horizontal="left" vertical="center" wrapText="1"/>
    </xf>
    <xf numFmtId="0" fontId="3" fillId="2" borderId="15" xfId="5" applyFont="1" applyFill="1" applyBorder="1" applyAlignment="1">
      <alignment horizontal="left" vertical="center" wrapText="1"/>
    </xf>
    <xf numFmtId="3" fontId="14" fillId="2" borderId="15" xfId="5" applyNumberFormat="1" applyFont="1" applyFill="1" applyBorder="1" applyAlignment="1">
      <alignment horizontal="left" vertical="center" wrapText="1"/>
    </xf>
    <xf numFmtId="0" fontId="3" fillId="2" borderId="15" xfId="5" applyFont="1" applyFill="1" applyBorder="1" applyAlignment="1">
      <alignment vertical="center" wrapText="1"/>
    </xf>
    <xf numFmtId="0" fontId="3" fillId="2" borderId="15" xfId="5" applyFont="1" applyFill="1" applyBorder="1" applyAlignment="1">
      <alignment vertical="top" wrapText="1"/>
    </xf>
    <xf numFmtId="0" fontId="15" fillId="3" borderId="15" xfId="1" applyFont="1" applyFill="1" applyBorder="1">
      <alignment wrapText="1"/>
    </xf>
    <xf numFmtId="4" fontId="4" fillId="2" borderId="40" xfId="4" applyNumberFormat="1" applyFont="1" applyFill="1" applyBorder="1" applyAlignment="1">
      <alignment horizontal="right" vertical="center" wrapText="1"/>
    </xf>
    <xf numFmtId="3" fontId="4" fillId="0" borderId="60" xfId="2" applyNumberFormat="1" applyFont="1" applyBorder="1" applyAlignment="1">
      <alignment horizontal="right" vertical="center" wrapText="1"/>
    </xf>
    <xf numFmtId="0" fontId="3" fillId="2" borderId="41" xfId="2" applyFont="1" applyFill="1" applyBorder="1" applyAlignment="1">
      <alignment horizontal="left" vertical="center" wrapText="1"/>
    </xf>
    <xf numFmtId="4" fontId="4" fillId="2" borderId="25" xfId="4" applyNumberFormat="1" applyFont="1" applyFill="1" applyBorder="1" applyAlignment="1">
      <alignment horizontal="right" vertical="center" wrapText="1"/>
    </xf>
    <xf numFmtId="0" fontId="4" fillId="2" borderId="15" xfId="2" applyFont="1" applyFill="1" applyBorder="1" applyAlignment="1">
      <alignment horizontal="left" vertical="center" wrapText="1"/>
    </xf>
    <xf numFmtId="0" fontId="3" fillId="2" borderId="19" xfId="2" applyFont="1" applyFill="1" applyBorder="1" applyAlignment="1">
      <alignment horizontal="left" vertical="center" wrapText="1"/>
    </xf>
    <xf numFmtId="4" fontId="4" fillId="0" borderId="15" xfId="2" applyNumberFormat="1" applyFont="1" applyBorder="1" applyAlignment="1">
      <alignment horizontal="right" vertical="center" wrapText="1"/>
    </xf>
    <xf numFmtId="4" fontId="4" fillId="0" borderId="50" xfId="2" applyNumberFormat="1" applyFont="1" applyBorder="1" applyAlignment="1">
      <alignment horizontal="right" vertical="center" wrapText="1"/>
    </xf>
    <xf numFmtId="4" fontId="4" fillId="0" borderId="40" xfId="2" applyNumberFormat="1" applyFont="1" applyBorder="1" applyAlignment="1">
      <alignment horizontal="right" vertical="center" wrapText="1"/>
    </xf>
    <xf numFmtId="4" fontId="4" fillId="0" borderId="66" xfId="2" applyNumberFormat="1" applyFont="1" applyBorder="1" applyAlignment="1">
      <alignment horizontal="right" vertical="center" wrapText="1"/>
    </xf>
    <xf numFmtId="0" fontId="2" fillId="0" borderId="0" xfId="1" applyAlignment="1">
      <alignment horizontal="right" vertical="center" wrapText="1"/>
    </xf>
    <xf numFmtId="4" fontId="2" fillId="0" borderId="0" xfId="1" applyNumberFormat="1" applyAlignment="1">
      <alignment horizontal="right" vertical="center" wrapText="1"/>
    </xf>
    <xf numFmtId="0" fontId="2" fillId="0" borderId="0" xfId="1" applyAlignment="1">
      <alignment horizontal="left" wrapText="1"/>
    </xf>
    <xf numFmtId="3" fontId="2" fillId="0" borderId="0" xfId="1" applyNumberFormat="1" applyAlignment="1">
      <alignment horizontal="right" vertical="center" wrapText="1"/>
    </xf>
    <xf numFmtId="0" fontId="19" fillId="0" borderId="0" xfId="1" applyFont="1" applyAlignment="1">
      <alignment vertical="top"/>
    </xf>
    <xf numFmtId="0" fontId="4" fillId="0" borderId="61" xfId="2" applyFont="1" applyBorder="1" applyAlignment="1">
      <alignment horizontal="left" vertical="center" wrapText="1"/>
    </xf>
    <xf numFmtId="0" fontId="7" fillId="5" borderId="10" xfId="1" applyFont="1" applyFill="1" applyBorder="1" applyAlignment="1">
      <alignment horizontal="center" vertical="center" wrapText="1"/>
    </xf>
    <xf numFmtId="4" fontId="4" fillId="7" borderId="57" xfId="2" applyNumberFormat="1" applyFont="1" applyFill="1" applyBorder="1" applyAlignment="1">
      <alignment horizontal="right" vertical="center" wrapText="1"/>
    </xf>
    <xf numFmtId="4" fontId="4" fillId="7" borderId="58" xfId="2" applyNumberFormat="1" applyFont="1" applyFill="1" applyBorder="1" applyAlignment="1">
      <alignment horizontal="right" vertical="center" wrapText="1"/>
    </xf>
    <xf numFmtId="164" fontId="4" fillId="0" borderId="0" xfId="2" applyNumberFormat="1" applyFont="1" applyAlignment="1">
      <alignment horizontal="center" vertical="center" wrapText="1"/>
    </xf>
    <xf numFmtId="4" fontId="2" fillId="9" borderId="40" xfId="1" applyNumberFormat="1" applyFill="1" applyBorder="1" applyAlignment="1">
      <alignment horizontal="left" vertical="center" wrapText="1"/>
    </xf>
    <xf numFmtId="4" fontId="4" fillId="0" borderId="48" xfId="2" applyNumberFormat="1" applyFont="1" applyBorder="1" applyAlignment="1">
      <alignment horizontal="center" vertical="center" wrapText="1"/>
    </xf>
    <xf numFmtId="4" fontId="4" fillId="0" borderId="68" xfId="2" applyNumberFormat="1" applyFont="1" applyBorder="1" applyAlignment="1">
      <alignment horizontal="center" vertical="center" wrapText="1"/>
    </xf>
    <xf numFmtId="4" fontId="4" fillId="0" borderId="49" xfId="2" applyNumberFormat="1" applyFont="1" applyBorder="1" applyAlignment="1">
      <alignment horizontal="center" vertical="center" wrapText="1"/>
    </xf>
    <xf numFmtId="4" fontId="4" fillId="0" borderId="36" xfId="2" applyNumberFormat="1" applyFont="1" applyBorder="1" applyAlignment="1">
      <alignment horizontal="center" vertical="center" wrapText="1"/>
    </xf>
    <xf numFmtId="4" fontId="4" fillId="0" borderId="43" xfId="2" applyNumberFormat="1" applyFont="1" applyBorder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" fontId="4" fillId="2" borderId="31" xfId="2" applyNumberFormat="1" applyFont="1" applyFill="1" applyBorder="1" applyAlignment="1">
      <alignment horizontal="right" vertical="center" wrapText="1"/>
    </xf>
    <xf numFmtId="4" fontId="4" fillId="2" borderId="46" xfId="2" applyNumberFormat="1" applyFont="1" applyFill="1" applyBorder="1" applyAlignment="1">
      <alignment horizontal="right" vertical="center" wrapText="1"/>
    </xf>
    <xf numFmtId="0" fontId="2" fillId="3" borderId="40" xfId="1" applyFill="1" applyBorder="1">
      <alignment wrapText="1"/>
    </xf>
    <xf numFmtId="0" fontId="4" fillId="2" borderId="16" xfId="2" applyFont="1" applyFill="1" applyBorder="1" applyAlignment="1">
      <alignment horizontal="left" vertical="center" wrapText="1"/>
    </xf>
    <xf numFmtId="0" fontId="4" fillId="0" borderId="41" xfId="1" applyFont="1" applyBorder="1" applyAlignment="1">
      <alignment horizontal="left" vertical="center" wrapText="1"/>
    </xf>
    <xf numFmtId="0" fontId="4" fillId="2" borderId="16" xfId="4" applyFont="1" applyFill="1" applyBorder="1" applyAlignment="1">
      <alignment vertical="center" wrapText="1"/>
    </xf>
    <xf numFmtId="0" fontId="4" fillId="2" borderId="16" xfId="5" applyFont="1" applyFill="1" applyBorder="1" applyAlignment="1">
      <alignment horizontal="left" vertical="center" wrapText="1"/>
    </xf>
    <xf numFmtId="0" fontId="4" fillId="2" borderId="39" xfId="5" applyFont="1" applyFill="1" applyBorder="1" applyAlignment="1">
      <alignment horizontal="left" vertical="center" wrapText="1"/>
    </xf>
    <xf numFmtId="0" fontId="4" fillId="0" borderId="17" xfId="2" applyFont="1" applyBorder="1" applyAlignment="1">
      <alignment horizontal="left" vertical="center" wrapText="1"/>
    </xf>
    <xf numFmtId="0" fontId="4" fillId="0" borderId="19" xfId="2" applyFont="1" applyBorder="1" applyAlignment="1">
      <alignment horizontal="left" vertical="center" wrapText="1"/>
    </xf>
    <xf numFmtId="4" fontId="4" fillId="2" borderId="70" xfId="2" applyNumberFormat="1" applyFont="1" applyFill="1" applyBorder="1" applyAlignment="1">
      <alignment horizontal="center" vertical="center" wrapText="1"/>
    </xf>
    <xf numFmtId="4" fontId="4" fillId="2" borderId="0" xfId="2" applyNumberFormat="1" applyFont="1" applyFill="1" applyAlignment="1">
      <alignment horizontal="center" vertical="center" wrapText="1"/>
    </xf>
    <xf numFmtId="4" fontId="3" fillId="2" borderId="15" xfId="4" applyNumberFormat="1" applyFont="1" applyFill="1" applyBorder="1" applyAlignment="1">
      <alignment horizontal="right" vertical="center" wrapText="1"/>
    </xf>
    <xf numFmtId="4" fontId="3" fillId="2" borderId="31" xfId="2" applyNumberFormat="1" applyFont="1" applyFill="1" applyBorder="1" applyAlignment="1">
      <alignment horizontal="right" vertical="center" wrapText="1"/>
    </xf>
    <xf numFmtId="4" fontId="3" fillId="7" borderId="15" xfId="2" applyNumberFormat="1" applyFont="1" applyFill="1" applyBorder="1" applyAlignment="1">
      <alignment horizontal="right" vertical="center" wrapText="1"/>
    </xf>
    <xf numFmtId="4" fontId="3" fillId="7" borderId="24" xfId="2" applyNumberFormat="1" applyFont="1" applyFill="1" applyBorder="1" applyAlignment="1">
      <alignment horizontal="right" vertical="center" wrapText="1"/>
    </xf>
    <xf numFmtId="4" fontId="4" fillId="2" borderId="45" xfId="4" applyNumberFormat="1" applyFont="1" applyFill="1" applyBorder="1" applyAlignment="1">
      <alignment horizontal="right" vertical="center" wrapText="1"/>
    </xf>
    <xf numFmtId="0" fontId="7" fillId="0" borderId="30" xfId="2" applyFont="1" applyBorder="1" applyAlignment="1">
      <alignment horizontal="left" vertical="center" wrapText="1"/>
    </xf>
    <xf numFmtId="4" fontId="4" fillId="5" borderId="0" xfId="2" applyNumberFormat="1" applyFont="1" applyFill="1" applyAlignment="1">
      <alignment horizontal="right" vertical="center" wrapText="1"/>
    </xf>
    <xf numFmtId="0" fontId="3" fillId="0" borderId="23" xfId="2" applyFont="1" applyBorder="1" applyAlignment="1">
      <alignment horizontal="left" vertical="center" wrapText="1"/>
    </xf>
    <xf numFmtId="0" fontId="4" fillId="0" borderId="39" xfId="4" applyFont="1" applyBorder="1" applyAlignment="1">
      <alignment vertical="center" wrapText="1"/>
    </xf>
    <xf numFmtId="0" fontId="3" fillId="0" borderId="15" xfId="5" applyFont="1" applyBorder="1" applyAlignment="1">
      <alignment horizontal="left" vertical="center" wrapText="1"/>
    </xf>
    <xf numFmtId="0" fontId="14" fillId="0" borderId="0" xfId="5" applyFont="1" applyAlignment="1">
      <alignment horizontal="left" vertical="center" wrapText="1"/>
    </xf>
    <xf numFmtId="0" fontId="4" fillId="0" borderId="18" xfId="1" applyFont="1" applyBorder="1" applyAlignment="1">
      <alignment horizontal="left" vertical="center" wrapText="1"/>
    </xf>
    <xf numFmtId="0" fontId="18" fillId="0" borderId="15" xfId="1" applyFont="1" applyBorder="1" applyAlignment="1">
      <alignment horizontal="left" vertical="center" wrapText="1"/>
    </xf>
    <xf numFmtId="0" fontId="3" fillId="0" borderId="62" xfId="1" applyFont="1" applyBorder="1" applyAlignment="1">
      <alignment horizontal="left" vertical="center" wrapText="1"/>
    </xf>
    <xf numFmtId="0" fontId="3" fillId="0" borderId="53" xfId="1" applyFont="1" applyBorder="1" applyAlignment="1">
      <alignment horizontal="left" vertical="center" wrapText="1"/>
    </xf>
    <xf numFmtId="0" fontId="19" fillId="0" borderId="0" xfId="1" applyFont="1" applyAlignment="1"/>
    <xf numFmtId="0" fontId="2" fillId="5" borderId="15" xfId="1" applyFill="1" applyBorder="1" applyAlignment="1">
      <alignment horizontal="left" vertical="center" wrapText="1"/>
    </xf>
    <xf numFmtId="0" fontId="3" fillId="2" borderId="39" xfId="4" applyFont="1" applyFill="1" applyBorder="1" applyAlignment="1">
      <alignment vertical="center" wrapText="1"/>
    </xf>
    <xf numFmtId="4" fontId="15" fillId="2" borderId="15" xfId="1" applyNumberFormat="1" applyFont="1" applyFill="1" applyBorder="1" applyAlignment="1">
      <alignment horizontal="left" vertical="center" wrapText="1"/>
    </xf>
    <xf numFmtId="4" fontId="4" fillId="10" borderId="41" xfId="2" applyNumberFormat="1" applyFont="1" applyFill="1" applyBorder="1" applyAlignment="1">
      <alignment horizontal="right" vertical="center" wrapText="1"/>
    </xf>
    <xf numFmtId="4" fontId="4" fillId="10" borderId="28" xfId="2" applyNumberFormat="1" applyFont="1" applyFill="1" applyBorder="1" applyAlignment="1">
      <alignment horizontal="right" vertical="center" wrapText="1"/>
    </xf>
    <xf numFmtId="4" fontId="4" fillId="11" borderId="31" xfId="2" applyNumberFormat="1" applyFont="1" applyFill="1" applyBorder="1" applyAlignment="1">
      <alignment horizontal="right" vertical="center" wrapText="1"/>
    </xf>
    <xf numFmtId="4" fontId="4" fillId="11" borderId="15" xfId="2" applyNumberFormat="1" applyFont="1" applyFill="1" applyBorder="1" applyAlignment="1">
      <alignment horizontal="right" vertical="center" wrapText="1"/>
    </xf>
    <xf numFmtId="4" fontId="4" fillId="11" borderId="28" xfId="2" applyNumberFormat="1" applyFont="1" applyFill="1" applyBorder="1" applyAlignment="1">
      <alignment horizontal="right" vertical="center" wrapText="1"/>
    </xf>
    <xf numFmtId="4" fontId="4" fillId="11" borderId="24" xfId="2" applyNumberFormat="1" applyFont="1" applyFill="1" applyBorder="1" applyAlignment="1">
      <alignment horizontal="right" vertical="center" wrapText="1"/>
    </xf>
    <xf numFmtId="4" fontId="4" fillId="11" borderId="46" xfId="2" applyNumberFormat="1" applyFont="1" applyFill="1" applyBorder="1" applyAlignment="1">
      <alignment horizontal="right" vertical="center" wrapText="1"/>
    </xf>
    <xf numFmtId="4" fontId="4" fillId="11" borderId="40" xfId="2" applyNumberFormat="1" applyFont="1" applyFill="1" applyBorder="1" applyAlignment="1">
      <alignment horizontal="right" vertical="center" wrapText="1"/>
    </xf>
    <xf numFmtId="4" fontId="4" fillId="11" borderId="47" xfId="2" applyNumberFormat="1" applyFont="1" applyFill="1" applyBorder="1" applyAlignment="1">
      <alignment horizontal="right" vertical="center" wrapText="1"/>
    </xf>
    <xf numFmtId="4" fontId="4" fillId="2" borderId="38" xfId="2" applyNumberFormat="1" applyFont="1" applyFill="1" applyBorder="1" applyAlignment="1">
      <alignment horizontal="right" vertical="center" wrapText="1"/>
    </xf>
    <xf numFmtId="4" fontId="4" fillId="2" borderId="44" xfId="2" applyNumberFormat="1" applyFont="1" applyFill="1" applyBorder="1" applyAlignment="1">
      <alignment horizontal="right" vertical="center" wrapText="1"/>
    </xf>
    <xf numFmtId="4" fontId="4" fillId="2" borderId="0" xfId="4" applyNumberFormat="1" applyFont="1" applyFill="1" applyAlignment="1">
      <alignment horizontal="right" vertical="center" wrapText="1"/>
    </xf>
    <xf numFmtId="4" fontId="4" fillId="2" borderId="28" xfId="5" applyNumberFormat="1" applyFont="1" applyFill="1" applyBorder="1" applyAlignment="1">
      <alignment horizontal="right" vertical="center" wrapText="1"/>
    </xf>
    <xf numFmtId="4" fontId="4" fillId="2" borderId="42" xfId="2" applyNumberFormat="1" applyFont="1" applyFill="1" applyBorder="1" applyAlignment="1">
      <alignment horizontal="right" vertical="center" wrapText="1"/>
    </xf>
    <xf numFmtId="0" fontId="7" fillId="5" borderId="9" xfId="1" applyFont="1" applyFill="1" applyBorder="1" applyAlignment="1">
      <alignment horizontal="center" vertical="center" wrapText="1"/>
    </xf>
    <xf numFmtId="4" fontId="4" fillId="8" borderId="18" xfId="2" applyNumberFormat="1" applyFont="1" applyFill="1" applyBorder="1" applyAlignment="1">
      <alignment horizontal="right" vertical="center" wrapText="1"/>
    </xf>
    <xf numFmtId="4" fontId="4" fillId="10" borderId="29" xfId="2" applyNumberFormat="1" applyFont="1" applyFill="1" applyBorder="1" applyAlignment="1">
      <alignment horizontal="right" vertical="center" wrapText="1"/>
    </xf>
    <xf numFmtId="4" fontId="4" fillId="10" borderId="30" xfId="2" applyNumberFormat="1" applyFont="1" applyFill="1" applyBorder="1" applyAlignment="1">
      <alignment horizontal="right" vertical="center" wrapText="1"/>
    </xf>
    <xf numFmtId="4" fontId="3" fillId="11" borderId="31" xfId="2" applyNumberFormat="1" applyFont="1" applyFill="1" applyBorder="1" applyAlignment="1">
      <alignment horizontal="right" vertical="center" wrapText="1"/>
    </xf>
    <xf numFmtId="4" fontId="3" fillId="11" borderId="15" xfId="2" applyNumberFormat="1" applyFont="1" applyFill="1" applyBorder="1" applyAlignment="1">
      <alignment horizontal="right" vertical="center" wrapText="1"/>
    </xf>
    <xf numFmtId="4" fontId="3" fillId="11" borderId="24" xfId="2" applyNumberFormat="1" applyFont="1" applyFill="1" applyBorder="1" applyAlignment="1">
      <alignment horizontal="right" vertical="center" wrapText="1"/>
    </xf>
    <xf numFmtId="4" fontId="4" fillId="11" borderId="22" xfId="2" applyNumberFormat="1" applyFont="1" applyFill="1" applyBorder="1" applyAlignment="1">
      <alignment horizontal="right" vertical="center" wrapText="1"/>
    </xf>
    <xf numFmtId="4" fontId="4" fillId="11" borderId="23" xfId="2" applyNumberFormat="1" applyFont="1" applyFill="1" applyBorder="1" applyAlignment="1">
      <alignment horizontal="right" vertical="center" wrapText="1"/>
    </xf>
    <xf numFmtId="4" fontId="4" fillId="11" borderId="30" xfId="2" applyNumberFormat="1" applyFont="1" applyFill="1" applyBorder="1" applyAlignment="1">
      <alignment horizontal="right" vertical="center" wrapText="1"/>
    </xf>
    <xf numFmtId="4" fontId="4" fillId="7" borderId="56" xfId="2" applyNumberFormat="1" applyFont="1" applyFill="1" applyBorder="1" applyAlignment="1">
      <alignment horizontal="right" vertical="center" wrapText="1"/>
    </xf>
    <xf numFmtId="4" fontId="3" fillId="7" borderId="31" xfId="2" applyNumberFormat="1" applyFont="1" applyFill="1" applyBorder="1" applyAlignment="1">
      <alignment horizontal="right" vertical="center" wrapText="1"/>
    </xf>
    <xf numFmtId="4" fontId="4" fillId="11" borderId="25" xfId="2" applyNumberFormat="1" applyFont="1" applyFill="1" applyBorder="1" applyAlignment="1">
      <alignment horizontal="right" vertical="center" wrapText="1"/>
    </xf>
    <xf numFmtId="4" fontId="3" fillId="2" borderId="25" xfId="4" applyNumberFormat="1" applyFont="1" applyFill="1" applyBorder="1" applyAlignment="1">
      <alignment horizontal="right" vertical="center" wrapText="1"/>
    </xf>
    <xf numFmtId="4" fontId="12" fillId="11" borderId="15" xfId="2" applyNumberFormat="1" applyFont="1" applyFill="1" applyBorder="1" applyAlignment="1">
      <alignment horizontal="right" vertical="center" wrapText="1"/>
    </xf>
    <xf numFmtId="4" fontId="4" fillId="7" borderId="48" xfId="2" applyNumberFormat="1" applyFont="1" applyFill="1" applyBorder="1" applyAlignment="1">
      <alignment horizontal="center" vertical="center" wrapText="1"/>
    </xf>
    <xf numFmtId="4" fontId="4" fillId="8" borderId="48" xfId="2" applyNumberFormat="1" applyFont="1" applyFill="1" applyBorder="1" applyAlignment="1">
      <alignment horizontal="center" vertical="center" wrapText="1"/>
    </xf>
    <xf numFmtId="164" fontId="4" fillId="11" borderId="36" xfId="2" applyNumberFormat="1" applyFont="1" applyFill="1" applyBorder="1" applyAlignment="1">
      <alignment horizontal="center" vertical="center" wrapText="1"/>
    </xf>
    <xf numFmtId="164" fontId="4" fillId="11" borderId="35" xfId="2" applyNumberFormat="1" applyFont="1" applyFill="1" applyBorder="1" applyAlignment="1">
      <alignment horizontal="center" vertical="center" wrapText="1"/>
    </xf>
    <xf numFmtId="1" fontId="12" fillId="11" borderId="34" xfId="1" applyNumberFormat="1" applyFont="1" applyFill="1" applyBorder="1" applyAlignment="1">
      <alignment horizontal="center" vertical="center" wrapText="1"/>
    </xf>
    <xf numFmtId="1" fontId="12" fillId="11" borderId="64" xfId="1" applyNumberFormat="1" applyFont="1" applyFill="1" applyBorder="1" applyAlignment="1">
      <alignment horizontal="center" vertical="center" wrapText="1"/>
    </xf>
    <xf numFmtId="4" fontId="12" fillId="11" borderId="36" xfId="1" applyNumberFormat="1" applyFont="1" applyFill="1" applyBorder="1" applyAlignment="1">
      <alignment horizontal="center" vertical="center" wrapText="1"/>
    </xf>
    <xf numFmtId="1" fontId="4" fillId="11" borderId="36" xfId="1" applyNumberFormat="1" applyFont="1" applyFill="1" applyBorder="1" applyAlignment="1">
      <alignment horizontal="center" vertical="center" wrapText="1"/>
    </xf>
    <xf numFmtId="1" fontId="12" fillId="11" borderId="36" xfId="1" applyNumberFormat="1" applyFont="1" applyFill="1" applyBorder="1" applyAlignment="1">
      <alignment horizontal="center" vertical="center" wrapText="1"/>
    </xf>
    <xf numFmtId="4" fontId="4" fillId="11" borderId="36" xfId="1" applyNumberFormat="1" applyFont="1" applyFill="1" applyBorder="1" applyAlignment="1">
      <alignment horizontal="center" vertical="center" wrapText="1"/>
    </xf>
    <xf numFmtId="1" fontId="14" fillId="11" borderId="64" xfId="1" applyNumberFormat="1" applyFont="1" applyFill="1" applyBorder="1" applyAlignment="1">
      <alignment horizontal="center" vertical="center" wrapText="1"/>
    </xf>
    <xf numFmtId="1" fontId="14" fillId="11" borderId="89" xfId="1" applyNumberFormat="1" applyFont="1" applyFill="1" applyBorder="1" applyAlignment="1">
      <alignment horizontal="center" vertical="center" wrapText="1"/>
    </xf>
    <xf numFmtId="1" fontId="12" fillId="11" borderId="91" xfId="1" applyNumberFormat="1" applyFont="1" applyFill="1" applyBorder="1" applyAlignment="1">
      <alignment horizontal="center" vertical="center" wrapText="1"/>
    </xf>
    <xf numFmtId="4" fontId="4" fillId="11" borderId="65" xfId="1" applyNumberFormat="1" applyFont="1" applyFill="1" applyBorder="1" applyAlignment="1">
      <alignment horizontal="center" vertical="center" wrapText="1"/>
    </xf>
    <xf numFmtId="4" fontId="4" fillId="11" borderId="48" xfId="2" applyNumberFormat="1" applyFont="1" applyFill="1" applyBorder="1" applyAlignment="1">
      <alignment horizontal="center" vertical="center" wrapText="1"/>
    </xf>
    <xf numFmtId="4" fontId="4" fillId="6" borderId="41" xfId="2" applyNumberFormat="1" applyFont="1" applyFill="1" applyBorder="1" applyAlignment="1">
      <alignment horizontal="right" vertical="center" wrapText="1"/>
    </xf>
    <xf numFmtId="4" fontId="4" fillId="6" borderId="48" xfId="2" applyNumberFormat="1" applyFont="1" applyFill="1" applyBorder="1" applyAlignment="1">
      <alignment horizontal="center" vertical="center" wrapText="1"/>
    </xf>
    <xf numFmtId="4" fontId="3" fillId="2" borderId="15" xfId="2" applyNumberFormat="1" applyFont="1" applyFill="1" applyBorder="1" applyAlignment="1">
      <alignment horizontal="right" vertical="center" wrapText="1"/>
    </xf>
    <xf numFmtId="4" fontId="4" fillId="2" borderId="48" xfId="2" applyNumberFormat="1" applyFont="1" applyFill="1" applyBorder="1" applyAlignment="1">
      <alignment horizontal="center" vertical="center" wrapText="1"/>
    </xf>
    <xf numFmtId="4" fontId="4" fillId="0" borderId="95" xfId="2" applyNumberFormat="1" applyFont="1" applyBorder="1" applyAlignment="1">
      <alignment horizontal="center" vertical="center" wrapText="1"/>
    </xf>
    <xf numFmtId="4" fontId="4" fillId="11" borderId="49" xfId="2" applyNumberFormat="1" applyFont="1" applyFill="1" applyBorder="1" applyAlignment="1">
      <alignment horizontal="center" vertical="center" wrapText="1"/>
    </xf>
    <xf numFmtId="4" fontId="4" fillId="11" borderId="77" xfId="2" applyNumberFormat="1" applyFont="1" applyFill="1" applyBorder="1" applyAlignment="1">
      <alignment horizontal="center" vertical="center" wrapText="1"/>
    </xf>
    <xf numFmtId="4" fontId="4" fillId="11" borderId="68" xfId="2" applyNumberFormat="1" applyFont="1" applyFill="1" applyBorder="1" applyAlignment="1">
      <alignment horizontal="center" vertical="center" wrapText="1"/>
    </xf>
    <xf numFmtId="4" fontId="4" fillId="0" borderId="77" xfId="2" applyNumberFormat="1" applyFont="1" applyBorder="1" applyAlignment="1">
      <alignment horizontal="center" vertical="center" wrapText="1"/>
    </xf>
    <xf numFmtId="4" fontId="4" fillId="7" borderId="77" xfId="2" applyNumberFormat="1" applyFont="1" applyFill="1" applyBorder="1" applyAlignment="1">
      <alignment horizontal="center" vertical="center" wrapText="1"/>
    </xf>
    <xf numFmtId="4" fontId="4" fillId="7" borderId="68" xfId="2" applyNumberFormat="1" applyFont="1" applyFill="1" applyBorder="1" applyAlignment="1">
      <alignment horizontal="center" vertical="center" wrapText="1"/>
    </xf>
    <xf numFmtId="4" fontId="4" fillId="11" borderId="95" xfId="2" applyNumberFormat="1" applyFont="1" applyFill="1" applyBorder="1" applyAlignment="1">
      <alignment horizontal="center" vertical="center" wrapText="1"/>
    </xf>
    <xf numFmtId="4" fontId="4" fillId="6" borderId="32" xfId="2" applyNumberFormat="1" applyFont="1" applyFill="1" applyBorder="1" applyAlignment="1">
      <alignment horizontal="right" vertical="center" wrapText="1"/>
    </xf>
    <xf numFmtId="0" fontId="7" fillId="7" borderId="12" xfId="1" applyFont="1" applyFill="1" applyBorder="1" applyAlignment="1">
      <alignment horizontal="center" vertical="center" wrapText="1"/>
    </xf>
    <xf numFmtId="0" fontId="7" fillId="7" borderId="13" xfId="1" applyFont="1" applyFill="1" applyBorder="1" applyAlignment="1">
      <alignment horizontal="center" vertical="center" wrapText="1"/>
    </xf>
    <xf numFmtId="0" fontId="7" fillId="7" borderId="14" xfId="1" applyFont="1" applyFill="1" applyBorder="1" applyAlignment="1">
      <alignment horizontal="center" vertical="center" wrapText="1"/>
    </xf>
    <xf numFmtId="4" fontId="4" fillId="2" borderId="49" xfId="2" applyNumberFormat="1" applyFont="1" applyFill="1" applyBorder="1" applyAlignment="1">
      <alignment horizontal="center" vertical="center" wrapText="1"/>
    </xf>
    <xf numFmtId="4" fontId="28" fillId="0" borderId="4" xfId="2" applyNumberFormat="1" applyFont="1" applyBorder="1" applyAlignment="1">
      <alignment horizontal="center" vertical="center" wrapText="1"/>
    </xf>
    <xf numFmtId="4" fontId="28" fillId="11" borderId="4" xfId="2" applyNumberFormat="1" applyFont="1" applyFill="1" applyBorder="1" applyAlignment="1">
      <alignment horizontal="center" vertical="center" wrapText="1"/>
    </xf>
    <xf numFmtId="164" fontId="4" fillId="11" borderId="3" xfId="2" applyNumberFormat="1" applyFont="1" applyFill="1" applyBorder="1" applyAlignment="1">
      <alignment horizontal="center" vertical="center" wrapText="1"/>
    </xf>
    <xf numFmtId="164" fontId="4" fillId="11" borderId="4" xfId="2" applyNumberFormat="1" applyFont="1" applyFill="1" applyBorder="1" applyAlignment="1">
      <alignment horizontal="center" vertical="center" wrapText="1"/>
    </xf>
    <xf numFmtId="0" fontId="11" fillId="10" borderId="0" xfId="1" applyFont="1" applyFill="1" applyAlignment="1">
      <alignment horizontal="center" vertical="center" wrapText="1"/>
    </xf>
    <xf numFmtId="0" fontId="7" fillId="10" borderId="67" xfId="1" applyFont="1" applyFill="1" applyBorder="1" applyAlignment="1">
      <alignment horizontal="center" vertical="center" wrapText="1"/>
    </xf>
    <xf numFmtId="0" fontId="7" fillId="10" borderId="57" xfId="1" applyFont="1" applyFill="1" applyBorder="1" applyAlignment="1">
      <alignment horizontal="center" vertical="center" wrapText="1"/>
    </xf>
    <xf numFmtId="0" fontId="7" fillId="7" borderId="106" xfId="1" applyFont="1" applyFill="1" applyBorder="1" applyAlignment="1">
      <alignment horizontal="center" vertical="center" wrapText="1"/>
    </xf>
    <xf numFmtId="0" fontId="7" fillId="7" borderId="57" xfId="1" applyFont="1" applyFill="1" applyBorder="1" applyAlignment="1">
      <alignment horizontal="center" vertical="center" wrapText="1"/>
    </xf>
    <xf numFmtId="0" fontId="7" fillId="7" borderId="107" xfId="1" applyFont="1" applyFill="1" applyBorder="1" applyAlignment="1">
      <alignment horizontal="center" vertical="center" wrapText="1"/>
    </xf>
    <xf numFmtId="0" fontId="7" fillId="7" borderId="108" xfId="1" applyFont="1" applyFill="1" applyBorder="1" applyAlignment="1">
      <alignment horizontal="center" vertical="center" wrapText="1"/>
    </xf>
    <xf numFmtId="0" fontId="7" fillId="7" borderId="109" xfId="1" applyFont="1" applyFill="1" applyBorder="1" applyAlignment="1">
      <alignment horizontal="center" vertical="center" wrapText="1"/>
    </xf>
    <xf numFmtId="0" fontId="7" fillId="7" borderId="110" xfId="1" applyFont="1" applyFill="1" applyBorder="1" applyAlignment="1">
      <alignment horizontal="center" vertical="center" wrapText="1"/>
    </xf>
    <xf numFmtId="0" fontId="7" fillId="7" borderId="111" xfId="1" applyFont="1" applyFill="1" applyBorder="1" applyAlignment="1">
      <alignment horizontal="center" vertical="center" wrapText="1"/>
    </xf>
    <xf numFmtId="0" fontId="7" fillId="7" borderId="112" xfId="1" applyFont="1" applyFill="1" applyBorder="1" applyAlignment="1">
      <alignment horizontal="center" vertical="center" wrapText="1"/>
    </xf>
    <xf numFmtId="0" fontId="7" fillId="7" borderId="113" xfId="1" applyFont="1" applyFill="1" applyBorder="1" applyAlignment="1">
      <alignment horizontal="center" vertical="center" wrapText="1"/>
    </xf>
    <xf numFmtId="0" fontId="7" fillId="7" borderId="114" xfId="1" applyFont="1" applyFill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 wrapText="1"/>
    </xf>
    <xf numFmtId="0" fontId="26" fillId="9" borderId="3" xfId="0" applyFont="1" applyFill="1" applyBorder="1" applyAlignment="1">
      <alignment horizontal="left" vertical="center"/>
    </xf>
    <xf numFmtId="0" fontId="26" fillId="9" borderId="3" xfId="0" applyFont="1" applyFill="1" applyBorder="1" applyAlignment="1">
      <alignment horizontal="left" vertical="center" wrapText="1"/>
    </xf>
    <xf numFmtId="0" fontId="4" fillId="2" borderId="23" xfId="2" applyFont="1" applyFill="1" applyBorder="1" applyAlignment="1">
      <alignment horizontal="left" vertical="center" wrapText="1"/>
    </xf>
    <xf numFmtId="0" fontId="26" fillId="12" borderId="5" xfId="0" applyFont="1" applyFill="1" applyBorder="1" applyAlignment="1">
      <alignment vertical="center" wrapText="1"/>
    </xf>
    <xf numFmtId="4" fontId="26" fillId="12" borderId="4" xfId="0" applyNumberFormat="1" applyFont="1" applyFill="1" applyBorder="1" applyAlignment="1">
      <alignment vertical="center" wrapText="1"/>
    </xf>
    <xf numFmtId="4" fontId="27" fillId="12" borderId="4" xfId="0" applyNumberFormat="1" applyFont="1" applyFill="1" applyBorder="1" applyAlignment="1">
      <alignment vertical="center"/>
    </xf>
    <xf numFmtId="0" fontId="26" fillId="9" borderId="80" xfId="0" applyFont="1" applyFill="1" applyBorder="1" applyAlignment="1">
      <alignment horizontal="left" vertical="center"/>
    </xf>
    <xf numFmtId="0" fontId="26" fillId="12" borderId="80" xfId="0" applyFont="1" applyFill="1" applyBorder="1" applyAlignment="1">
      <alignment vertical="center"/>
    </xf>
    <xf numFmtId="0" fontId="26" fillId="12" borderId="1" xfId="0" applyFont="1" applyFill="1" applyBorder="1" applyAlignment="1">
      <alignment vertical="center"/>
    </xf>
    <xf numFmtId="4" fontId="3" fillId="2" borderId="25" xfId="2" applyNumberFormat="1" applyFont="1" applyFill="1" applyBorder="1" applyAlignment="1">
      <alignment horizontal="right" vertical="center" wrapText="1"/>
    </xf>
    <xf numFmtId="4" fontId="4" fillId="2" borderId="95" xfId="2" applyNumberFormat="1" applyFont="1" applyFill="1" applyBorder="1" applyAlignment="1">
      <alignment horizontal="center" vertical="center" wrapText="1"/>
    </xf>
    <xf numFmtId="0" fontId="7" fillId="0" borderId="50" xfId="1" applyFont="1" applyBorder="1" applyAlignment="1">
      <alignment horizontal="left" vertical="top" wrapText="1"/>
    </xf>
    <xf numFmtId="0" fontId="4" fillId="0" borderId="50" xfId="1" applyFont="1" applyBorder="1" applyAlignment="1">
      <alignment horizontal="left" vertical="center" wrapText="1"/>
    </xf>
    <xf numFmtId="4" fontId="4" fillId="5" borderId="61" xfId="2" applyNumberFormat="1" applyFont="1" applyFill="1" applyBorder="1" applyAlignment="1">
      <alignment horizontal="right" vertical="center" wrapText="1"/>
    </xf>
    <xf numFmtId="4" fontId="4" fillId="5" borderId="50" xfId="1" applyNumberFormat="1" applyFont="1" applyFill="1" applyBorder="1" applyAlignment="1">
      <alignment horizontal="right" vertical="center" wrapText="1"/>
    </xf>
    <xf numFmtId="0" fontId="2" fillId="0" borderId="50" xfId="1" applyBorder="1" applyAlignment="1">
      <alignment horizontal="left" wrapText="1"/>
    </xf>
    <xf numFmtId="0" fontId="2" fillId="0" borderId="66" xfId="1" applyBorder="1" applyAlignment="1">
      <alignment horizontal="left" wrapText="1"/>
    </xf>
    <xf numFmtId="0" fontId="26" fillId="12" borderId="72" xfId="0" applyFont="1" applyFill="1" applyBorder="1" applyAlignment="1">
      <alignment horizontal="right" vertical="center"/>
    </xf>
    <xf numFmtId="0" fontId="2" fillId="2" borderId="120" xfId="1" applyFill="1" applyBorder="1" applyAlignment="1">
      <alignment horizontal="center" vertical="center" wrapText="1"/>
    </xf>
    <xf numFmtId="0" fontId="2" fillId="3" borderId="121" xfId="1" applyFill="1" applyBorder="1">
      <alignment wrapText="1"/>
    </xf>
    <xf numFmtId="0" fontId="4" fillId="2" borderId="122" xfId="2" applyFont="1" applyFill="1" applyBorder="1" applyAlignment="1">
      <alignment horizontal="left" vertical="center" wrapText="1"/>
    </xf>
    <xf numFmtId="0" fontId="13" fillId="2" borderId="122" xfId="2" applyFont="1" applyFill="1" applyBorder="1" applyAlignment="1">
      <alignment horizontal="left" vertical="center" wrapText="1"/>
    </xf>
    <xf numFmtId="0" fontId="4" fillId="0" borderId="123" xfId="2" applyFont="1" applyBorder="1" applyAlignment="1">
      <alignment horizontal="left" vertical="center" wrapText="1"/>
    </xf>
    <xf numFmtId="4" fontId="4" fillId="0" borderId="115" xfId="2" applyNumberFormat="1" applyFont="1" applyBorder="1" applyAlignment="1">
      <alignment horizontal="center" vertical="center" wrapText="1"/>
    </xf>
    <xf numFmtId="4" fontId="4" fillId="10" borderId="124" xfId="2" applyNumberFormat="1" applyFont="1" applyFill="1" applyBorder="1" applyAlignment="1">
      <alignment horizontal="right" vertical="center" wrapText="1"/>
    </xf>
    <xf numFmtId="4" fontId="4" fillId="2" borderId="125" xfId="2" applyNumberFormat="1" applyFont="1" applyFill="1" applyBorder="1" applyAlignment="1">
      <alignment horizontal="right" vertical="center" wrapText="1"/>
    </xf>
    <xf numFmtId="4" fontId="4" fillId="2" borderId="126" xfId="2" applyNumberFormat="1" applyFont="1" applyFill="1" applyBorder="1" applyAlignment="1">
      <alignment horizontal="right" vertical="center" wrapText="1"/>
    </xf>
    <xf numFmtId="4" fontId="4" fillId="2" borderId="123" xfId="2" applyNumberFormat="1" applyFont="1" applyFill="1" applyBorder="1" applyAlignment="1">
      <alignment horizontal="right" vertical="center" wrapText="1"/>
    </xf>
    <xf numFmtId="164" fontId="4" fillId="11" borderId="115" xfId="2" applyNumberFormat="1" applyFont="1" applyFill="1" applyBorder="1" applyAlignment="1">
      <alignment horizontal="center" vertical="center" wrapText="1"/>
    </xf>
    <xf numFmtId="164" fontId="4" fillId="11" borderId="93" xfId="2" applyNumberFormat="1" applyFont="1" applyFill="1" applyBorder="1" applyAlignment="1">
      <alignment horizontal="center" vertical="center" wrapText="1"/>
    </xf>
    <xf numFmtId="4" fontId="4" fillId="2" borderId="73" xfId="2" applyNumberFormat="1" applyFont="1" applyFill="1" applyBorder="1" applyAlignment="1">
      <alignment horizontal="center" vertical="center" wrapText="1"/>
    </xf>
    <xf numFmtId="4" fontId="4" fillId="2" borderId="120" xfId="2" applyNumberFormat="1" applyFont="1" applyFill="1" applyBorder="1" applyAlignment="1">
      <alignment horizontal="right" vertical="center" wrapText="1"/>
    </xf>
    <xf numFmtId="4" fontId="4" fillId="2" borderId="121" xfId="2" applyNumberFormat="1" applyFont="1" applyFill="1" applyBorder="1" applyAlignment="1">
      <alignment horizontal="right" vertical="center" wrapText="1"/>
    </xf>
    <xf numFmtId="4" fontId="4" fillId="2" borderId="69" xfId="2" applyNumberFormat="1" applyFont="1" applyFill="1" applyBorder="1" applyAlignment="1">
      <alignment horizontal="right" vertical="center" wrapText="1"/>
    </xf>
    <xf numFmtId="4" fontId="4" fillId="11" borderId="120" xfId="2" applyNumberFormat="1" applyFont="1" applyFill="1" applyBorder="1" applyAlignment="1">
      <alignment horizontal="right" vertical="center" wrapText="1"/>
    </xf>
    <xf numFmtId="4" fontId="4" fillId="11" borderId="121" xfId="2" applyNumberFormat="1" applyFont="1" applyFill="1" applyBorder="1" applyAlignment="1">
      <alignment horizontal="right" vertical="center" wrapText="1"/>
    </xf>
    <xf numFmtId="4" fontId="4" fillId="11" borderId="127" xfId="2" applyNumberFormat="1" applyFont="1" applyFill="1" applyBorder="1" applyAlignment="1">
      <alignment horizontal="right" vertical="center" wrapText="1"/>
    </xf>
    <xf numFmtId="4" fontId="4" fillId="2" borderId="122" xfId="2" applyNumberFormat="1" applyFont="1" applyFill="1" applyBorder="1" applyAlignment="1">
      <alignment horizontal="right" vertical="center" wrapText="1"/>
    </xf>
    <xf numFmtId="4" fontId="4" fillId="7" borderId="128" xfId="2" applyNumberFormat="1" applyFont="1" applyFill="1" applyBorder="1" applyAlignment="1">
      <alignment horizontal="right" vertical="center" wrapText="1"/>
    </xf>
    <xf numFmtId="4" fontId="4" fillId="7" borderId="126" xfId="2" applyNumberFormat="1" applyFont="1" applyFill="1" applyBorder="1" applyAlignment="1">
      <alignment horizontal="right" vertical="center" wrapText="1"/>
    </xf>
    <xf numFmtId="4" fontId="4" fillId="7" borderId="129" xfId="2" applyNumberFormat="1" applyFont="1" applyFill="1" applyBorder="1" applyAlignment="1">
      <alignment horizontal="right" vertical="center" wrapText="1"/>
    </xf>
    <xf numFmtId="4" fontId="4" fillId="11" borderId="128" xfId="2" applyNumberFormat="1" applyFont="1" applyFill="1" applyBorder="1" applyAlignment="1">
      <alignment horizontal="right" vertical="center" wrapText="1"/>
    </xf>
    <xf numFmtId="4" fontId="4" fillId="11" borderId="123" xfId="2" applyNumberFormat="1" applyFont="1" applyFill="1" applyBorder="1" applyAlignment="1">
      <alignment horizontal="right" vertical="center" wrapText="1"/>
    </xf>
    <xf numFmtId="4" fontId="4" fillId="2" borderId="94" xfId="2" applyNumberFormat="1" applyFont="1" applyFill="1" applyBorder="1" applyAlignment="1">
      <alignment horizontal="right" vertical="center" wrapText="1"/>
    </xf>
    <xf numFmtId="4" fontId="4" fillId="7" borderId="123" xfId="2" applyNumberFormat="1" applyFont="1" applyFill="1" applyBorder="1" applyAlignment="1">
      <alignment horizontal="right" vertical="center" wrapText="1"/>
    </xf>
    <xf numFmtId="4" fontId="4" fillId="11" borderId="101" xfId="2" applyNumberFormat="1" applyFont="1" applyFill="1" applyBorder="1" applyAlignment="1">
      <alignment horizontal="right" vertical="center" wrapText="1"/>
    </xf>
    <xf numFmtId="4" fontId="4" fillId="11" borderId="102" xfId="2" applyNumberFormat="1" applyFont="1" applyFill="1" applyBorder="1" applyAlignment="1">
      <alignment horizontal="right" vertical="center" wrapText="1"/>
    </xf>
    <xf numFmtId="4" fontId="4" fillId="7" borderId="130" xfId="2" applyNumberFormat="1" applyFont="1" applyFill="1" applyBorder="1" applyAlignment="1">
      <alignment horizontal="right" vertical="center" wrapText="1"/>
    </xf>
    <xf numFmtId="4" fontId="4" fillId="7" borderId="131" xfId="2" applyNumberFormat="1" applyFont="1" applyFill="1" applyBorder="1" applyAlignment="1">
      <alignment horizontal="right" vertical="center" wrapText="1"/>
    </xf>
    <xf numFmtId="4" fontId="4" fillId="10" borderId="132" xfId="2" applyNumberFormat="1" applyFont="1" applyFill="1" applyBorder="1" applyAlignment="1">
      <alignment horizontal="right" vertical="center" wrapText="1"/>
    </xf>
    <xf numFmtId="4" fontId="4" fillId="10" borderId="130" xfId="2" applyNumberFormat="1" applyFont="1" applyFill="1" applyBorder="1" applyAlignment="1">
      <alignment horizontal="right" vertical="center" wrapText="1"/>
    </xf>
    <xf numFmtId="4" fontId="4" fillId="11" borderId="132" xfId="2" applyNumberFormat="1" applyFont="1" applyFill="1" applyBorder="1" applyAlignment="1">
      <alignment horizontal="right" vertical="center" wrapText="1"/>
    </xf>
    <xf numFmtId="4" fontId="4" fillId="6" borderId="124" xfId="2" applyNumberFormat="1" applyFont="1" applyFill="1" applyBorder="1" applyAlignment="1">
      <alignment horizontal="right" vertical="center" wrapText="1"/>
    </xf>
    <xf numFmtId="4" fontId="4" fillId="8" borderId="126" xfId="2" applyNumberFormat="1" applyFont="1" applyFill="1" applyBorder="1" applyAlignment="1">
      <alignment horizontal="right" vertical="center" wrapText="1"/>
    </xf>
    <xf numFmtId="4" fontId="4" fillId="7" borderId="7" xfId="2" applyNumberFormat="1" applyFont="1" applyFill="1" applyBorder="1" applyAlignment="1">
      <alignment horizontal="right" vertical="center" wrapText="1"/>
    </xf>
    <xf numFmtId="0" fontId="2" fillId="2" borderId="21" xfId="1" applyFill="1" applyBorder="1" applyAlignment="1">
      <alignment horizontal="center" wrapText="1"/>
    </xf>
    <xf numFmtId="4" fontId="4" fillId="7" borderId="133" xfId="2" applyNumberFormat="1" applyFont="1" applyFill="1" applyBorder="1" applyAlignment="1">
      <alignment horizontal="right" vertical="center" wrapText="1"/>
    </xf>
    <xf numFmtId="0" fontId="2" fillId="2" borderId="21" xfId="1" applyFill="1" applyBorder="1" applyAlignment="1">
      <alignment horizontal="center" vertical="center" wrapText="1"/>
    </xf>
    <xf numFmtId="0" fontId="2" fillId="2" borderId="31" xfId="1" applyFill="1" applyBorder="1" applyAlignment="1">
      <alignment horizontal="center" vertical="center" wrapText="1"/>
    </xf>
    <xf numFmtId="0" fontId="2" fillId="0" borderId="80" xfId="1" applyBorder="1">
      <alignment wrapText="1"/>
    </xf>
    <xf numFmtId="4" fontId="4" fillId="11" borderId="56" xfId="2" applyNumberFormat="1" applyFont="1" applyFill="1" applyBorder="1" applyAlignment="1">
      <alignment horizontal="right" vertical="center" wrapText="1"/>
    </xf>
    <xf numFmtId="4" fontId="4" fillId="11" borderId="57" xfId="2" applyNumberFormat="1" applyFont="1" applyFill="1" applyBorder="1" applyAlignment="1">
      <alignment horizontal="right" vertical="center" wrapText="1"/>
    </xf>
    <xf numFmtId="0" fontId="7" fillId="7" borderId="2" xfId="1" applyFont="1" applyFill="1" applyBorder="1" applyAlignment="1">
      <alignment horizontal="center" vertical="center" wrapText="1"/>
    </xf>
    <xf numFmtId="4" fontId="25" fillId="2" borderId="35" xfId="0" applyNumberFormat="1" applyFont="1" applyFill="1" applyBorder="1" applyAlignment="1">
      <alignment horizontal="right" vertical="center"/>
    </xf>
    <xf numFmtId="4" fontId="25" fillId="2" borderId="42" xfId="0" applyNumberFormat="1" applyFont="1" applyFill="1" applyBorder="1" applyAlignment="1">
      <alignment horizontal="right" vertical="center"/>
    </xf>
    <xf numFmtId="3" fontId="4" fillId="2" borderId="16" xfId="1" applyNumberFormat="1" applyFont="1" applyFill="1" applyBorder="1" applyAlignment="1">
      <alignment horizontal="right" vertical="center" wrapText="1"/>
    </xf>
    <xf numFmtId="3" fontId="4" fillId="2" borderId="39" xfId="1" applyNumberFormat="1" applyFont="1" applyFill="1" applyBorder="1" applyAlignment="1">
      <alignment horizontal="right" vertical="center" wrapText="1"/>
    </xf>
    <xf numFmtId="4" fontId="4" fillId="2" borderId="16" xfId="4" applyNumberFormat="1" applyFont="1" applyFill="1" applyBorder="1" applyAlignment="1">
      <alignment horizontal="right" vertical="center" wrapText="1"/>
    </xf>
    <xf numFmtId="4" fontId="3" fillId="2" borderId="16" xfId="4" applyNumberFormat="1" applyFont="1" applyFill="1" applyBorder="1" applyAlignment="1">
      <alignment horizontal="right" vertical="center" wrapText="1"/>
    </xf>
    <xf numFmtId="3" fontId="4" fillId="2" borderId="16" xfId="5" applyNumberFormat="1" applyFont="1" applyFill="1" applyBorder="1" applyAlignment="1">
      <alignment horizontal="right" vertical="top" wrapText="1"/>
    </xf>
    <xf numFmtId="4" fontId="4" fillId="2" borderId="16" xfId="5" applyNumberFormat="1" applyFont="1" applyFill="1" applyBorder="1" applyAlignment="1">
      <alignment horizontal="right" vertical="center" wrapText="1"/>
    </xf>
    <xf numFmtId="4" fontId="4" fillId="2" borderId="39" xfId="4" applyNumberFormat="1" applyFont="1" applyFill="1" applyBorder="1" applyAlignment="1">
      <alignment horizontal="right" vertical="center" wrapText="1"/>
    </xf>
    <xf numFmtId="4" fontId="28" fillId="0" borderId="3" xfId="2" applyNumberFormat="1" applyFont="1" applyBorder="1" applyAlignment="1">
      <alignment horizontal="center" vertical="center" wrapText="1"/>
    </xf>
    <xf numFmtId="4" fontId="4" fillId="11" borderId="48" xfId="2" applyNumberFormat="1" applyFont="1" applyFill="1" applyBorder="1" applyAlignment="1">
      <alignment horizontal="right" vertical="center" wrapText="1"/>
    </xf>
    <xf numFmtId="4" fontId="25" fillId="2" borderId="93" xfId="0" applyNumberFormat="1" applyFont="1" applyFill="1" applyBorder="1" applyAlignment="1">
      <alignment horizontal="right" vertical="center"/>
    </xf>
    <xf numFmtId="4" fontId="25" fillId="7" borderId="2" xfId="8" applyNumberFormat="1" applyFont="1" applyFill="1" applyBorder="1" applyAlignment="1">
      <alignment vertical="center" wrapText="1"/>
    </xf>
    <xf numFmtId="0" fontId="7" fillId="7" borderId="134" xfId="1" applyFont="1" applyFill="1" applyBorder="1" applyAlignment="1">
      <alignment horizontal="center" vertical="center" wrapText="1"/>
    </xf>
    <xf numFmtId="0" fontId="7" fillId="7" borderId="135" xfId="1" applyFont="1" applyFill="1" applyBorder="1" applyAlignment="1">
      <alignment horizontal="center" vertical="center" wrapText="1"/>
    </xf>
    <xf numFmtId="4" fontId="4" fillId="11" borderId="99" xfId="2" applyNumberFormat="1" applyFont="1" applyFill="1" applyBorder="1" applyAlignment="1">
      <alignment horizontal="right" vertical="center" wrapText="1"/>
    </xf>
    <xf numFmtId="4" fontId="4" fillId="11" borderId="58" xfId="2" applyNumberFormat="1" applyFont="1" applyFill="1" applyBorder="1" applyAlignment="1">
      <alignment horizontal="righ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40" xfId="2" applyFont="1" applyBorder="1" applyAlignment="1">
      <alignment vertical="center" wrapText="1"/>
    </xf>
    <xf numFmtId="0" fontId="3" fillId="0" borderId="0" xfId="1" applyFont="1">
      <alignment wrapText="1"/>
    </xf>
    <xf numFmtId="4" fontId="4" fillId="2" borderId="47" xfId="2" applyNumberFormat="1" applyFont="1" applyFill="1" applyBorder="1" applyAlignment="1">
      <alignment horizontal="center" vertical="center" wrapText="1"/>
    </xf>
    <xf numFmtId="4" fontId="4" fillId="2" borderId="76" xfId="2" applyNumberFormat="1" applyFont="1" applyFill="1" applyBorder="1" applyAlignment="1">
      <alignment horizontal="center" vertical="center" wrapText="1"/>
    </xf>
    <xf numFmtId="4" fontId="4" fillId="10" borderId="28" xfId="2" applyNumberFormat="1" applyFont="1" applyFill="1" applyBorder="1" applyAlignment="1">
      <alignment horizontal="center" vertical="center" wrapText="1"/>
    </xf>
    <xf numFmtId="4" fontId="4" fillId="10" borderId="83" xfId="2" applyNumberFormat="1" applyFont="1" applyFill="1" applyBorder="1" applyAlignment="1">
      <alignment horizontal="center" vertical="center" wrapText="1"/>
    </xf>
    <xf numFmtId="4" fontId="4" fillId="10" borderId="29" xfId="2" applyNumberFormat="1" applyFont="1" applyFill="1" applyBorder="1" applyAlignment="1">
      <alignment horizontal="center" vertical="center" wrapText="1"/>
    </xf>
    <xf numFmtId="4" fontId="4" fillId="10" borderId="59" xfId="2" applyNumberFormat="1" applyFont="1" applyFill="1" applyBorder="1" applyAlignment="1">
      <alignment horizontal="center" vertical="center" wrapText="1"/>
    </xf>
    <xf numFmtId="4" fontId="4" fillId="10" borderId="87" xfId="2" applyNumberFormat="1" applyFont="1" applyFill="1" applyBorder="1" applyAlignment="1">
      <alignment horizontal="center" vertical="center" wrapText="1"/>
    </xf>
    <xf numFmtId="4" fontId="4" fillId="10" borderId="88" xfId="2" applyNumberFormat="1" applyFont="1" applyFill="1" applyBorder="1" applyAlignment="1">
      <alignment horizontal="center" vertical="center" wrapText="1"/>
    </xf>
    <xf numFmtId="4" fontId="4" fillId="2" borderId="118" xfId="4" applyNumberFormat="1" applyFont="1" applyFill="1" applyBorder="1" applyAlignment="1">
      <alignment horizontal="center" vertical="center" wrapText="1"/>
    </xf>
    <xf numFmtId="4" fontId="4" fillId="2" borderId="119" xfId="4" applyNumberFormat="1" applyFont="1" applyFill="1" applyBorder="1" applyAlignment="1">
      <alignment horizontal="center" vertical="center" wrapText="1"/>
    </xf>
    <xf numFmtId="4" fontId="4" fillId="11" borderId="46" xfId="2" applyNumberFormat="1" applyFont="1" applyFill="1" applyBorder="1" applyAlignment="1">
      <alignment horizontal="center" vertical="center" wrapText="1"/>
    </xf>
    <xf numFmtId="4" fontId="4" fillId="11" borderId="21" xfId="2" applyNumberFormat="1" applyFont="1" applyFill="1" applyBorder="1" applyAlignment="1">
      <alignment horizontal="center" vertical="center" wrapText="1"/>
    </xf>
    <xf numFmtId="4" fontId="4" fillId="11" borderId="40" xfId="2" applyNumberFormat="1" applyFont="1" applyFill="1" applyBorder="1" applyAlignment="1">
      <alignment horizontal="center" vertical="center" wrapText="1"/>
    </xf>
    <xf numFmtId="4" fontId="4" fillId="11" borderId="8" xfId="2" applyNumberFormat="1" applyFont="1" applyFill="1" applyBorder="1" applyAlignment="1">
      <alignment horizontal="center" vertical="center" wrapText="1"/>
    </xf>
    <xf numFmtId="4" fontId="4" fillId="11" borderId="47" xfId="2" applyNumberFormat="1" applyFont="1" applyFill="1" applyBorder="1" applyAlignment="1">
      <alignment horizontal="center" vertical="center" wrapText="1"/>
    </xf>
    <xf numFmtId="4" fontId="4" fillId="11" borderId="76" xfId="2" applyNumberFormat="1" applyFont="1" applyFill="1" applyBorder="1" applyAlignment="1">
      <alignment horizontal="center" vertical="center" wrapText="1"/>
    </xf>
    <xf numFmtId="4" fontId="4" fillId="6" borderId="116" xfId="2" applyNumberFormat="1" applyFont="1" applyFill="1" applyBorder="1" applyAlignment="1">
      <alignment horizontal="center" vertical="center" wrapText="1"/>
    </xf>
    <xf numFmtId="4" fontId="4" fillId="6" borderId="117" xfId="2" applyNumberFormat="1" applyFont="1" applyFill="1" applyBorder="1" applyAlignment="1">
      <alignment horizontal="center" vertical="center" wrapText="1"/>
    </xf>
    <xf numFmtId="4" fontId="4" fillId="2" borderId="40" xfId="4" applyNumberFormat="1" applyFont="1" applyFill="1" applyBorder="1" applyAlignment="1">
      <alignment horizontal="center" vertical="center" wrapText="1"/>
    </xf>
    <xf numFmtId="4" fontId="4" fillId="2" borderId="8" xfId="4" applyNumberFormat="1" applyFont="1" applyFill="1" applyBorder="1" applyAlignment="1">
      <alignment horizontal="center" vertical="center" wrapText="1"/>
    </xf>
    <xf numFmtId="4" fontId="4" fillId="2" borderId="46" xfId="2" applyNumberFormat="1" applyFont="1" applyFill="1" applyBorder="1" applyAlignment="1">
      <alignment horizontal="center" vertical="center" wrapText="1"/>
    </xf>
    <xf numFmtId="4" fontId="4" fillId="2" borderId="21" xfId="2" applyNumberFormat="1" applyFont="1" applyFill="1" applyBorder="1" applyAlignment="1">
      <alignment horizontal="center" vertical="center" wrapText="1"/>
    </xf>
    <xf numFmtId="4" fontId="4" fillId="2" borderId="40" xfId="2" applyNumberFormat="1" applyFont="1" applyFill="1" applyBorder="1" applyAlignment="1">
      <alignment horizontal="center" vertical="center" wrapText="1"/>
    </xf>
    <xf numFmtId="4" fontId="4" fillId="2" borderId="8" xfId="2" applyNumberFormat="1" applyFont="1" applyFill="1" applyBorder="1" applyAlignment="1">
      <alignment horizontal="center" vertical="center" wrapText="1"/>
    </xf>
    <xf numFmtId="4" fontId="4" fillId="7" borderId="28" xfId="2" applyNumberFormat="1" applyFont="1" applyFill="1" applyBorder="1" applyAlignment="1">
      <alignment horizontal="center" vertical="center" wrapText="1"/>
    </xf>
    <xf numFmtId="4" fontId="4" fillId="7" borderId="83" xfId="2" applyNumberFormat="1" applyFont="1" applyFill="1" applyBorder="1" applyAlignment="1">
      <alignment horizontal="center" vertical="center" wrapText="1"/>
    </xf>
    <xf numFmtId="4" fontId="4" fillId="7" borderId="29" xfId="2" applyNumberFormat="1" applyFont="1" applyFill="1" applyBorder="1" applyAlignment="1">
      <alignment horizontal="center" vertical="center" wrapText="1"/>
    </xf>
    <xf numFmtId="4" fontId="4" fillId="7" borderId="59" xfId="2" applyNumberFormat="1" applyFont="1" applyFill="1" applyBorder="1" applyAlignment="1">
      <alignment horizontal="center" vertical="center" wrapText="1"/>
    </xf>
    <xf numFmtId="4" fontId="4" fillId="7" borderId="87" xfId="2" applyNumberFormat="1" applyFont="1" applyFill="1" applyBorder="1" applyAlignment="1">
      <alignment horizontal="center" vertical="center" wrapText="1"/>
    </xf>
    <xf numFmtId="4" fontId="4" fillId="7" borderId="88" xfId="2" applyNumberFormat="1" applyFont="1" applyFill="1" applyBorder="1" applyAlignment="1">
      <alignment horizontal="center" vertical="center" wrapText="1"/>
    </xf>
    <xf numFmtId="4" fontId="4" fillId="8" borderId="29" xfId="2" applyNumberFormat="1" applyFont="1" applyFill="1" applyBorder="1" applyAlignment="1">
      <alignment horizontal="right" vertical="center" wrapText="1"/>
    </xf>
    <xf numFmtId="4" fontId="4" fillId="8" borderId="59" xfId="2" applyNumberFormat="1" applyFont="1" applyFill="1" applyBorder="1" applyAlignment="1">
      <alignment horizontal="right" vertical="center" wrapText="1"/>
    </xf>
    <xf numFmtId="4" fontId="4" fillId="7" borderId="87" xfId="2" applyNumberFormat="1" applyFont="1" applyFill="1" applyBorder="1" applyAlignment="1">
      <alignment horizontal="right" vertical="center" wrapText="1"/>
    </xf>
    <xf numFmtId="4" fontId="4" fillId="7" borderId="88" xfId="2" applyNumberFormat="1" applyFont="1" applyFill="1" applyBorder="1" applyAlignment="1">
      <alignment horizontal="right" vertical="center" wrapText="1"/>
    </xf>
    <xf numFmtId="4" fontId="2" fillId="0" borderId="40" xfId="1" applyNumberFormat="1" applyBorder="1" applyAlignment="1">
      <alignment horizontal="left" vertical="center" wrapText="1"/>
    </xf>
    <xf numFmtId="4" fontId="2" fillId="0" borderId="8" xfId="1" applyNumberFormat="1" applyBorder="1" applyAlignment="1">
      <alignment horizontal="left" vertical="center" wrapText="1"/>
    </xf>
    <xf numFmtId="0" fontId="16" fillId="2" borderId="77" xfId="1" applyFont="1" applyFill="1" applyBorder="1" applyAlignment="1">
      <alignment horizontal="center" vertical="center" wrapText="1"/>
    </xf>
    <xf numFmtId="0" fontId="16" fillId="2" borderId="48" xfId="1" applyFont="1" applyFill="1" applyBorder="1" applyAlignment="1">
      <alignment horizontal="center" vertical="center" wrapText="1"/>
    </xf>
    <xf numFmtId="0" fontId="16" fillId="2" borderId="68" xfId="1" applyFont="1" applyFill="1" applyBorder="1" applyAlignment="1">
      <alignment horizontal="center" vertical="center" wrapText="1"/>
    </xf>
    <xf numFmtId="4" fontId="4" fillId="7" borderId="47" xfId="2" applyNumberFormat="1" applyFont="1" applyFill="1" applyBorder="1" applyAlignment="1">
      <alignment horizontal="center" vertical="center" wrapText="1"/>
    </xf>
    <xf numFmtId="4" fontId="4" fillId="7" borderId="76" xfId="2" applyNumberFormat="1" applyFont="1" applyFill="1" applyBorder="1" applyAlignment="1">
      <alignment horizontal="center" vertical="center" wrapText="1"/>
    </xf>
    <xf numFmtId="4" fontId="4" fillId="11" borderId="28" xfId="2" applyNumberFormat="1" applyFont="1" applyFill="1" applyBorder="1" applyAlignment="1">
      <alignment horizontal="center" vertical="center" wrapText="1"/>
    </xf>
    <xf numFmtId="4" fontId="4" fillId="11" borderId="83" xfId="2" applyNumberFormat="1" applyFont="1" applyFill="1" applyBorder="1" applyAlignment="1">
      <alignment horizontal="center" vertical="center" wrapText="1"/>
    </xf>
    <xf numFmtId="4" fontId="4" fillId="11" borderId="84" xfId="2" applyNumberFormat="1" applyFont="1" applyFill="1" applyBorder="1" applyAlignment="1">
      <alignment horizontal="center" vertical="center" wrapText="1"/>
    </xf>
    <xf numFmtId="4" fontId="4" fillId="11" borderId="85" xfId="2" applyNumberFormat="1" applyFont="1" applyFill="1" applyBorder="1" applyAlignment="1">
      <alignment horizontal="center" vertical="center" wrapText="1"/>
    </xf>
    <xf numFmtId="4" fontId="4" fillId="2" borderId="47" xfId="4" applyNumberFormat="1" applyFont="1" applyFill="1" applyBorder="1" applyAlignment="1">
      <alignment horizontal="center" vertical="center" wrapText="1"/>
    </xf>
    <xf numFmtId="4" fontId="4" fillId="2" borderId="76" xfId="4" applyNumberFormat="1" applyFont="1" applyFill="1" applyBorder="1" applyAlignment="1">
      <alignment horizontal="center" vertical="center" wrapText="1"/>
    </xf>
    <xf numFmtId="4" fontId="4" fillId="7" borderId="46" xfId="2" applyNumberFormat="1" applyFont="1" applyFill="1" applyBorder="1" applyAlignment="1">
      <alignment horizontal="center" vertical="center" wrapText="1"/>
    </xf>
    <xf numFmtId="4" fontId="4" fillId="7" borderId="21" xfId="2" applyNumberFormat="1" applyFont="1" applyFill="1" applyBorder="1" applyAlignment="1">
      <alignment horizontal="center" vertical="center" wrapText="1"/>
    </xf>
    <xf numFmtId="4" fontId="4" fillId="7" borderId="40" xfId="2" applyNumberFormat="1" applyFont="1" applyFill="1" applyBorder="1" applyAlignment="1">
      <alignment horizontal="center" vertical="center" wrapText="1"/>
    </xf>
    <xf numFmtId="4" fontId="4" fillId="7" borderId="8" xfId="2" applyNumberFormat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8" borderId="54" xfId="1" applyFont="1" applyFill="1" applyBorder="1" applyAlignment="1">
      <alignment horizontal="center" vertical="center" wrapText="1"/>
    </xf>
    <xf numFmtId="0" fontId="7" fillId="8" borderId="71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7" borderId="54" xfId="1" applyFont="1" applyFill="1" applyBorder="1" applyAlignment="1">
      <alignment horizontal="center" vertical="center" wrapText="1"/>
    </xf>
    <xf numFmtId="0" fontId="7" fillId="7" borderId="71" xfId="1" applyFont="1" applyFill="1" applyBorder="1" applyAlignment="1">
      <alignment horizontal="center" vertical="center" wrapText="1"/>
    </xf>
    <xf numFmtId="0" fontId="16" fillId="10" borderId="93" xfId="1" applyFont="1" applyFill="1" applyBorder="1" applyAlignment="1">
      <alignment horizontal="center" vertical="center" wrapText="1"/>
    </xf>
    <xf numFmtId="0" fontId="16" fillId="10" borderId="73" xfId="1" applyFont="1" applyFill="1" applyBorder="1" applyAlignment="1">
      <alignment horizontal="center" vertical="center" wrapText="1"/>
    </xf>
    <xf numFmtId="0" fontId="16" fillId="10" borderId="94" xfId="1" applyFont="1" applyFill="1" applyBorder="1" applyAlignment="1">
      <alignment horizontal="center" vertical="center" wrapText="1"/>
    </xf>
    <xf numFmtId="0" fontId="7" fillId="10" borderId="69" xfId="1" applyFont="1" applyFill="1" applyBorder="1" applyAlignment="1">
      <alignment horizontal="center" vertical="center" wrapText="1"/>
    </xf>
    <xf numFmtId="0" fontId="7" fillId="10" borderId="73" xfId="1" applyFont="1" applyFill="1" applyBorder="1" applyAlignment="1">
      <alignment horizontal="center" vertical="center" wrapText="1"/>
    </xf>
    <xf numFmtId="0" fontId="7" fillId="10" borderId="74" xfId="1" applyFont="1" applyFill="1" applyBorder="1" applyAlignment="1">
      <alignment horizontal="center" vertical="center" wrapText="1"/>
    </xf>
    <xf numFmtId="0" fontId="10" fillId="7" borderId="93" xfId="1" applyFont="1" applyFill="1" applyBorder="1" applyAlignment="1">
      <alignment horizontal="center" vertical="center" wrapText="1"/>
    </xf>
    <xf numFmtId="0" fontId="10" fillId="7" borderId="73" xfId="1" applyFont="1" applyFill="1" applyBorder="1" applyAlignment="1">
      <alignment horizontal="center" vertical="center" wrapText="1"/>
    </xf>
    <xf numFmtId="0" fontId="10" fillId="7" borderId="74" xfId="1" applyFont="1" applyFill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center" vertical="center" wrapText="1"/>
    </xf>
    <xf numFmtId="0" fontId="10" fillId="7" borderId="6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0" borderId="5" xfId="1" applyFont="1" applyFill="1" applyBorder="1" applyAlignment="1">
      <alignment horizontal="center" vertical="center" wrapText="1"/>
    </xf>
    <xf numFmtId="0" fontId="9" fillId="10" borderId="6" xfId="1" applyFont="1" applyFill="1" applyBorder="1" applyAlignment="1">
      <alignment horizontal="center" vertical="center" wrapText="1"/>
    </xf>
    <xf numFmtId="0" fontId="11" fillId="10" borderId="0" xfId="1" applyFont="1" applyFill="1" applyAlignment="1">
      <alignment horizontal="center" vertical="center" wrapText="1"/>
    </xf>
    <xf numFmtId="0" fontId="11" fillId="10" borderId="55" xfId="1" applyFont="1" applyFill="1" applyBorder="1" applyAlignment="1">
      <alignment horizontal="center" vertical="center" wrapText="1"/>
    </xf>
    <xf numFmtId="0" fontId="11" fillId="10" borderId="1" xfId="1" applyFont="1" applyFill="1" applyBorder="1" applyAlignment="1">
      <alignment horizontal="center" vertical="center" wrapText="1"/>
    </xf>
    <xf numFmtId="0" fontId="11" fillId="10" borderId="72" xfId="1" applyFont="1" applyFill="1" applyBorder="1" applyAlignment="1">
      <alignment horizontal="center" vertical="center" wrapText="1"/>
    </xf>
    <xf numFmtId="0" fontId="16" fillId="10" borderId="3" xfId="1" applyFont="1" applyFill="1" applyBorder="1" applyAlignment="1">
      <alignment horizontal="center" vertical="center" wrapText="1"/>
    </xf>
    <xf numFmtId="0" fontId="16" fillId="10" borderId="5" xfId="1" applyFont="1" applyFill="1" applyBorder="1" applyAlignment="1">
      <alignment horizontal="center" vertical="center" wrapText="1"/>
    </xf>
    <xf numFmtId="0" fontId="16" fillId="10" borderId="6" xfId="1" applyFont="1" applyFill="1" applyBorder="1" applyAlignment="1">
      <alignment horizontal="center" vertical="center" wrapText="1"/>
    </xf>
    <xf numFmtId="0" fontId="11" fillId="10" borderId="96" xfId="1" applyFont="1" applyFill="1" applyBorder="1" applyAlignment="1">
      <alignment horizontal="center" vertical="center" wrapText="1"/>
    </xf>
    <xf numFmtId="0" fontId="11" fillId="10" borderId="97" xfId="1" applyFont="1" applyFill="1" applyBorder="1" applyAlignment="1">
      <alignment horizontal="center" vertical="center" wrapText="1"/>
    </xf>
    <xf numFmtId="0" fontId="11" fillId="10" borderId="103" xfId="1" applyFont="1" applyFill="1" applyBorder="1" applyAlignment="1">
      <alignment horizontal="center" vertical="center" wrapText="1"/>
    </xf>
    <xf numFmtId="0" fontId="10" fillId="10" borderId="104" xfId="1" applyFont="1" applyFill="1" applyBorder="1" applyAlignment="1">
      <alignment horizontal="center" vertical="center" wrapText="1"/>
    </xf>
    <xf numFmtId="0" fontId="10" fillId="10" borderId="97" xfId="1" applyFont="1" applyFill="1" applyBorder="1" applyAlignment="1">
      <alignment horizontal="center" vertical="center" wrapText="1"/>
    </xf>
    <xf numFmtId="0" fontId="10" fillId="10" borderId="98" xfId="1" applyFont="1" applyFill="1" applyBorder="1" applyAlignment="1">
      <alignment horizontal="center" vertical="center" wrapText="1"/>
    </xf>
    <xf numFmtId="0" fontId="8" fillId="6" borderId="2" xfId="1" applyFont="1" applyFill="1" applyBorder="1" applyAlignment="1">
      <alignment horizontal="center" vertical="center" wrapText="1"/>
    </xf>
    <xf numFmtId="0" fontId="8" fillId="6" borderId="54" xfId="1" applyFont="1" applyFill="1" applyBorder="1" applyAlignment="1">
      <alignment horizontal="center" vertical="center" wrapText="1"/>
    </xf>
    <xf numFmtId="0" fontId="8" fillId="6" borderId="71" xfId="1" applyFont="1" applyFill="1" applyBorder="1" applyAlignment="1">
      <alignment horizontal="center" vertical="center" wrapText="1"/>
    </xf>
    <xf numFmtId="0" fontId="11" fillId="10" borderId="80" xfId="1" applyFont="1" applyFill="1" applyBorder="1" applyAlignment="1">
      <alignment horizontal="center" vertical="center" wrapText="1"/>
    </xf>
    <xf numFmtId="0" fontId="16" fillId="10" borderId="75" xfId="1" applyFont="1" applyFill="1" applyBorder="1" applyAlignment="1">
      <alignment horizontal="center" vertical="center" wrapText="1"/>
    </xf>
    <xf numFmtId="0" fontId="16" fillId="10" borderId="7" xfId="1" applyFont="1" applyFill="1" applyBorder="1" applyAlignment="1">
      <alignment horizontal="center" vertical="center" wrapText="1"/>
    </xf>
    <xf numFmtId="0" fontId="30" fillId="10" borderId="92" xfId="1" applyFont="1" applyFill="1" applyBorder="1" applyAlignment="1">
      <alignment horizontal="center" vertical="center" wrapText="1"/>
    </xf>
    <xf numFmtId="0" fontId="30" fillId="10" borderId="75" xfId="1" applyFont="1" applyFill="1" applyBorder="1" applyAlignment="1">
      <alignment horizontal="center" vertical="center" wrapText="1"/>
    </xf>
    <xf numFmtId="0" fontId="30" fillId="10" borderId="7" xfId="1" applyFont="1" applyFill="1" applyBorder="1" applyAlignment="1">
      <alignment horizontal="center" vertical="center" wrapText="1"/>
    </xf>
    <xf numFmtId="0" fontId="29" fillId="0" borderId="92" xfId="0" applyFont="1" applyBorder="1" applyAlignment="1">
      <alignment horizontal="left"/>
    </xf>
    <xf numFmtId="0" fontId="29" fillId="0" borderId="75" xfId="0" applyFont="1" applyBorder="1" applyAlignment="1">
      <alignment horizontal="left"/>
    </xf>
    <xf numFmtId="0" fontId="29" fillId="0" borderId="7" xfId="0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2" borderId="100" xfId="1" applyFont="1" applyFill="1" applyBorder="1" applyAlignment="1">
      <alignment horizontal="center" vertical="center" textRotation="90" wrapText="1"/>
    </xf>
    <xf numFmtId="0" fontId="5" fillId="2" borderId="105" xfId="1" applyFont="1" applyFill="1" applyBorder="1" applyAlignment="1">
      <alignment horizontal="center" vertical="center" textRotation="90" wrapText="1"/>
    </xf>
    <xf numFmtId="0" fontId="5" fillId="2" borderId="78" xfId="1" applyFont="1" applyFill="1" applyBorder="1" applyAlignment="1">
      <alignment horizontal="center" vertical="center" textRotation="90" wrapText="1"/>
    </xf>
    <xf numFmtId="0" fontId="5" fillId="3" borderId="101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5" fillId="3" borderId="67" xfId="1" applyFont="1" applyFill="1" applyBorder="1" applyAlignment="1">
      <alignment horizontal="center" vertical="center" wrapText="1"/>
    </xf>
    <xf numFmtId="0" fontId="7" fillId="0" borderId="101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0" fontId="7" fillId="10" borderId="101" xfId="1" applyFont="1" applyFill="1" applyBorder="1" applyAlignment="1">
      <alignment horizontal="center" vertical="center" wrapText="1"/>
    </xf>
    <xf numFmtId="0" fontId="7" fillId="10" borderId="26" xfId="1" applyFont="1" applyFill="1" applyBorder="1" applyAlignment="1">
      <alignment horizontal="center" vertical="center" wrapText="1"/>
    </xf>
    <xf numFmtId="0" fontId="7" fillId="10" borderId="67" xfId="1" applyFont="1" applyFill="1" applyBorder="1" applyAlignment="1">
      <alignment horizontal="center" vertical="center" wrapText="1"/>
    </xf>
    <xf numFmtId="0" fontId="7" fillId="10" borderId="102" xfId="1" applyFont="1" applyFill="1" applyBorder="1" applyAlignment="1">
      <alignment horizontal="center" vertical="center" wrapText="1"/>
    </xf>
    <xf numFmtId="0" fontId="7" fillId="10" borderId="27" xfId="1" applyFont="1" applyFill="1" applyBorder="1" applyAlignment="1">
      <alignment horizontal="center" vertical="center" wrapText="1"/>
    </xf>
    <xf numFmtId="0" fontId="7" fillId="10" borderId="79" xfId="1" applyFont="1" applyFill="1" applyBorder="1" applyAlignment="1">
      <alignment horizontal="center" vertical="center" wrapText="1"/>
    </xf>
    <xf numFmtId="0" fontId="7" fillId="10" borderId="2" xfId="1" applyFont="1" applyFill="1" applyBorder="1" applyAlignment="1">
      <alignment horizontal="center" vertical="center" wrapText="1"/>
    </xf>
    <xf numFmtId="0" fontId="7" fillId="10" borderId="54" xfId="1" applyFont="1" applyFill="1" applyBorder="1" applyAlignment="1">
      <alignment horizontal="center" vertical="center" wrapText="1"/>
    </xf>
    <xf numFmtId="0" fontId="7" fillId="10" borderId="71" xfId="1" applyFont="1" applyFill="1" applyBorder="1" applyAlignment="1">
      <alignment horizontal="center" vertical="center" wrapText="1"/>
    </xf>
    <xf numFmtId="0" fontId="10" fillId="10" borderId="3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10" fillId="10" borderId="6" xfId="1" applyFont="1" applyFill="1" applyBorder="1" applyAlignment="1">
      <alignment horizontal="center" vertical="center" wrapText="1"/>
    </xf>
    <xf numFmtId="4" fontId="25" fillId="7" borderId="2" xfId="8" applyNumberFormat="1" applyFont="1" applyFill="1" applyBorder="1" applyAlignment="1">
      <alignment horizontal="center" vertical="center" wrapText="1"/>
    </xf>
    <xf numFmtId="4" fontId="25" fillId="7" borderId="54" xfId="8" applyNumberFormat="1" applyFont="1" applyFill="1" applyBorder="1" applyAlignment="1">
      <alignment horizontal="center" vertical="center" wrapText="1"/>
    </xf>
    <xf numFmtId="4" fontId="25" fillId="7" borderId="71" xfId="8" applyNumberFormat="1" applyFont="1" applyFill="1" applyBorder="1" applyAlignment="1">
      <alignment horizontal="center" vertical="center" wrapText="1"/>
    </xf>
    <xf numFmtId="0" fontId="16" fillId="7" borderId="3" xfId="1" applyFont="1" applyFill="1" applyBorder="1" applyAlignment="1">
      <alignment horizontal="center" vertical="center" wrapText="1"/>
    </xf>
    <xf numFmtId="0" fontId="16" fillId="7" borderId="5" xfId="1" applyFont="1" applyFill="1" applyBorder="1" applyAlignment="1">
      <alignment horizontal="center" vertical="center" wrapText="1"/>
    </xf>
    <xf numFmtId="0" fontId="16" fillId="7" borderId="6" xfId="1" applyFont="1" applyFill="1" applyBorder="1" applyAlignment="1">
      <alignment horizontal="center" vertical="center" wrapText="1"/>
    </xf>
    <xf numFmtId="0" fontId="16" fillId="10" borderId="92" xfId="1" applyFont="1" applyFill="1" applyBorder="1" applyAlignment="1">
      <alignment horizontal="center" vertical="center" wrapText="1"/>
    </xf>
    <xf numFmtId="4" fontId="4" fillId="8" borderId="29" xfId="2" applyNumberFormat="1" applyFont="1" applyFill="1" applyBorder="1" applyAlignment="1">
      <alignment horizontal="center" vertical="center" wrapText="1"/>
    </xf>
    <xf numFmtId="4" fontId="4" fillId="8" borderId="59" xfId="2" applyNumberFormat="1" applyFont="1" applyFill="1" applyBorder="1" applyAlignment="1">
      <alignment horizontal="center" vertical="center" wrapText="1"/>
    </xf>
    <xf numFmtId="0" fontId="2" fillId="2" borderId="46" xfId="1" applyFill="1" applyBorder="1" applyAlignment="1">
      <alignment horizontal="center" vertical="center" wrapText="1"/>
    </xf>
    <xf numFmtId="0" fontId="2" fillId="2" borderId="21" xfId="1" applyFill="1" applyBorder="1" applyAlignment="1">
      <alignment horizontal="center" vertical="center" wrapText="1"/>
    </xf>
    <xf numFmtId="0" fontId="26" fillId="12" borderId="3" xfId="0" applyFont="1" applyFill="1" applyBorder="1" applyAlignment="1">
      <alignment horizontal="left" vertical="center"/>
    </xf>
    <xf numFmtId="0" fontId="26" fillId="12" borderId="5" xfId="0" applyFont="1" applyFill="1" applyBorder="1" applyAlignment="1">
      <alignment horizontal="left" vertical="center"/>
    </xf>
    <xf numFmtId="0" fontId="26" fillId="12" borderId="6" xfId="0" applyFont="1" applyFill="1" applyBorder="1" applyAlignment="1">
      <alignment horizontal="left" vertical="center"/>
    </xf>
    <xf numFmtId="0" fontId="26" fillId="12" borderId="3" xfId="0" applyFont="1" applyFill="1" applyBorder="1" applyAlignment="1">
      <alignment horizontal="left" vertical="center" wrapText="1"/>
    </xf>
    <xf numFmtId="0" fontId="26" fillId="12" borderId="5" xfId="0" applyFont="1" applyFill="1" applyBorder="1" applyAlignment="1">
      <alignment horizontal="left" vertical="center" wrapText="1"/>
    </xf>
    <xf numFmtId="0" fontId="4" fillId="0" borderId="33" xfId="1" applyFont="1" applyBorder="1" applyAlignment="1">
      <alignment horizontal="center" vertical="center" wrapText="1"/>
    </xf>
    <xf numFmtId="0" fontId="4" fillId="0" borderId="86" xfId="1" applyFont="1" applyBorder="1" applyAlignment="1">
      <alignment horizontal="center" vertical="center" wrapText="1"/>
    </xf>
    <xf numFmtId="0" fontId="4" fillId="0" borderId="90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4" fillId="0" borderId="87" xfId="2" applyFont="1" applyBorder="1" applyAlignment="1">
      <alignment horizontal="left" vertical="center" wrapText="1"/>
    </xf>
    <xf numFmtId="0" fontId="4" fillId="0" borderId="88" xfId="2" applyFont="1" applyBorder="1" applyAlignment="1">
      <alignment horizontal="left" vertical="center" wrapText="1"/>
    </xf>
    <xf numFmtId="0" fontId="2" fillId="3" borderId="40" xfId="1" applyFill="1" applyBorder="1" applyAlignment="1">
      <alignment horizontal="center" vertical="center" wrapText="1"/>
    </xf>
    <xf numFmtId="0" fontId="2" fillId="3" borderId="8" xfId="1" applyFill="1" applyBorder="1" applyAlignment="1">
      <alignment horizontal="center" vertical="center" wrapText="1"/>
    </xf>
    <xf numFmtId="0" fontId="4" fillId="2" borderId="40" xfId="4" applyFont="1" applyFill="1" applyBorder="1" applyAlignment="1">
      <alignment horizontal="left" vertical="center" wrapText="1"/>
    </xf>
    <xf numFmtId="0" fontId="4" fillId="2" borderId="8" xfId="4" applyFont="1" applyFill="1" applyBorder="1" applyAlignment="1">
      <alignment horizontal="left" vertical="center" wrapText="1"/>
    </xf>
    <xf numFmtId="0" fontId="3" fillId="2" borderId="40" xfId="5" applyFont="1" applyFill="1" applyBorder="1" applyAlignment="1">
      <alignment horizontal="left" vertical="center" wrapText="1"/>
    </xf>
    <xf numFmtId="0" fontId="3" fillId="2" borderId="8" xfId="5" applyFont="1" applyFill="1" applyBorder="1" applyAlignment="1">
      <alignment horizontal="left" vertical="center" wrapText="1"/>
    </xf>
    <xf numFmtId="0" fontId="4" fillId="0" borderId="81" xfId="2" applyFont="1" applyBorder="1" applyAlignment="1">
      <alignment horizontal="left" vertical="center" wrapText="1"/>
    </xf>
    <xf numFmtId="0" fontId="4" fillId="0" borderId="82" xfId="2" applyFont="1" applyBorder="1" applyAlignment="1">
      <alignment horizontal="left" vertical="center" wrapText="1"/>
    </xf>
    <xf numFmtId="4" fontId="4" fillId="0" borderId="43" xfId="2" applyNumberFormat="1" applyFont="1" applyBorder="1" applyAlignment="1">
      <alignment horizontal="center" vertical="center" wrapText="1"/>
    </xf>
    <xf numFmtId="4" fontId="4" fillId="0" borderId="63" xfId="2" applyNumberFormat="1" applyFont="1" applyBorder="1" applyAlignment="1">
      <alignment horizontal="center" vertical="center" wrapText="1"/>
    </xf>
    <xf numFmtId="4" fontId="4" fillId="2" borderId="39" xfId="4" applyNumberFormat="1" applyFont="1" applyFill="1" applyBorder="1" applyAlignment="1">
      <alignment horizontal="center" vertical="center" wrapText="1"/>
    </xf>
    <xf numFmtId="4" fontId="4" fillId="2" borderId="52" xfId="4" applyNumberFormat="1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3" xr:uid="{E274598E-525A-46C6-8EB4-D755465507B8}"/>
    <cellStyle name="Normální 2 2" xfId="5" xr:uid="{89331483-2EDB-4758-B0FD-B2ACB90ADC9D}"/>
    <cellStyle name="Normální 2 3" xfId="1" xr:uid="{5E1952B0-F49C-41FD-ADAD-209ED94AEC89}"/>
    <cellStyle name="Normální 3" xfId="7" xr:uid="{CDF0694C-FD89-45AA-A605-9565FAE5A796}"/>
    <cellStyle name="Normální 4" xfId="2" xr:uid="{2D956AAF-A2C4-417F-9766-4FA521421B74}"/>
    <cellStyle name="Normální 4 2 2" xfId="6" xr:uid="{E2D43EC8-155A-436D-9900-7C98B40688B9}"/>
    <cellStyle name="Normální 5 2" xfId="4" xr:uid="{EA4F208A-8FD0-4504-A075-BF9D6DCFD5AC}"/>
    <cellStyle name="normální_owssvr(1)" xfId="8" xr:uid="{F0A23EAE-26D8-44EF-A9D9-CBD5139EA52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1D46E-2CF9-47D8-8C61-E58804FCA2FD}">
  <sheetPr>
    <pageSetUpPr fitToPage="1"/>
  </sheetPr>
  <dimension ref="A1:BR91"/>
  <sheetViews>
    <sheetView tabSelected="1" zoomScale="87" zoomScaleNormal="87" workbookViewId="0">
      <pane xSplit="5" ySplit="5" topLeftCell="F52" activePane="bottomRight" state="frozen"/>
      <selection pane="topRight" activeCell="F1" sqref="F1"/>
      <selection pane="bottomLeft" activeCell="A6" sqref="A6"/>
      <selection pane="bottomRight" activeCell="A70" sqref="A70:XFD70"/>
    </sheetView>
  </sheetViews>
  <sheetFormatPr defaultColWidth="9.140625" defaultRowHeight="12.75" x14ac:dyDescent="0.2"/>
  <cols>
    <col min="1" max="1" width="7" style="11" customWidth="1"/>
    <col min="2" max="2" width="21.85546875" style="11" hidden="1" customWidth="1"/>
    <col min="3" max="3" width="9.28515625" style="11" customWidth="1"/>
    <col min="4" max="4" width="14" style="11" hidden="1" customWidth="1"/>
    <col min="5" max="5" width="52" style="11" customWidth="1"/>
    <col min="6" max="6" width="11.42578125" style="11" customWidth="1"/>
    <col min="7" max="8" width="14.140625" style="101" customWidth="1"/>
    <col min="9" max="9" width="13" style="101" customWidth="1"/>
    <col min="10" max="10" width="11.42578125" style="101" customWidth="1"/>
    <col min="11" max="11" width="13.28515625" style="101" customWidth="1"/>
    <col min="12" max="12" width="11.42578125" style="11" customWidth="1"/>
    <col min="13" max="13" width="14" style="11" customWidth="1"/>
    <col min="14" max="14" width="16.85546875" style="11" customWidth="1"/>
    <col min="15" max="15" width="15.85546875" style="11" customWidth="1"/>
    <col min="16" max="16" width="14.5703125" style="101" customWidth="1"/>
    <col min="17" max="19" width="11.42578125" style="101" customWidth="1"/>
    <col min="20" max="20" width="16.5703125" style="101" customWidth="1"/>
    <col min="21" max="26" width="11.42578125" style="101" customWidth="1"/>
    <col min="27" max="27" width="10.5703125" style="101" customWidth="1"/>
    <col min="28" max="28" width="12" style="101" customWidth="1"/>
    <col min="29" max="32" width="11.42578125" style="101" customWidth="1"/>
    <col min="33" max="33" width="10.5703125" style="101" customWidth="1"/>
    <col min="34" max="34" width="12" style="101" customWidth="1"/>
    <col min="35" max="41" width="11.42578125" style="101" customWidth="1"/>
    <col min="42" max="42" width="8.28515625" style="101" customWidth="1"/>
    <col min="43" max="43" width="13.42578125" style="101" customWidth="1"/>
    <col min="44" max="50" width="11.42578125" style="101" customWidth="1"/>
    <col min="51" max="51" width="8.28515625" style="101" customWidth="1"/>
    <col min="52" max="52" width="13.42578125" style="101" customWidth="1"/>
    <col min="53" max="59" width="11.42578125" style="101" customWidth="1"/>
    <col min="60" max="60" width="8.28515625" style="101" customWidth="1"/>
    <col min="61" max="62" width="13.42578125" style="101" customWidth="1"/>
    <col min="63" max="64" width="11.42578125" style="101" customWidth="1"/>
    <col min="65" max="65" width="16.28515625" style="101" customWidth="1"/>
    <col min="66" max="66" width="16.140625" style="101" customWidth="1"/>
    <col min="67" max="67" width="17.85546875" style="103" hidden="1" customWidth="1"/>
    <col min="68" max="68" width="14.7109375" style="11" hidden="1" customWidth="1"/>
    <col min="69" max="69" width="14.140625" style="11" hidden="1" customWidth="1"/>
    <col min="70" max="70" width="9.140625" style="11"/>
    <col min="71" max="71" width="11.28515625" style="11" bestFit="1" customWidth="1"/>
    <col min="72" max="16384" width="9.140625" style="11"/>
  </cols>
  <sheetData>
    <row r="1" spans="1:70" s="1" customFormat="1" ht="46.5" customHeight="1" x14ac:dyDescent="0.25">
      <c r="A1" s="11"/>
      <c r="B1" s="11"/>
      <c r="C1" s="310" t="s">
        <v>211</v>
      </c>
      <c r="D1" s="408" t="s">
        <v>0</v>
      </c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  <c r="X1" s="409"/>
      <c r="Y1" s="409"/>
      <c r="Z1" s="409"/>
      <c r="AA1" s="409"/>
      <c r="AB1" s="409"/>
      <c r="AC1" s="409"/>
      <c r="AD1" s="409"/>
      <c r="AE1" s="409"/>
      <c r="AF1" s="409"/>
      <c r="AG1" s="409"/>
      <c r="AH1" s="409"/>
      <c r="AI1" s="409"/>
      <c r="AJ1" s="409"/>
      <c r="AK1" s="409"/>
      <c r="AL1" s="409"/>
      <c r="AM1" s="409"/>
      <c r="AN1" s="409"/>
      <c r="AO1" s="409"/>
      <c r="AP1" s="409"/>
      <c r="AQ1" s="409"/>
      <c r="AR1" s="409"/>
      <c r="AS1" s="409"/>
      <c r="AT1" s="409"/>
      <c r="AU1" s="409"/>
      <c r="AV1" s="409"/>
      <c r="AW1" s="409"/>
      <c r="AX1" s="409"/>
      <c r="AY1" s="409"/>
      <c r="AZ1" s="409"/>
      <c r="BA1" s="409"/>
      <c r="BB1" s="409"/>
      <c r="BC1" s="409"/>
      <c r="BD1" s="409"/>
      <c r="BE1" s="409"/>
      <c r="BF1" s="409"/>
      <c r="BG1" s="409"/>
      <c r="BH1" s="409"/>
      <c r="BI1" s="409"/>
      <c r="BJ1" s="409"/>
      <c r="BK1" s="409"/>
      <c r="BL1" s="409"/>
      <c r="BM1" s="409"/>
      <c r="BN1" s="409"/>
      <c r="BO1" s="409"/>
      <c r="BP1" s="409"/>
      <c r="BQ1" s="410"/>
    </row>
    <row r="2" spans="1:70" s="2" customFormat="1" ht="15.75" customHeight="1" thickBot="1" x14ac:dyDescent="0.25">
      <c r="A2" s="145"/>
      <c r="B2" s="2" t="s">
        <v>1</v>
      </c>
      <c r="C2" s="3"/>
      <c r="D2" s="411" t="s">
        <v>2</v>
      </c>
      <c r="E2" s="411"/>
      <c r="F2" s="3"/>
      <c r="G2" s="5"/>
      <c r="H2" s="105"/>
      <c r="I2" s="6"/>
      <c r="J2" s="7"/>
      <c r="K2" s="7"/>
      <c r="L2" s="4"/>
      <c r="M2" s="3"/>
      <c r="N2" s="105"/>
      <c r="O2" s="3"/>
      <c r="P2" s="3"/>
      <c r="Q2" s="7"/>
      <c r="R2" s="7"/>
      <c r="S2" s="7"/>
      <c r="T2" s="7"/>
      <c r="U2" s="7"/>
      <c r="V2" s="7"/>
      <c r="W2" s="6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6"/>
      <c r="BE2" s="7"/>
      <c r="BF2" s="7"/>
      <c r="BG2" s="7"/>
      <c r="BH2" s="7"/>
      <c r="BI2" s="7"/>
      <c r="BJ2" s="7"/>
      <c r="BK2" s="7"/>
      <c r="BL2" s="7"/>
      <c r="BM2" s="8"/>
      <c r="BN2" s="7"/>
      <c r="BO2" s="9"/>
      <c r="BP2" s="1" t="s">
        <v>3</v>
      </c>
    </row>
    <row r="3" spans="1:70" ht="56.25" customHeight="1" thickBot="1" x14ac:dyDescent="0.25">
      <c r="A3" s="412" t="s">
        <v>4</v>
      </c>
      <c r="B3" s="415" t="s">
        <v>5</v>
      </c>
      <c r="C3" s="418" t="s">
        <v>6</v>
      </c>
      <c r="D3" s="421" t="s">
        <v>7</v>
      </c>
      <c r="E3" s="424" t="s">
        <v>8</v>
      </c>
      <c r="F3" s="427" t="s">
        <v>9</v>
      </c>
      <c r="G3" s="427" t="s">
        <v>10</v>
      </c>
      <c r="H3" s="430" t="s">
        <v>11</v>
      </c>
      <c r="I3" s="431"/>
      <c r="J3" s="431"/>
      <c r="K3" s="431"/>
      <c r="L3" s="431"/>
      <c r="M3" s="431"/>
      <c r="N3" s="432"/>
      <c r="O3" s="427" t="s">
        <v>12</v>
      </c>
      <c r="P3" s="380" t="s">
        <v>13</v>
      </c>
      <c r="Q3" s="381"/>
      <c r="R3" s="381"/>
      <c r="S3" s="382"/>
      <c r="T3" s="433" t="s">
        <v>14</v>
      </c>
      <c r="U3" s="436" t="s">
        <v>15</v>
      </c>
      <c r="V3" s="437"/>
      <c r="W3" s="437"/>
      <c r="X3" s="437"/>
      <c r="Y3" s="438"/>
      <c r="Z3" s="439" t="s">
        <v>16</v>
      </c>
      <c r="AA3" s="403"/>
      <c r="AB3" s="403"/>
      <c r="AC3" s="405" t="s">
        <v>17</v>
      </c>
      <c r="AD3" s="406"/>
      <c r="AE3" s="407"/>
      <c r="AF3" s="403" t="s">
        <v>18</v>
      </c>
      <c r="AG3" s="403"/>
      <c r="AH3" s="404"/>
      <c r="AI3" s="393" t="s">
        <v>19</v>
      </c>
      <c r="AJ3" s="394"/>
      <c r="AK3" s="395"/>
      <c r="AL3" s="396" t="s">
        <v>20</v>
      </c>
      <c r="AM3" s="397"/>
      <c r="AN3" s="398"/>
      <c r="AO3" s="390" t="s">
        <v>21</v>
      </c>
      <c r="AP3" s="391"/>
      <c r="AQ3" s="392"/>
      <c r="AR3" s="393" t="s">
        <v>22</v>
      </c>
      <c r="AS3" s="394"/>
      <c r="AT3" s="395"/>
      <c r="AU3" s="396" t="s">
        <v>23</v>
      </c>
      <c r="AV3" s="397"/>
      <c r="AW3" s="398"/>
      <c r="AX3" s="390" t="s">
        <v>24</v>
      </c>
      <c r="AY3" s="391"/>
      <c r="AZ3" s="392"/>
      <c r="BA3" s="393" t="s">
        <v>25</v>
      </c>
      <c r="BB3" s="394"/>
      <c r="BC3" s="395"/>
      <c r="BD3" s="396" t="s">
        <v>26</v>
      </c>
      <c r="BE3" s="397"/>
      <c r="BF3" s="398"/>
      <c r="BG3" s="390" t="s">
        <v>27</v>
      </c>
      <c r="BH3" s="391"/>
      <c r="BI3" s="392"/>
      <c r="BJ3" s="399" t="s">
        <v>28</v>
      </c>
      <c r="BK3" s="362" t="s">
        <v>29</v>
      </c>
      <c r="BL3" s="362" t="s">
        <v>30</v>
      </c>
      <c r="BM3" s="365" t="s">
        <v>31</v>
      </c>
      <c r="BN3" s="368" t="s">
        <v>32</v>
      </c>
      <c r="BO3" s="163" t="s">
        <v>33</v>
      </c>
      <c r="BP3" s="10" t="s">
        <v>34</v>
      </c>
      <c r="BQ3" s="36">
        <f>BP10+BP12+BP24+BP29+BP34+BP36+BP39+BP40+BP43+BP46+BP47+BP77+BP42+BP41</f>
        <v>124725.55</v>
      </c>
    </row>
    <row r="4" spans="1:70" ht="20.25" customHeight="1" thickBot="1" x14ac:dyDescent="0.25">
      <c r="A4" s="413"/>
      <c r="B4" s="416"/>
      <c r="C4" s="419"/>
      <c r="D4" s="422"/>
      <c r="E4" s="425"/>
      <c r="F4" s="428"/>
      <c r="G4" s="428"/>
      <c r="H4" s="371" t="s">
        <v>35</v>
      </c>
      <c r="I4" s="372"/>
      <c r="J4" s="372"/>
      <c r="K4" s="373"/>
      <c r="L4" s="374" t="s">
        <v>36</v>
      </c>
      <c r="M4" s="375"/>
      <c r="N4" s="376"/>
      <c r="O4" s="428"/>
      <c r="P4" s="377" t="s">
        <v>35</v>
      </c>
      <c r="Q4" s="378"/>
      <c r="R4" s="378"/>
      <c r="S4" s="379"/>
      <c r="T4" s="434"/>
      <c r="U4" s="380" t="s">
        <v>35</v>
      </c>
      <c r="V4" s="381"/>
      <c r="W4" s="381"/>
      <c r="X4" s="381"/>
      <c r="Y4" s="382"/>
      <c r="Z4" s="383"/>
      <c r="AA4" s="384"/>
      <c r="AB4" s="384"/>
      <c r="AC4" s="384"/>
      <c r="AD4" s="384"/>
      <c r="AE4" s="384"/>
      <c r="AF4" s="384"/>
      <c r="AG4" s="384"/>
      <c r="AH4" s="385"/>
      <c r="AI4" s="214"/>
      <c r="AJ4" s="386"/>
      <c r="AK4" s="386"/>
      <c r="AL4" s="386"/>
      <c r="AM4" s="386"/>
      <c r="AN4" s="386"/>
      <c r="AO4" s="386"/>
      <c r="AP4" s="386"/>
      <c r="AQ4" s="387"/>
      <c r="AR4" s="214"/>
      <c r="AS4" s="388"/>
      <c r="AT4" s="388"/>
      <c r="AU4" s="388"/>
      <c r="AV4" s="388"/>
      <c r="AW4" s="388"/>
      <c r="AX4" s="388"/>
      <c r="AY4" s="388"/>
      <c r="AZ4" s="389"/>
      <c r="BA4" s="402"/>
      <c r="BB4" s="388"/>
      <c r="BC4" s="388"/>
      <c r="BD4" s="388"/>
      <c r="BE4" s="388"/>
      <c r="BF4" s="388"/>
      <c r="BG4" s="388"/>
      <c r="BH4" s="388"/>
      <c r="BI4" s="389"/>
      <c r="BJ4" s="400"/>
      <c r="BK4" s="363"/>
      <c r="BL4" s="363"/>
      <c r="BM4" s="366"/>
      <c r="BN4" s="369"/>
      <c r="BO4" s="107"/>
    </row>
    <row r="5" spans="1:70" ht="42.75" customHeight="1" thickBot="1" x14ac:dyDescent="0.25">
      <c r="A5" s="414"/>
      <c r="B5" s="417"/>
      <c r="C5" s="420"/>
      <c r="D5" s="423"/>
      <c r="E5" s="426"/>
      <c r="F5" s="429"/>
      <c r="G5" s="429"/>
      <c r="H5" s="216" t="s">
        <v>37</v>
      </c>
      <c r="I5" s="216" t="s">
        <v>38</v>
      </c>
      <c r="J5" s="216" t="s">
        <v>39</v>
      </c>
      <c r="K5" s="216" t="s">
        <v>40</v>
      </c>
      <c r="L5" s="216" t="s">
        <v>41</v>
      </c>
      <c r="M5" s="215" t="s">
        <v>42</v>
      </c>
      <c r="N5" s="215" t="s">
        <v>43</v>
      </c>
      <c r="O5" s="429"/>
      <c r="P5" s="217" t="s">
        <v>37</v>
      </c>
      <c r="Q5" s="218" t="s">
        <v>38</v>
      </c>
      <c r="R5" s="218" t="s">
        <v>39</v>
      </c>
      <c r="S5" s="219" t="s">
        <v>40</v>
      </c>
      <c r="T5" s="435"/>
      <c r="U5" s="303" t="s">
        <v>44</v>
      </c>
      <c r="V5" s="290" t="s">
        <v>37</v>
      </c>
      <c r="W5" s="304" t="s">
        <v>38</v>
      </c>
      <c r="X5" s="305" t="s">
        <v>39</v>
      </c>
      <c r="Y5" s="290" t="s">
        <v>40</v>
      </c>
      <c r="Z5" s="220" t="s">
        <v>37</v>
      </c>
      <c r="AA5" s="221" t="s">
        <v>39</v>
      </c>
      <c r="AB5" s="222" t="s">
        <v>40</v>
      </c>
      <c r="AC5" s="220" t="s">
        <v>37</v>
      </c>
      <c r="AD5" s="221" t="s">
        <v>39</v>
      </c>
      <c r="AE5" s="222" t="s">
        <v>40</v>
      </c>
      <c r="AF5" s="220" t="s">
        <v>37</v>
      </c>
      <c r="AG5" s="221" t="s">
        <v>39</v>
      </c>
      <c r="AH5" s="222" t="s">
        <v>40</v>
      </c>
      <c r="AI5" s="223" t="s">
        <v>37</v>
      </c>
      <c r="AJ5" s="224" t="s">
        <v>39</v>
      </c>
      <c r="AK5" s="224" t="s">
        <v>40</v>
      </c>
      <c r="AL5" s="225" t="s">
        <v>37</v>
      </c>
      <c r="AM5" s="224" t="s">
        <v>39</v>
      </c>
      <c r="AN5" s="226" t="s">
        <v>40</v>
      </c>
      <c r="AO5" s="206" t="s">
        <v>37</v>
      </c>
      <c r="AP5" s="207" t="s">
        <v>39</v>
      </c>
      <c r="AQ5" s="208" t="s">
        <v>40</v>
      </c>
      <c r="AR5" s="206" t="s">
        <v>37</v>
      </c>
      <c r="AS5" s="207" t="s">
        <v>39</v>
      </c>
      <c r="AT5" s="208" t="s">
        <v>40</v>
      </c>
      <c r="AU5" s="206" t="s">
        <v>37</v>
      </c>
      <c r="AV5" s="207" t="s">
        <v>39</v>
      </c>
      <c r="AW5" s="208" t="s">
        <v>40</v>
      </c>
      <c r="AX5" s="206" t="s">
        <v>37</v>
      </c>
      <c r="AY5" s="207" t="s">
        <v>39</v>
      </c>
      <c r="AZ5" s="208" t="s">
        <v>40</v>
      </c>
      <c r="BA5" s="206" t="s">
        <v>37</v>
      </c>
      <c r="BB5" s="207" t="s">
        <v>39</v>
      </c>
      <c r="BC5" s="208" t="s">
        <v>40</v>
      </c>
      <c r="BD5" s="206" t="s">
        <v>37</v>
      </c>
      <c r="BE5" s="207" t="s">
        <v>39</v>
      </c>
      <c r="BF5" s="208" t="s">
        <v>40</v>
      </c>
      <c r="BG5" s="206" t="s">
        <v>37</v>
      </c>
      <c r="BH5" s="207" t="s">
        <v>39</v>
      </c>
      <c r="BI5" s="208" t="s">
        <v>40</v>
      </c>
      <c r="BJ5" s="401"/>
      <c r="BK5" s="364"/>
      <c r="BL5" s="364"/>
      <c r="BM5" s="367"/>
      <c r="BN5" s="370"/>
      <c r="BO5" s="12"/>
    </row>
    <row r="6" spans="1:70" ht="50.25" customHeight="1" x14ac:dyDescent="0.2">
      <c r="A6" s="246">
        <v>1</v>
      </c>
      <c r="B6" s="247" t="s">
        <v>45</v>
      </c>
      <c r="C6" s="248" t="s">
        <v>46</v>
      </c>
      <c r="D6" s="249" t="s">
        <v>47</v>
      </c>
      <c r="E6" s="250" t="s">
        <v>48</v>
      </c>
      <c r="F6" s="251">
        <v>33118.15</v>
      </c>
      <c r="G6" s="252">
        <f>H6+I6</f>
        <v>39975.599999999999</v>
      </c>
      <c r="H6" s="253">
        <v>39975.599999999999</v>
      </c>
      <c r="I6" s="254">
        <v>0</v>
      </c>
      <c r="J6" s="254">
        <v>0</v>
      </c>
      <c r="K6" s="255">
        <v>0</v>
      </c>
      <c r="L6" s="256">
        <v>2251</v>
      </c>
      <c r="M6" s="257">
        <v>6121</v>
      </c>
      <c r="N6" s="256">
        <v>0</v>
      </c>
      <c r="O6" s="258">
        <f>P6+Q6</f>
        <v>-34090</v>
      </c>
      <c r="P6" s="259">
        <v>-34090</v>
      </c>
      <c r="Q6" s="260">
        <v>0</v>
      </c>
      <c r="R6" s="260">
        <v>0</v>
      </c>
      <c r="S6" s="261">
        <v>0</v>
      </c>
      <c r="T6" s="302">
        <v>0</v>
      </c>
      <c r="U6" s="262">
        <f>V6+W6</f>
        <v>5885.5999999999985</v>
      </c>
      <c r="V6" s="263">
        <f t="shared" ref="V6:V16" si="0">G6+P6</f>
        <v>5885.5999999999985</v>
      </c>
      <c r="W6" s="263">
        <f t="shared" ref="W6:Y37" si="1">I6+Q6</f>
        <v>0</v>
      </c>
      <c r="X6" s="263">
        <f t="shared" si="1"/>
        <v>0</v>
      </c>
      <c r="Y6" s="264">
        <f t="shared" si="1"/>
        <v>0</v>
      </c>
      <c r="Z6" s="265">
        <v>0</v>
      </c>
      <c r="AA6" s="255">
        <v>0</v>
      </c>
      <c r="AB6" s="261">
        <v>2700000</v>
      </c>
      <c r="AC6" s="266">
        <f>34090</f>
        <v>34090</v>
      </c>
      <c r="AD6" s="267">
        <v>0</v>
      </c>
      <c r="AE6" s="268">
        <v>-2700000</v>
      </c>
      <c r="AF6" s="269">
        <f t="shared" ref="AF6:AH37" si="2">Z6+AC6</f>
        <v>34090</v>
      </c>
      <c r="AG6" s="270">
        <f t="shared" si="2"/>
        <v>0</v>
      </c>
      <c r="AH6" s="264">
        <f t="shared" si="2"/>
        <v>0</v>
      </c>
      <c r="AI6" s="271">
        <v>0</v>
      </c>
      <c r="AJ6" s="260">
        <v>0</v>
      </c>
      <c r="AK6" s="261">
        <v>1500000</v>
      </c>
      <c r="AL6" s="266">
        <v>0</v>
      </c>
      <c r="AM6" s="267">
        <v>0</v>
      </c>
      <c r="AN6" s="272">
        <v>-900000</v>
      </c>
      <c r="AO6" s="263">
        <f t="shared" ref="AO6:AQ37" si="3">AI6+AL6</f>
        <v>0</v>
      </c>
      <c r="AP6" s="273">
        <f t="shared" si="3"/>
        <v>0</v>
      </c>
      <c r="AQ6" s="274">
        <f t="shared" si="3"/>
        <v>600000</v>
      </c>
      <c r="AR6" s="271">
        <v>0</v>
      </c>
      <c r="AS6" s="260">
        <v>0</v>
      </c>
      <c r="AT6" s="261">
        <v>0</v>
      </c>
      <c r="AU6" s="275">
        <v>0</v>
      </c>
      <c r="AV6" s="275">
        <v>0</v>
      </c>
      <c r="AW6" s="276">
        <v>2000000</v>
      </c>
      <c r="AX6" s="262">
        <f t="shared" ref="AX6:AZ21" si="4">AR6+AU6</f>
        <v>0</v>
      </c>
      <c r="AY6" s="263">
        <f t="shared" si="4"/>
        <v>0</v>
      </c>
      <c r="AZ6" s="264">
        <f t="shared" si="4"/>
        <v>2000000</v>
      </c>
      <c r="BA6" s="271">
        <v>0</v>
      </c>
      <c r="BB6" s="260">
        <v>0</v>
      </c>
      <c r="BC6" s="261">
        <v>0</v>
      </c>
      <c r="BD6" s="277">
        <v>0</v>
      </c>
      <c r="BE6" s="278">
        <v>0</v>
      </c>
      <c r="BF6" s="278">
        <v>1600000</v>
      </c>
      <c r="BG6" s="262">
        <f t="shared" ref="BG6:BI37" si="5">BA6+BD6</f>
        <v>0</v>
      </c>
      <c r="BH6" s="263">
        <f t="shared" si="5"/>
        <v>0</v>
      </c>
      <c r="BI6" s="279">
        <f>BC6+BF6</f>
        <v>1600000</v>
      </c>
      <c r="BJ6" s="280">
        <f t="shared" ref="BJ6:BJ69" si="6">BI6+AZ6+AQ6+AH6+Y6+BH6+AY6+AP6+AG6+X6</f>
        <v>4200000</v>
      </c>
      <c r="BK6" s="265">
        <v>0</v>
      </c>
      <c r="BL6" s="265">
        <v>0</v>
      </c>
      <c r="BM6" s="281">
        <f>H6+I6+Z6+AI6+AR6+BA6+BJ6+F6</f>
        <v>4273093.75</v>
      </c>
      <c r="BN6" s="282">
        <f>BJ6+BG6+AX6+AO6+AF6+V6+W6+F6</f>
        <v>4273093.75</v>
      </c>
      <c r="BO6" s="239"/>
      <c r="BP6" s="22">
        <f t="shared" ref="BP6:BP46" si="7">BN6-BM6</f>
        <v>0</v>
      </c>
    </row>
    <row r="7" spans="1:70" ht="60" customHeight="1" x14ac:dyDescent="0.2">
      <c r="A7" s="283">
        <v>1</v>
      </c>
      <c r="B7" s="33" t="s">
        <v>49</v>
      </c>
      <c r="C7" s="31" t="s">
        <v>46</v>
      </c>
      <c r="D7" s="34">
        <v>4343006000</v>
      </c>
      <c r="E7" s="32" t="s">
        <v>50</v>
      </c>
      <c r="F7" s="115">
        <v>0</v>
      </c>
      <c r="G7" s="149">
        <f t="shared" ref="G7:G16" si="8">H7+I7</f>
        <v>2000</v>
      </c>
      <c r="H7" s="158">
        <v>2000</v>
      </c>
      <c r="I7" s="48">
        <v>0</v>
      </c>
      <c r="J7" s="48">
        <v>0</v>
      </c>
      <c r="K7" s="14">
        <v>0</v>
      </c>
      <c r="L7" s="182">
        <v>2212</v>
      </c>
      <c r="M7" s="183">
        <v>6351</v>
      </c>
      <c r="N7" s="184">
        <v>2000000</v>
      </c>
      <c r="O7" s="128">
        <f t="shared" ref="O7:O71" si="9">P7+Q7</f>
        <v>0</v>
      </c>
      <c r="P7" s="118">
        <v>0</v>
      </c>
      <c r="Q7" s="16">
        <v>0</v>
      </c>
      <c r="R7" s="16">
        <v>0</v>
      </c>
      <c r="S7" s="18">
        <v>0</v>
      </c>
      <c r="T7" s="291">
        <f t="shared" ref="T7:T71" si="10">(P7+Q7)*1000</f>
        <v>0</v>
      </c>
      <c r="U7" s="151">
        <f t="shared" ref="U7:U72" si="11">V7+W7</f>
        <v>2000</v>
      </c>
      <c r="V7" s="152">
        <f t="shared" si="0"/>
        <v>2000</v>
      </c>
      <c r="W7" s="152">
        <f t="shared" si="1"/>
        <v>0</v>
      </c>
      <c r="X7" s="152">
        <f t="shared" si="1"/>
        <v>0</v>
      </c>
      <c r="Y7" s="154">
        <f t="shared" si="1"/>
        <v>0</v>
      </c>
      <c r="Z7" s="21">
        <v>73900</v>
      </c>
      <c r="AA7" s="23">
        <v>0</v>
      </c>
      <c r="AB7" s="24">
        <v>0</v>
      </c>
      <c r="AC7" s="17">
        <v>-50000</v>
      </c>
      <c r="AD7" s="27">
        <v>0</v>
      </c>
      <c r="AE7" s="28">
        <v>0</v>
      </c>
      <c r="AF7" s="170">
        <f t="shared" si="2"/>
        <v>23900</v>
      </c>
      <c r="AG7" s="171">
        <f t="shared" si="2"/>
        <v>0</v>
      </c>
      <c r="AH7" s="154">
        <f t="shared" si="2"/>
        <v>0</v>
      </c>
      <c r="AI7" s="15">
        <v>8700</v>
      </c>
      <c r="AJ7" s="16">
        <v>0</v>
      </c>
      <c r="AK7" s="18">
        <v>0</v>
      </c>
      <c r="AL7" s="17">
        <v>50000</v>
      </c>
      <c r="AM7" s="27">
        <v>0</v>
      </c>
      <c r="AN7" s="29">
        <v>0</v>
      </c>
      <c r="AO7" s="151">
        <f t="shared" si="3"/>
        <v>58700</v>
      </c>
      <c r="AP7" s="152">
        <f t="shared" si="3"/>
        <v>0</v>
      </c>
      <c r="AQ7" s="154">
        <f t="shared" si="3"/>
        <v>0</v>
      </c>
      <c r="AR7" s="15">
        <v>0</v>
      </c>
      <c r="AS7" s="16">
        <v>0</v>
      </c>
      <c r="AT7" s="18">
        <v>0</v>
      </c>
      <c r="AU7" s="19">
        <v>0</v>
      </c>
      <c r="AV7" s="20">
        <v>0</v>
      </c>
      <c r="AW7" s="30">
        <v>0</v>
      </c>
      <c r="AX7" s="151">
        <f t="shared" si="4"/>
        <v>0</v>
      </c>
      <c r="AY7" s="152">
        <f t="shared" si="4"/>
        <v>0</v>
      </c>
      <c r="AZ7" s="154">
        <f t="shared" si="4"/>
        <v>0</v>
      </c>
      <c r="BA7" s="15">
        <v>0</v>
      </c>
      <c r="BB7" s="16">
        <v>0</v>
      </c>
      <c r="BC7" s="18">
        <v>0</v>
      </c>
      <c r="BD7" s="150">
        <v>0</v>
      </c>
      <c r="BE7" s="165">
        <v>0</v>
      </c>
      <c r="BF7" s="166">
        <v>0</v>
      </c>
      <c r="BG7" s="151">
        <f t="shared" si="5"/>
        <v>0</v>
      </c>
      <c r="BH7" s="152">
        <f t="shared" si="5"/>
        <v>0</v>
      </c>
      <c r="BI7" s="154">
        <f t="shared" si="5"/>
        <v>0</v>
      </c>
      <c r="BJ7" s="193">
        <f t="shared" si="6"/>
        <v>0</v>
      </c>
      <c r="BK7" s="21">
        <v>0</v>
      </c>
      <c r="BL7" s="21">
        <v>0</v>
      </c>
      <c r="BM7" s="164">
        <f t="shared" ref="BM7:BM24" si="12">H7+I7+Z7+AI7+AR7+BA7+BJ7+F7</f>
        <v>84600</v>
      </c>
      <c r="BN7" s="284">
        <f t="shared" ref="BN7:BN45" si="13">BJ7+BG7+AX7+AO7+AF7+V7+W7+F7</f>
        <v>84600</v>
      </c>
      <c r="BO7" s="239"/>
      <c r="BP7" s="22">
        <f t="shared" si="7"/>
        <v>0</v>
      </c>
      <c r="BR7" s="36"/>
    </row>
    <row r="8" spans="1:70" ht="33.75" x14ac:dyDescent="0.2">
      <c r="A8" s="283">
        <v>1</v>
      </c>
      <c r="B8" s="33" t="s">
        <v>49</v>
      </c>
      <c r="C8" s="37" t="s">
        <v>46</v>
      </c>
      <c r="D8" s="37">
        <v>4342006000</v>
      </c>
      <c r="E8" s="32" t="s">
        <v>51</v>
      </c>
      <c r="F8" s="115">
        <v>0</v>
      </c>
      <c r="G8" s="149">
        <f t="shared" si="8"/>
        <v>900</v>
      </c>
      <c r="H8" s="158">
        <v>900</v>
      </c>
      <c r="I8" s="48">
        <v>0</v>
      </c>
      <c r="J8" s="48">
        <v>0</v>
      </c>
      <c r="K8" s="14">
        <v>0</v>
      </c>
      <c r="L8" s="182">
        <v>2212</v>
      </c>
      <c r="M8" s="183">
        <v>6351</v>
      </c>
      <c r="N8" s="184">
        <v>900000</v>
      </c>
      <c r="O8" s="128">
        <f t="shared" si="9"/>
        <v>0</v>
      </c>
      <c r="P8" s="118">
        <v>0</v>
      </c>
      <c r="Q8" s="16">
        <v>0</v>
      </c>
      <c r="R8" s="16">
        <v>0</v>
      </c>
      <c r="S8" s="18">
        <v>0</v>
      </c>
      <c r="T8" s="291">
        <f t="shared" si="10"/>
        <v>0</v>
      </c>
      <c r="U8" s="151">
        <f t="shared" si="11"/>
        <v>900</v>
      </c>
      <c r="V8" s="152">
        <f t="shared" si="0"/>
        <v>900</v>
      </c>
      <c r="W8" s="152">
        <f t="shared" si="1"/>
        <v>0</v>
      </c>
      <c r="X8" s="152">
        <f t="shared" si="1"/>
        <v>0</v>
      </c>
      <c r="Y8" s="154">
        <f t="shared" si="1"/>
        <v>0</v>
      </c>
      <c r="Z8" s="21">
        <v>13000</v>
      </c>
      <c r="AA8" s="23">
        <v>0</v>
      </c>
      <c r="AB8" s="24">
        <v>0</v>
      </c>
      <c r="AC8" s="17">
        <v>-7000</v>
      </c>
      <c r="AD8" s="27">
        <v>0</v>
      </c>
      <c r="AE8" s="28">
        <v>0</v>
      </c>
      <c r="AF8" s="170">
        <f t="shared" si="2"/>
        <v>6000</v>
      </c>
      <c r="AG8" s="171">
        <f t="shared" si="2"/>
        <v>0</v>
      </c>
      <c r="AH8" s="154">
        <f t="shared" si="2"/>
        <v>0</v>
      </c>
      <c r="AI8" s="15">
        <v>0</v>
      </c>
      <c r="AJ8" s="16">
        <v>0</v>
      </c>
      <c r="AK8" s="18">
        <v>0</v>
      </c>
      <c r="AL8" s="17">
        <v>7000</v>
      </c>
      <c r="AM8" s="27">
        <v>0</v>
      </c>
      <c r="AN8" s="29">
        <v>0</v>
      </c>
      <c r="AO8" s="151">
        <f t="shared" si="3"/>
        <v>7000</v>
      </c>
      <c r="AP8" s="152">
        <f t="shared" si="3"/>
        <v>0</v>
      </c>
      <c r="AQ8" s="154">
        <f t="shared" si="3"/>
        <v>0</v>
      </c>
      <c r="AR8" s="15">
        <v>0</v>
      </c>
      <c r="AS8" s="16">
        <v>0</v>
      </c>
      <c r="AT8" s="18">
        <v>0</v>
      </c>
      <c r="AU8" s="19">
        <v>0</v>
      </c>
      <c r="AV8" s="20">
        <v>0</v>
      </c>
      <c r="AW8" s="30">
        <v>0</v>
      </c>
      <c r="AX8" s="151">
        <f t="shared" si="4"/>
        <v>0</v>
      </c>
      <c r="AY8" s="152">
        <f t="shared" si="4"/>
        <v>0</v>
      </c>
      <c r="AZ8" s="154">
        <f t="shared" si="4"/>
        <v>0</v>
      </c>
      <c r="BA8" s="15">
        <v>0</v>
      </c>
      <c r="BB8" s="16">
        <v>0</v>
      </c>
      <c r="BC8" s="18">
        <v>0</v>
      </c>
      <c r="BD8" s="150">
        <v>0</v>
      </c>
      <c r="BE8" s="165">
        <v>0</v>
      </c>
      <c r="BF8" s="166">
        <v>0</v>
      </c>
      <c r="BG8" s="151">
        <f t="shared" si="5"/>
        <v>0</v>
      </c>
      <c r="BH8" s="152">
        <f t="shared" si="5"/>
        <v>0</v>
      </c>
      <c r="BI8" s="154">
        <f t="shared" si="5"/>
        <v>0</v>
      </c>
      <c r="BJ8" s="193">
        <f t="shared" si="6"/>
        <v>0</v>
      </c>
      <c r="BK8" s="38">
        <v>0</v>
      </c>
      <c r="BL8" s="38">
        <v>0</v>
      </c>
      <c r="BM8" s="164">
        <f t="shared" si="12"/>
        <v>13900</v>
      </c>
      <c r="BN8" s="284">
        <f t="shared" si="13"/>
        <v>13900</v>
      </c>
      <c r="BO8" s="239"/>
      <c r="BP8" s="22">
        <f t="shared" si="7"/>
        <v>0</v>
      </c>
    </row>
    <row r="9" spans="1:70" ht="58.5" customHeight="1" x14ac:dyDescent="0.2">
      <c r="A9" s="285">
        <v>1</v>
      </c>
      <c r="B9" s="33" t="s">
        <v>49</v>
      </c>
      <c r="C9" s="121" t="s">
        <v>46</v>
      </c>
      <c r="D9" s="95">
        <v>4246006000</v>
      </c>
      <c r="E9" s="106" t="s">
        <v>52</v>
      </c>
      <c r="F9" s="115">
        <v>4665.7089999999998</v>
      </c>
      <c r="G9" s="149">
        <f t="shared" si="8"/>
        <v>27322.3</v>
      </c>
      <c r="H9" s="159">
        <v>27322.3</v>
      </c>
      <c r="I9" s="48">
        <v>0</v>
      </c>
      <c r="J9" s="48">
        <v>0</v>
      </c>
      <c r="K9" s="14">
        <v>0</v>
      </c>
      <c r="L9" s="182">
        <v>2212</v>
      </c>
      <c r="M9" s="183">
        <v>6351</v>
      </c>
      <c r="N9" s="184">
        <v>27322290.890000001</v>
      </c>
      <c r="O9" s="128">
        <f t="shared" si="9"/>
        <v>-15000</v>
      </c>
      <c r="P9" s="118">
        <v>-15000</v>
      </c>
      <c r="Q9" s="16">
        <v>0</v>
      </c>
      <c r="R9" s="16">
        <v>0</v>
      </c>
      <c r="S9" s="18">
        <v>0</v>
      </c>
      <c r="T9" s="291">
        <f t="shared" si="10"/>
        <v>-15000000</v>
      </c>
      <c r="U9" s="151">
        <f t="shared" si="11"/>
        <v>12322.3</v>
      </c>
      <c r="V9" s="152">
        <f t="shared" si="0"/>
        <v>12322.3</v>
      </c>
      <c r="W9" s="152">
        <f t="shared" si="1"/>
        <v>0</v>
      </c>
      <c r="X9" s="152">
        <f t="shared" si="1"/>
        <v>0</v>
      </c>
      <c r="Y9" s="154">
        <f t="shared" si="1"/>
        <v>0</v>
      </c>
      <c r="Z9" s="38">
        <v>0</v>
      </c>
      <c r="AA9" s="39">
        <v>0</v>
      </c>
      <c r="AB9" s="40">
        <v>0</v>
      </c>
      <c r="AC9" s="17">
        <v>15000</v>
      </c>
      <c r="AD9" s="27">
        <v>0</v>
      </c>
      <c r="AE9" s="28">
        <v>0</v>
      </c>
      <c r="AF9" s="170">
        <f t="shared" si="2"/>
        <v>15000</v>
      </c>
      <c r="AG9" s="171">
        <f t="shared" si="2"/>
        <v>0</v>
      </c>
      <c r="AH9" s="154">
        <f t="shared" si="2"/>
        <v>0</v>
      </c>
      <c r="AI9" s="41">
        <v>0</v>
      </c>
      <c r="AJ9" s="42">
        <v>0</v>
      </c>
      <c r="AK9" s="43">
        <v>0</v>
      </c>
      <c r="AL9" s="17">
        <v>0</v>
      </c>
      <c r="AM9" s="27">
        <v>0</v>
      </c>
      <c r="AN9" s="29">
        <v>0</v>
      </c>
      <c r="AO9" s="151">
        <f t="shared" si="3"/>
        <v>0</v>
      </c>
      <c r="AP9" s="152">
        <f t="shared" si="3"/>
        <v>0</v>
      </c>
      <c r="AQ9" s="154">
        <f t="shared" si="3"/>
        <v>0</v>
      </c>
      <c r="AR9" s="15">
        <v>0</v>
      </c>
      <c r="AS9" s="16">
        <v>0</v>
      </c>
      <c r="AT9" s="18">
        <v>0</v>
      </c>
      <c r="AU9" s="19">
        <v>0</v>
      </c>
      <c r="AV9" s="20">
        <v>0</v>
      </c>
      <c r="AW9" s="30">
        <v>0</v>
      </c>
      <c r="AX9" s="151">
        <f t="shared" si="4"/>
        <v>0</v>
      </c>
      <c r="AY9" s="152">
        <f t="shared" si="4"/>
        <v>0</v>
      </c>
      <c r="AZ9" s="154">
        <f t="shared" si="4"/>
        <v>0</v>
      </c>
      <c r="BA9" s="15">
        <v>0</v>
      </c>
      <c r="BB9" s="16">
        <v>0</v>
      </c>
      <c r="BC9" s="18">
        <v>0</v>
      </c>
      <c r="BD9" s="150">
        <v>0</v>
      </c>
      <c r="BE9" s="165">
        <v>0</v>
      </c>
      <c r="BF9" s="166">
        <v>0</v>
      </c>
      <c r="BG9" s="151">
        <f t="shared" si="5"/>
        <v>0</v>
      </c>
      <c r="BH9" s="152">
        <f t="shared" si="5"/>
        <v>0</v>
      </c>
      <c r="BI9" s="154">
        <f t="shared" si="5"/>
        <v>0</v>
      </c>
      <c r="BJ9" s="205">
        <f t="shared" si="6"/>
        <v>0</v>
      </c>
      <c r="BK9" s="16">
        <v>0</v>
      </c>
      <c r="BL9" s="16">
        <v>0</v>
      </c>
      <c r="BM9" s="35">
        <f t="shared" si="12"/>
        <v>31988.008999999998</v>
      </c>
      <c r="BN9" s="284">
        <f t="shared" si="13"/>
        <v>31988.008999999998</v>
      </c>
      <c r="BO9" s="239"/>
      <c r="BP9" s="22">
        <f t="shared" si="7"/>
        <v>0</v>
      </c>
      <c r="BQ9" s="36"/>
    </row>
    <row r="10" spans="1:70" s="46" customFormat="1" ht="40.5" customHeight="1" x14ac:dyDescent="0.25">
      <c r="A10" s="285">
        <v>1</v>
      </c>
      <c r="B10" s="33" t="s">
        <v>53</v>
      </c>
      <c r="C10" s="67" t="s">
        <v>54</v>
      </c>
      <c r="D10" s="144" t="s">
        <v>55</v>
      </c>
      <c r="E10" s="32" t="s">
        <v>56</v>
      </c>
      <c r="F10" s="115">
        <v>169.88</v>
      </c>
      <c r="G10" s="149">
        <f t="shared" si="8"/>
        <v>19230.12</v>
      </c>
      <c r="H10" s="158">
        <v>19230.12</v>
      </c>
      <c r="I10" s="48">
        <v>0</v>
      </c>
      <c r="J10" s="48">
        <v>0</v>
      </c>
      <c r="K10" s="14">
        <v>0</v>
      </c>
      <c r="L10" s="181">
        <v>3127</v>
      </c>
      <c r="M10" s="181">
        <v>6351</v>
      </c>
      <c r="N10" s="184">
        <v>19014736</v>
      </c>
      <c r="O10" s="128">
        <f t="shared" si="9"/>
        <v>-14000</v>
      </c>
      <c r="P10" s="118">
        <v>-14000</v>
      </c>
      <c r="Q10" s="16">
        <v>0</v>
      </c>
      <c r="R10" s="16">
        <v>0</v>
      </c>
      <c r="S10" s="18">
        <v>0</v>
      </c>
      <c r="T10" s="291">
        <f t="shared" si="10"/>
        <v>-14000000</v>
      </c>
      <c r="U10" s="151">
        <f t="shared" si="11"/>
        <v>5230.119999999999</v>
      </c>
      <c r="V10" s="152">
        <f t="shared" si="0"/>
        <v>5230.119999999999</v>
      </c>
      <c r="W10" s="152">
        <f t="shared" si="1"/>
        <v>0</v>
      </c>
      <c r="X10" s="152">
        <f t="shared" si="1"/>
        <v>0</v>
      </c>
      <c r="Y10" s="154">
        <f t="shared" si="1"/>
        <v>0</v>
      </c>
      <c r="Z10" s="38">
        <v>30000</v>
      </c>
      <c r="AA10" s="39">
        <v>0</v>
      </c>
      <c r="AB10" s="40">
        <v>0</v>
      </c>
      <c r="AC10" s="17">
        <f>5000+14000</f>
        <v>19000</v>
      </c>
      <c r="AD10" s="26">
        <v>0</v>
      </c>
      <c r="AE10" s="47">
        <v>0</v>
      </c>
      <c r="AF10" s="170">
        <f t="shared" si="2"/>
        <v>49000</v>
      </c>
      <c r="AG10" s="171">
        <f t="shared" si="2"/>
        <v>0</v>
      </c>
      <c r="AH10" s="175">
        <f t="shared" si="2"/>
        <v>0</v>
      </c>
      <c r="AI10" s="43">
        <v>0</v>
      </c>
      <c r="AJ10" s="43">
        <v>0</v>
      </c>
      <c r="AK10" s="43">
        <v>0</v>
      </c>
      <c r="AL10" s="17">
        <v>0</v>
      </c>
      <c r="AM10" s="27">
        <v>0</v>
      </c>
      <c r="AN10" s="29">
        <v>0</v>
      </c>
      <c r="AO10" s="151">
        <f t="shared" si="3"/>
        <v>0</v>
      </c>
      <c r="AP10" s="152">
        <f t="shared" si="3"/>
        <v>0</v>
      </c>
      <c r="AQ10" s="154">
        <f t="shared" si="3"/>
        <v>0</v>
      </c>
      <c r="AR10" s="15">
        <v>0</v>
      </c>
      <c r="AS10" s="16">
        <v>0</v>
      </c>
      <c r="AT10" s="18">
        <v>0</v>
      </c>
      <c r="AU10" s="19">
        <v>0</v>
      </c>
      <c r="AV10" s="20">
        <v>0</v>
      </c>
      <c r="AW10" s="30">
        <v>0</v>
      </c>
      <c r="AX10" s="151">
        <f t="shared" si="4"/>
        <v>0</v>
      </c>
      <c r="AY10" s="152">
        <f t="shared" si="4"/>
        <v>0</v>
      </c>
      <c r="AZ10" s="154">
        <f t="shared" si="4"/>
        <v>0</v>
      </c>
      <c r="BA10" s="15">
        <v>0</v>
      </c>
      <c r="BB10" s="16">
        <v>0</v>
      </c>
      <c r="BC10" s="18">
        <v>0</v>
      </c>
      <c r="BD10" s="150">
        <v>0</v>
      </c>
      <c r="BE10" s="165">
        <v>0</v>
      </c>
      <c r="BF10" s="166">
        <v>0</v>
      </c>
      <c r="BG10" s="151">
        <f t="shared" si="5"/>
        <v>0</v>
      </c>
      <c r="BH10" s="152">
        <f t="shared" si="5"/>
        <v>0</v>
      </c>
      <c r="BI10" s="154">
        <f t="shared" si="5"/>
        <v>0</v>
      </c>
      <c r="BJ10" s="193">
        <f t="shared" si="6"/>
        <v>0</v>
      </c>
      <c r="BK10" s="49">
        <v>0</v>
      </c>
      <c r="BL10" s="49">
        <v>0</v>
      </c>
      <c r="BM10" s="164">
        <f t="shared" si="12"/>
        <v>49399.999999999993</v>
      </c>
      <c r="BN10" s="284">
        <f t="shared" si="13"/>
        <v>54399.999999999993</v>
      </c>
      <c r="BO10" s="240"/>
      <c r="BP10" s="50">
        <f t="shared" si="7"/>
        <v>5000</v>
      </c>
    </row>
    <row r="11" spans="1:70" s="46" customFormat="1" ht="52.5" customHeight="1" x14ac:dyDescent="0.25">
      <c r="A11" s="285">
        <v>1</v>
      </c>
      <c r="B11" s="33" t="s">
        <v>57</v>
      </c>
      <c r="C11" s="57" t="s">
        <v>54</v>
      </c>
      <c r="D11" s="51" t="s">
        <v>58</v>
      </c>
      <c r="E11" s="32" t="s">
        <v>59</v>
      </c>
      <c r="F11" s="115">
        <v>0</v>
      </c>
      <c r="G11" s="149">
        <f t="shared" si="8"/>
        <v>5000</v>
      </c>
      <c r="H11" s="159">
        <v>5000</v>
      </c>
      <c r="I11" s="48">
        <v>0</v>
      </c>
      <c r="J11" s="48">
        <v>0</v>
      </c>
      <c r="K11" s="14">
        <v>0</v>
      </c>
      <c r="L11" s="182">
        <v>3127</v>
      </c>
      <c r="M11" s="183">
        <v>6351</v>
      </c>
      <c r="N11" s="184">
        <v>4850000</v>
      </c>
      <c r="O11" s="128">
        <f t="shared" si="9"/>
        <v>-4700</v>
      </c>
      <c r="P11" s="118">
        <v>-4700</v>
      </c>
      <c r="Q11" s="16">
        <v>0</v>
      </c>
      <c r="R11" s="16">
        <v>0</v>
      </c>
      <c r="S11" s="18">
        <v>0</v>
      </c>
      <c r="T11" s="291">
        <f t="shared" si="10"/>
        <v>-4700000</v>
      </c>
      <c r="U11" s="151">
        <f t="shared" si="11"/>
        <v>300</v>
      </c>
      <c r="V11" s="152">
        <f t="shared" si="0"/>
        <v>300</v>
      </c>
      <c r="W11" s="152">
        <f t="shared" si="1"/>
        <v>0</v>
      </c>
      <c r="X11" s="152">
        <f t="shared" si="1"/>
        <v>0</v>
      </c>
      <c r="Y11" s="154">
        <f t="shared" si="1"/>
        <v>0</v>
      </c>
      <c r="Z11" s="293">
        <v>5000</v>
      </c>
      <c r="AA11" s="39">
        <v>0</v>
      </c>
      <c r="AB11" s="40">
        <v>0</v>
      </c>
      <c r="AC11" s="25">
        <v>4700</v>
      </c>
      <c r="AD11" s="26">
        <v>0</v>
      </c>
      <c r="AE11" s="47">
        <v>0</v>
      </c>
      <c r="AF11" s="170">
        <f t="shared" si="2"/>
        <v>9700</v>
      </c>
      <c r="AG11" s="171">
        <f t="shared" si="2"/>
        <v>0</v>
      </c>
      <c r="AH11" s="154">
        <f t="shared" si="2"/>
        <v>0</v>
      </c>
      <c r="AI11" s="43">
        <v>90000</v>
      </c>
      <c r="AJ11" s="43">
        <v>0</v>
      </c>
      <c r="AK11" s="43">
        <v>0</v>
      </c>
      <c r="AL11" s="17">
        <v>-70000</v>
      </c>
      <c r="AM11" s="27">
        <v>0</v>
      </c>
      <c r="AN11" s="29">
        <v>0</v>
      </c>
      <c r="AO11" s="151">
        <f t="shared" si="3"/>
        <v>20000</v>
      </c>
      <c r="AP11" s="152">
        <f t="shared" si="3"/>
        <v>0</v>
      </c>
      <c r="AQ11" s="154">
        <f t="shared" si="3"/>
        <v>0</v>
      </c>
      <c r="AR11" s="15">
        <v>0</v>
      </c>
      <c r="AS11" s="16">
        <v>0</v>
      </c>
      <c r="AT11" s="18">
        <v>0</v>
      </c>
      <c r="AU11" s="19">
        <v>70000</v>
      </c>
      <c r="AV11" s="20">
        <v>0</v>
      </c>
      <c r="AW11" s="30">
        <v>0</v>
      </c>
      <c r="AX11" s="151">
        <f t="shared" si="4"/>
        <v>70000</v>
      </c>
      <c r="AY11" s="152">
        <f t="shared" si="4"/>
        <v>0</v>
      </c>
      <c r="AZ11" s="154">
        <f t="shared" si="4"/>
        <v>0</v>
      </c>
      <c r="BA11" s="15">
        <v>0</v>
      </c>
      <c r="BB11" s="16">
        <v>0</v>
      </c>
      <c r="BC11" s="18">
        <v>0</v>
      </c>
      <c r="BD11" s="150">
        <v>0</v>
      </c>
      <c r="BE11" s="165">
        <v>0</v>
      </c>
      <c r="BF11" s="166">
        <v>0</v>
      </c>
      <c r="BG11" s="151">
        <f t="shared" si="5"/>
        <v>0</v>
      </c>
      <c r="BH11" s="152">
        <f t="shared" si="5"/>
        <v>0</v>
      </c>
      <c r="BI11" s="154">
        <f t="shared" si="5"/>
        <v>0</v>
      </c>
      <c r="BJ11" s="193">
        <f t="shared" si="6"/>
        <v>0</v>
      </c>
      <c r="BK11" s="21">
        <v>0</v>
      </c>
      <c r="BL11" s="21">
        <v>0</v>
      </c>
      <c r="BM11" s="164">
        <f t="shared" si="12"/>
        <v>100000</v>
      </c>
      <c r="BN11" s="284">
        <f t="shared" si="13"/>
        <v>100000</v>
      </c>
      <c r="BO11" s="240"/>
      <c r="BP11" s="22">
        <f t="shared" si="7"/>
        <v>0</v>
      </c>
    </row>
    <row r="12" spans="1:70" s="46" customFormat="1" ht="72" customHeight="1" x14ac:dyDescent="0.2">
      <c r="A12" s="283">
        <v>1</v>
      </c>
      <c r="B12" s="33" t="s">
        <v>60</v>
      </c>
      <c r="C12" s="53" t="s">
        <v>54</v>
      </c>
      <c r="D12" s="57">
        <v>4287001208</v>
      </c>
      <c r="E12" s="32" t="s">
        <v>61</v>
      </c>
      <c r="F12" s="115">
        <v>0</v>
      </c>
      <c r="G12" s="149">
        <f t="shared" si="8"/>
        <v>1000</v>
      </c>
      <c r="H12" s="159">
        <v>1000</v>
      </c>
      <c r="I12" s="48">
        <v>0</v>
      </c>
      <c r="J12" s="48">
        <v>0</v>
      </c>
      <c r="K12" s="14">
        <v>0</v>
      </c>
      <c r="L12" s="180">
        <v>3126</v>
      </c>
      <c r="M12" s="181">
        <v>6351</v>
      </c>
      <c r="N12" s="184">
        <v>1000000</v>
      </c>
      <c r="O12" s="128">
        <f t="shared" si="9"/>
        <v>0</v>
      </c>
      <c r="P12" s="118">
        <v>0</v>
      </c>
      <c r="Q12" s="16">
        <v>0</v>
      </c>
      <c r="R12" s="16">
        <v>0</v>
      </c>
      <c r="S12" s="18">
        <v>0</v>
      </c>
      <c r="T12" s="291">
        <f>(P12+Q12)*1000</f>
        <v>0</v>
      </c>
      <c r="U12" s="151">
        <f t="shared" si="11"/>
        <v>1000</v>
      </c>
      <c r="V12" s="152">
        <f t="shared" si="0"/>
        <v>1000</v>
      </c>
      <c r="W12" s="152">
        <f t="shared" si="1"/>
        <v>0</v>
      </c>
      <c r="X12" s="152">
        <f t="shared" si="1"/>
        <v>0</v>
      </c>
      <c r="Y12" s="154">
        <f t="shared" si="1"/>
        <v>0</v>
      </c>
      <c r="Z12" s="293">
        <v>11000</v>
      </c>
      <c r="AA12" s="39">
        <v>0</v>
      </c>
      <c r="AB12" s="40">
        <v>0</v>
      </c>
      <c r="AC12" s="25">
        <v>4000</v>
      </c>
      <c r="AD12" s="26">
        <v>0</v>
      </c>
      <c r="AE12" s="47">
        <v>0</v>
      </c>
      <c r="AF12" s="170">
        <f t="shared" si="2"/>
        <v>15000</v>
      </c>
      <c r="AG12" s="171">
        <f t="shared" si="2"/>
        <v>0</v>
      </c>
      <c r="AH12" s="154">
        <f t="shared" si="2"/>
        <v>0</v>
      </c>
      <c r="AI12" s="43">
        <v>0</v>
      </c>
      <c r="AJ12" s="43">
        <v>0</v>
      </c>
      <c r="AK12" s="43">
        <v>0</v>
      </c>
      <c r="AL12" s="17">
        <v>0</v>
      </c>
      <c r="AM12" s="27">
        <v>0</v>
      </c>
      <c r="AN12" s="29">
        <v>0</v>
      </c>
      <c r="AO12" s="151">
        <f t="shared" si="3"/>
        <v>0</v>
      </c>
      <c r="AP12" s="152">
        <f t="shared" si="3"/>
        <v>0</v>
      </c>
      <c r="AQ12" s="154">
        <f t="shared" si="3"/>
        <v>0</v>
      </c>
      <c r="AR12" s="15">
        <v>0</v>
      </c>
      <c r="AS12" s="16">
        <v>0</v>
      </c>
      <c r="AT12" s="18">
        <v>0</v>
      </c>
      <c r="AU12" s="19">
        <v>0</v>
      </c>
      <c r="AV12" s="20">
        <v>0</v>
      </c>
      <c r="AW12" s="30">
        <v>0</v>
      </c>
      <c r="AX12" s="151">
        <f t="shared" si="4"/>
        <v>0</v>
      </c>
      <c r="AY12" s="152">
        <f t="shared" si="4"/>
        <v>0</v>
      </c>
      <c r="AZ12" s="154">
        <f t="shared" si="4"/>
        <v>0</v>
      </c>
      <c r="BA12" s="15">
        <v>0</v>
      </c>
      <c r="BB12" s="16">
        <v>0</v>
      </c>
      <c r="BC12" s="18">
        <v>0</v>
      </c>
      <c r="BD12" s="150">
        <v>0</v>
      </c>
      <c r="BE12" s="165">
        <v>0</v>
      </c>
      <c r="BF12" s="166">
        <v>0</v>
      </c>
      <c r="BG12" s="151">
        <f t="shared" si="5"/>
        <v>0</v>
      </c>
      <c r="BH12" s="152">
        <f t="shared" si="5"/>
        <v>0</v>
      </c>
      <c r="BI12" s="154">
        <f t="shared" si="5"/>
        <v>0</v>
      </c>
      <c r="BJ12" s="193">
        <f t="shared" si="6"/>
        <v>0</v>
      </c>
      <c r="BK12" s="21">
        <v>0</v>
      </c>
      <c r="BL12" s="21">
        <v>0</v>
      </c>
      <c r="BM12" s="164">
        <f t="shared" si="12"/>
        <v>12000</v>
      </c>
      <c r="BN12" s="284">
        <f t="shared" si="13"/>
        <v>16000</v>
      </c>
      <c r="BO12" s="240"/>
      <c r="BP12" s="50">
        <f t="shared" si="7"/>
        <v>4000</v>
      </c>
    </row>
    <row r="13" spans="1:70" s="46" customFormat="1" ht="59.25" customHeight="1" x14ac:dyDescent="0.25">
      <c r="A13" s="285">
        <v>1</v>
      </c>
      <c r="B13" s="33" t="s">
        <v>62</v>
      </c>
      <c r="C13" s="57" t="s">
        <v>54</v>
      </c>
      <c r="D13" s="55" t="s">
        <v>63</v>
      </c>
      <c r="E13" s="32" t="s">
        <v>64</v>
      </c>
      <c r="F13" s="115">
        <f>506.385+570.8</f>
        <v>1077.1849999999999</v>
      </c>
      <c r="G13" s="149">
        <f>H13+I13</f>
        <v>25993.62</v>
      </c>
      <c r="H13" s="159">
        <f>16993.62+9000</f>
        <v>25993.62</v>
      </c>
      <c r="I13" s="48">
        <v>0</v>
      </c>
      <c r="J13" s="48">
        <v>0</v>
      </c>
      <c r="K13" s="14">
        <v>0</v>
      </c>
      <c r="L13" s="182">
        <v>3121</v>
      </c>
      <c r="M13" s="183">
        <v>6351</v>
      </c>
      <c r="N13" s="184">
        <v>25843615</v>
      </c>
      <c r="O13" s="128">
        <f t="shared" si="9"/>
        <v>-9000</v>
      </c>
      <c r="P13" s="118">
        <v>-9000</v>
      </c>
      <c r="Q13" s="16">
        <v>0</v>
      </c>
      <c r="R13" s="16">
        <v>0</v>
      </c>
      <c r="S13" s="18">
        <v>0</v>
      </c>
      <c r="T13" s="291">
        <f t="shared" si="10"/>
        <v>-9000000</v>
      </c>
      <c r="U13" s="151">
        <f t="shared" si="11"/>
        <v>16993.62</v>
      </c>
      <c r="V13" s="152">
        <f t="shared" si="0"/>
        <v>16993.62</v>
      </c>
      <c r="W13" s="152">
        <f t="shared" si="1"/>
        <v>0</v>
      </c>
      <c r="X13" s="152">
        <f t="shared" si="1"/>
        <v>0</v>
      </c>
      <c r="Y13" s="154">
        <f t="shared" si="1"/>
        <v>0</v>
      </c>
      <c r="Z13" s="293">
        <v>0</v>
      </c>
      <c r="AA13" s="39">
        <v>0</v>
      </c>
      <c r="AB13" s="40">
        <v>0</v>
      </c>
      <c r="AC13" s="25">
        <v>9000</v>
      </c>
      <c r="AD13" s="26">
        <v>0</v>
      </c>
      <c r="AE13" s="47">
        <v>0</v>
      </c>
      <c r="AF13" s="170">
        <f t="shared" si="2"/>
        <v>9000</v>
      </c>
      <c r="AG13" s="171">
        <f t="shared" si="2"/>
        <v>0</v>
      </c>
      <c r="AH13" s="154">
        <f t="shared" si="2"/>
        <v>0</v>
      </c>
      <c r="AI13" s="43">
        <v>0</v>
      </c>
      <c r="AJ13" s="43">
        <v>0</v>
      </c>
      <c r="AK13" s="43">
        <v>0</v>
      </c>
      <c r="AL13" s="17">
        <v>0</v>
      </c>
      <c r="AM13" s="27">
        <v>0</v>
      </c>
      <c r="AN13" s="29">
        <v>0</v>
      </c>
      <c r="AO13" s="151">
        <f t="shared" si="3"/>
        <v>0</v>
      </c>
      <c r="AP13" s="152">
        <f t="shared" si="3"/>
        <v>0</v>
      </c>
      <c r="AQ13" s="154">
        <f t="shared" si="3"/>
        <v>0</v>
      </c>
      <c r="AR13" s="15">
        <v>0</v>
      </c>
      <c r="AS13" s="16">
        <v>0</v>
      </c>
      <c r="AT13" s="18">
        <v>0</v>
      </c>
      <c r="AU13" s="19">
        <v>0</v>
      </c>
      <c r="AV13" s="20">
        <v>0</v>
      </c>
      <c r="AW13" s="30">
        <v>0</v>
      </c>
      <c r="AX13" s="151">
        <f t="shared" si="4"/>
        <v>0</v>
      </c>
      <c r="AY13" s="152">
        <f t="shared" si="4"/>
        <v>0</v>
      </c>
      <c r="AZ13" s="154">
        <f t="shared" si="4"/>
        <v>0</v>
      </c>
      <c r="BA13" s="15">
        <v>0</v>
      </c>
      <c r="BB13" s="16">
        <v>0</v>
      </c>
      <c r="BC13" s="18">
        <v>0</v>
      </c>
      <c r="BD13" s="150">
        <v>0</v>
      </c>
      <c r="BE13" s="165">
        <v>0</v>
      </c>
      <c r="BF13" s="166">
        <v>0</v>
      </c>
      <c r="BG13" s="151">
        <f t="shared" si="5"/>
        <v>0</v>
      </c>
      <c r="BH13" s="152">
        <f t="shared" si="5"/>
        <v>0</v>
      </c>
      <c r="BI13" s="154">
        <f t="shared" si="5"/>
        <v>0</v>
      </c>
      <c r="BJ13" s="193">
        <f t="shared" si="6"/>
        <v>0</v>
      </c>
      <c r="BK13" s="21">
        <v>0</v>
      </c>
      <c r="BL13" s="21">
        <v>0</v>
      </c>
      <c r="BM13" s="164">
        <f t="shared" si="12"/>
        <v>27070.805</v>
      </c>
      <c r="BN13" s="284">
        <f>BJ13+BG13+AX13+AO13+AF13+V13+W13+F13</f>
        <v>27070.805</v>
      </c>
      <c r="BO13" s="240"/>
      <c r="BP13" s="22">
        <f t="shared" si="7"/>
        <v>0</v>
      </c>
    </row>
    <row r="14" spans="1:70" s="46" customFormat="1" ht="38.25" x14ac:dyDescent="0.2">
      <c r="A14" s="283">
        <v>1</v>
      </c>
      <c r="B14" s="33" t="s">
        <v>65</v>
      </c>
      <c r="C14" s="57" t="s">
        <v>54</v>
      </c>
      <c r="D14" s="56">
        <v>4282001215</v>
      </c>
      <c r="E14" s="32" t="s">
        <v>66</v>
      </c>
      <c r="F14" s="115">
        <v>268.62</v>
      </c>
      <c r="G14" s="149">
        <f t="shared" si="8"/>
        <v>3731.38</v>
      </c>
      <c r="H14" s="159">
        <v>3731.38</v>
      </c>
      <c r="I14" s="48">
        <v>0</v>
      </c>
      <c r="J14" s="48">
        <v>0</v>
      </c>
      <c r="K14" s="14">
        <v>0</v>
      </c>
      <c r="L14" s="182">
        <v>3122</v>
      </c>
      <c r="M14" s="183">
        <v>6351</v>
      </c>
      <c r="N14" s="184">
        <v>3731380</v>
      </c>
      <c r="O14" s="128">
        <f t="shared" si="9"/>
        <v>0</v>
      </c>
      <c r="P14" s="118">
        <v>0</v>
      </c>
      <c r="Q14" s="16">
        <v>0</v>
      </c>
      <c r="R14" s="16">
        <v>0</v>
      </c>
      <c r="S14" s="18">
        <v>0</v>
      </c>
      <c r="T14" s="291">
        <f t="shared" si="10"/>
        <v>0</v>
      </c>
      <c r="U14" s="151">
        <f t="shared" si="11"/>
        <v>3731.38</v>
      </c>
      <c r="V14" s="152">
        <f t="shared" si="0"/>
        <v>3731.38</v>
      </c>
      <c r="W14" s="152">
        <f t="shared" si="1"/>
        <v>0</v>
      </c>
      <c r="X14" s="152">
        <f t="shared" si="1"/>
        <v>0</v>
      </c>
      <c r="Y14" s="154">
        <f t="shared" si="1"/>
        <v>0</v>
      </c>
      <c r="Z14" s="293">
        <v>5000</v>
      </c>
      <c r="AA14" s="39">
        <v>0</v>
      </c>
      <c r="AB14" s="40">
        <v>0</v>
      </c>
      <c r="AC14" s="25">
        <v>-1000</v>
      </c>
      <c r="AD14" s="26">
        <v>0</v>
      </c>
      <c r="AE14" s="47">
        <v>0</v>
      </c>
      <c r="AF14" s="170">
        <f t="shared" si="2"/>
        <v>4000</v>
      </c>
      <c r="AG14" s="171">
        <f t="shared" si="2"/>
        <v>0</v>
      </c>
      <c r="AH14" s="154">
        <f t="shared" si="2"/>
        <v>0</v>
      </c>
      <c r="AI14" s="43">
        <v>0</v>
      </c>
      <c r="AJ14" s="43">
        <v>0</v>
      </c>
      <c r="AK14" s="43">
        <v>0</v>
      </c>
      <c r="AL14" s="17">
        <v>0</v>
      </c>
      <c r="AM14" s="27">
        <v>0</v>
      </c>
      <c r="AN14" s="29">
        <v>0</v>
      </c>
      <c r="AO14" s="151">
        <f t="shared" si="3"/>
        <v>0</v>
      </c>
      <c r="AP14" s="152">
        <f t="shared" si="3"/>
        <v>0</v>
      </c>
      <c r="AQ14" s="154">
        <f t="shared" si="3"/>
        <v>0</v>
      </c>
      <c r="AR14" s="15">
        <v>0</v>
      </c>
      <c r="AS14" s="16">
        <v>0</v>
      </c>
      <c r="AT14" s="18">
        <v>0</v>
      </c>
      <c r="AU14" s="19">
        <v>0</v>
      </c>
      <c r="AV14" s="20">
        <v>0</v>
      </c>
      <c r="AW14" s="30">
        <v>0</v>
      </c>
      <c r="AX14" s="151">
        <f t="shared" si="4"/>
        <v>0</v>
      </c>
      <c r="AY14" s="152">
        <f t="shared" si="4"/>
        <v>0</v>
      </c>
      <c r="AZ14" s="154">
        <f t="shared" si="4"/>
        <v>0</v>
      </c>
      <c r="BA14" s="15">
        <v>0</v>
      </c>
      <c r="BB14" s="16">
        <v>0</v>
      </c>
      <c r="BC14" s="18">
        <v>0</v>
      </c>
      <c r="BD14" s="150">
        <v>0</v>
      </c>
      <c r="BE14" s="165">
        <v>0</v>
      </c>
      <c r="BF14" s="166">
        <v>0</v>
      </c>
      <c r="BG14" s="151">
        <f t="shared" si="5"/>
        <v>0</v>
      </c>
      <c r="BH14" s="152">
        <f t="shared" si="5"/>
        <v>0</v>
      </c>
      <c r="BI14" s="154">
        <f t="shared" si="5"/>
        <v>0</v>
      </c>
      <c r="BJ14" s="193">
        <f t="shared" si="6"/>
        <v>0</v>
      </c>
      <c r="BK14" s="21">
        <v>0</v>
      </c>
      <c r="BL14" s="21">
        <v>0</v>
      </c>
      <c r="BM14" s="164">
        <f t="shared" si="12"/>
        <v>9000.0000000000018</v>
      </c>
      <c r="BN14" s="284">
        <f>BJ14+BG14+AX14+AO14+AF14+V14+W14+F14</f>
        <v>8000</v>
      </c>
      <c r="BO14" s="240"/>
      <c r="BP14" s="82">
        <f t="shared" si="7"/>
        <v>-1000.0000000000018</v>
      </c>
    </row>
    <row r="15" spans="1:70" s="46" customFormat="1" ht="93" customHeight="1" x14ac:dyDescent="0.2">
      <c r="A15" s="283">
        <v>1</v>
      </c>
      <c r="B15" s="33" t="s">
        <v>67</v>
      </c>
      <c r="C15" s="57" t="s">
        <v>54</v>
      </c>
      <c r="D15" s="58" t="s">
        <v>68</v>
      </c>
      <c r="E15" s="32" t="s">
        <v>69</v>
      </c>
      <c r="F15" s="115">
        <v>532.4</v>
      </c>
      <c r="G15" s="149">
        <f t="shared" si="8"/>
        <v>6967.6</v>
      </c>
      <c r="H15" s="159">
        <v>6967.6</v>
      </c>
      <c r="I15" s="48">
        <v>0</v>
      </c>
      <c r="J15" s="48">
        <v>0</v>
      </c>
      <c r="K15" s="14">
        <v>0</v>
      </c>
      <c r="L15" s="182">
        <v>3121</v>
      </c>
      <c r="M15" s="183">
        <v>6351</v>
      </c>
      <c r="N15" s="184">
        <v>6866600</v>
      </c>
      <c r="O15" s="128">
        <f t="shared" si="9"/>
        <v>0</v>
      </c>
      <c r="P15" s="118">
        <v>0</v>
      </c>
      <c r="Q15" s="16">
        <v>0</v>
      </c>
      <c r="R15" s="16">
        <v>0</v>
      </c>
      <c r="S15" s="18">
        <v>0</v>
      </c>
      <c r="T15" s="291">
        <f t="shared" si="10"/>
        <v>0</v>
      </c>
      <c r="U15" s="151">
        <f t="shared" si="11"/>
        <v>6967.6</v>
      </c>
      <c r="V15" s="152">
        <f t="shared" si="0"/>
        <v>6967.6</v>
      </c>
      <c r="W15" s="152">
        <f t="shared" si="1"/>
        <v>0</v>
      </c>
      <c r="X15" s="152">
        <f t="shared" si="1"/>
        <v>0</v>
      </c>
      <c r="Y15" s="154">
        <f t="shared" si="1"/>
        <v>0</v>
      </c>
      <c r="Z15" s="293">
        <v>6000</v>
      </c>
      <c r="AA15" s="39">
        <v>0</v>
      </c>
      <c r="AB15" s="40">
        <v>0</v>
      </c>
      <c r="AC15" s="25">
        <v>-1000</v>
      </c>
      <c r="AD15" s="26">
        <v>0</v>
      </c>
      <c r="AE15" s="47">
        <v>0</v>
      </c>
      <c r="AF15" s="170">
        <f t="shared" si="2"/>
        <v>5000</v>
      </c>
      <c r="AG15" s="171">
        <f t="shared" si="2"/>
        <v>0</v>
      </c>
      <c r="AH15" s="154">
        <f t="shared" si="2"/>
        <v>0</v>
      </c>
      <c r="AI15" s="43">
        <v>0</v>
      </c>
      <c r="AJ15" s="43">
        <v>0</v>
      </c>
      <c r="AK15" s="43">
        <v>0</v>
      </c>
      <c r="AL15" s="17">
        <v>0</v>
      </c>
      <c r="AM15" s="27">
        <v>0</v>
      </c>
      <c r="AN15" s="29">
        <v>0</v>
      </c>
      <c r="AO15" s="151">
        <f t="shared" si="3"/>
        <v>0</v>
      </c>
      <c r="AP15" s="152">
        <f t="shared" si="3"/>
        <v>0</v>
      </c>
      <c r="AQ15" s="154">
        <f t="shared" si="3"/>
        <v>0</v>
      </c>
      <c r="AR15" s="15">
        <v>0</v>
      </c>
      <c r="AS15" s="16">
        <v>0</v>
      </c>
      <c r="AT15" s="18">
        <v>0</v>
      </c>
      <c r="AU15" s="19">
        <v>0</v>
      </c>
      <c r="AV15" s="20">
        <v>0</v>
      </c>
      <c r="AW15" s="30">
        <v>0</v>
      </c>
      <c r="AX15" s="151">
        <f t="shared" si="4"/>
        <v>0</v>
      </c>
      <c r="AY15" s="152">
        <f t="shared" si="4"/>
        <v>0</v>
      </c>
      <c r="AZ15" s="154">
        <f t="shared" si="4"/>
        <v>0</v>
      </c>
      <c r="BA15" s="15">
        <v>0</v>
      </c>
      <c r="BB15" s="16">
        <v>0</v>
      </c>
      <c r="BC15" s="18">
        <v>0</v>
      </c>
      <c r="BD15" s="150">
        <v>0</v>
      </c>
      <c r="BE15" s="165">
        <v>0</v>
      </c>
      <c r="BF15" s="166">
        <v>0</v>
      </c>
      <c r="BG15" s="151">
        <f t="shared" si="5"/>
        <v>0</v>
      </c>
      <c r="BH15" s="152">
        <f t="shared" si="5"/>
        <v>0</v>
      </c>
      <c r="BI15" s="154">
        <f t="shared" si="5"/>
        <v>0</v>
      </c>
      <c r="BJ15" s="193">
        <f t="shared" si="6"/>
        <v>0</v>
      </c>
      <c r="BK15" s="21">
        <v>0</v>
      </c>
      <c r="BL15" s="21">
        <v>0</v>
      </c>
      <c r="BM15" s="164">
        <f t="shared" si="12"/>
        <v>13500</v>
      </c>
      <c r="BN15" s="284">
        <f t="shared" si="13"/>
        <v>12500</v>
      </c>
      <c r="BO15" s="240"/>
      <c r="BP15" s="82">
        <f t="shared" si="7"/>
        <v>-1000</v>
      </c>
    </row>
    <row r="16" spans="1:70" s="46" customFormat="1" ht="85.5" customHeight="1" x14ac:dyDescent="0.25">
      <c r="A16" s="285">
        <v>1</v>
      </c>
      <c r="B16" s="33" t="s">
        <v>70</v>
      </c>
      <c r="C16" s="57" t="s">
        <v>54</v>
      </c>
      <c r="D16" s="59">
        <v>5868000000</v>
      </c>
      <c r="E16" s="32" t="s">
        <v>71</v>
      </c>
      <c r="F16" s="115">
        <v>1926.1825000000001</v>
      </c>
      <c r="G16" s="149">
        <f t="shared" si="8"/>
        <v>5074.7999999999993</v>
      </c>
      <c r="H16" s="159">
        <v>5074.7999999999993</v>
      </c>
      <c r="I16" s="48">
        <v>0</v>
      </c>
      <c r="J16" s="48">
        <v>0</v>
      </c>
      <c r="K16" s="14">
        <v>0</v>
      </c>
      <c r="L16" s="180">
        <v>3122</v>
      </c>
      <c r="M16" s="181">
        <v>6121</v>
      </c>
      <c r="N16" s="185">
        <v>0</v>
      </c>
      <c r="O16" s="128">
        <f t="shared" si="9"/>
        <v>-1540</v>
      </c>
      <c r="P16" s="118">
        <v>-1540</v>
      </c>
      <c r="Q16" s="16">
        <v>0</v>
      </c>
      <c r="R16" s="16">
        <v>0</v>
      </c>
      <c r="S16" s="18">
        <v>0</v>
      </c>
      <c r="T16" s="291">
        <v>0</v>
      </c>
      <c r="U16" s="306">
        <f t="shared" si="11"/>
        <v>3534.7999999999993</v>
      </c>
      <c r="V16" s="152">
        <f t="shared" si="0"/>
        <v>3534.7999999999993</v>
      </c>
      <c r="W16" s="152">
        <f t="shared" si="1"/>
        <v>0</v>
      </c>
      <c r="X16" s="152">
        <f t="shared" si="1"/>
        <v>0</v>
      </c>
      <c r="Y16" s="154">
        <f t="shared" si="1"/>
        <v>0</v>
      </c>
      <c r="Z16" s="293">
        <v>76049</v>
      </c>
      <c r="AA16" s="39">
        <v>0</v>
      </c>
      <c r="AB16" s="40">
        <v>0</v>
      </c>
      <c r="AC16" s="25">
        <v>-46049</v>
      </c>
      <c r="AD16" s="26">
        <v>0</v>
      </c>
      <c r="AE16" s="47">
        <v>0</v>
      </c>
      <c r="AF16" s="170">
        <f t="shared" si="2"/>
        <v>30000</v>
      </c>
      <c r="AG16" s="171">
        <f t="shared" si="2"/>
        <v>0</v>
      </c>
      <c r="AH16" s="154">
        <f t="shared" si="2"/>
        <v>0</v>
      </c>
      <c r="AI16" s="43">
        <v>0</v>
      </c>
      <c r="AJ16" s="43">
        <v>0</v>
      </c>
      <c r="AK16" s="43">
        <v>0</v>
      </c>
      <c r="AL16" s="17">
        <f>42039.02+5549.98</f>
        <v>47589</v>
      </c>
      <c r="AM16" s="27">
        <v>0</v>
      </c>
      <c r="AN16" s="29">
        <v>0</v>
      </c>
      <c r="AO16" s="151">
        <f t="shared" si="3"/>
        <v>47589</v>
      </c>
      <c r="AP16" s="152">
        <f t="shared" si="3"/>
        <v>0</v>
      </c>
      <c r="AQ16" s="154">
        <f t="shared" si="3"/>
        <v>0</v>
      </c>
      <c r="AR16" s="15">
        <v>0</v>
      </c>
      <c r="AS16" s="16">
        <v>0</v>
      </c>
      <c r="AT16" s="18">
        <v>0</v>
      </c>
      <c r="AU16" s="19">
        <v>0</v>
      </c>
      <c r="AV16" s="20">
        <v>0</v>
      </c>
      <c r="AW16" s="30">
        <v>0</v>
      </c>
      <c r="AX16" s="151">
        <f t="shared" si="4"/>
        <v>0</v>
      </c>
      <c r="AY16" s="152">
        <f t="shared" si="4"/>
        <v>0</v>
      </c>
      <c r="AZ16" s="154">
        <f t="shared" si="4"/>
        <v>0</v>
      </c>
      <c r="BA16" s="15">
        <v>0</v>
      </c>
      <c r="BB16" s="16">
        <v>0</v>
      </c>
      <c r="BC16" s="18">
        <v>0</v>
      </c>
      <c r="BD16" s="150">
        <v>0</v>
      </c>
      <c r="BE16" s="165">
        <v>0</v>
      </c>
      <c r="BF16" s="166">
        <v>0</v>
      </c>
      <c r="BG16" s="151">
        <f t="shared" si="5"/>
        <v>0</v>
      </c>
      <c r="BH16" s="152">
        <f t="shared" si="5"/>
        <v>0</v>
      </c>
      <c r="BI16" s="154">
        <f t="shared" si="5"/>
        <v>0</v>
      </c>
      <c r="BJ16" s="193">
        <f t="shared" si="6"/>
        <v>0</v>
      </c>
      <c r="BK16" s="21">
        <v>0</v>
      </c>
      <c r="BL16" s="21">
        <v>0</v>
      </c>
      <c r="BM16" s="164">
        <f t="shared" si="12"/>
        <v>83049.982499999998</v>
      </c>
      <c r="BN16" s="284">
        <f>BJ16+BG16+AX16+AO16+AF16+V16+W16+F16</f>
        <v>83049.982499999998</v>
      </c>
      <c r="BO16" s="241">
        <v>90000</v>
      </c>
      <c r="BP16" s="60">
        <f t="shared" si="7"/>
        <v>0</v>
      </c>
    </row>
    <row r="17" spans="1:68" s="46" customFormat="1" ht="22.5" x14ac:dyDescent="0.25">
      <c r="A17" s="285">
        <v>1</v>
      </c>
      <c r="B17" s="33" t="s">
        <v>72</v>
      </c>
      <c r="C17" s="57" t="s">
        <v>54</v>
      </c>
      <c r="D17" s="61" t="s">
        <v>73</v>
      </c>
      <c r="E17" s="32" t="s">
        <v>74</v>
      </c>
      <c r="F17" s="115">
        <v>2235.66</v>
      </c>
      <c r="G17" s="149">
        <f>H17+I17</f>
        <v>103244.59</v>
      </c>
      <c r="H17" s="159">
        <f>20768+10000</f>
        <v>30768</v>
      </c>
      <c r="I17" s="48">
        <v>72476.59</v>
      </c>
      <c r="J17" s="48">
        <v>0</v>
      </c>
      <c r="K17" s="14">
        <v>0</v>
      </c>
      <c r="L17" s="180">
        <v>3127</v>
      </c>
      <c r="M17" s="181">
        <v>6121</v>
      </c>
      <c r="N17" s="185">
        <v>0</v>
      </c>
      <c r="O17" s="128">
        <f t="shared" si="9"/>
        <v>-20653.05</v>
      </c>
      <c r="P17" s="118">
        <v>-20653.05</v>
      </c>
      <c r="Q17" s="16">
        <v>0</v>
      </c>
      <c r="R17" s="16">
        <v>0</v>
      </c>
      <c r="S17" s="18">
        <v>0</v>
      </c>
      <c r="T17" s="291">
        <v>0</v>
      </c>
      <c r="U17" s="306">
        <f t="shared" si="11"/>
        <v>82591.539999999994</v>
      </c>
      <c r="V17" s="152">
        <f>H17+P17</f>
        <v>10114.950000000001</v>
      </c>
      <c r="W17" s="152">
        <f t="shared" si="1"/>
        <v>72476.59</v>
      </c>
      <c r="X17" s="152">
        <f t="shared" si="1"/>
        <v>0</v>
      </c>
      <c r="Y17" s="154">
        <f t="shared" si="1"/>
        <v>0</v>
      </c>
      <c r="Z17" s="293">
        <v>57000</v>
      </c>
      <c r="AA17" s="39">
        <v>0</v>
      </c>
      <c r="AB17" s="39">
        <v>0</v>
      </c>
      <c r="AC17" s="25">
        <v>-17000</v>
      </c>
      <c r="AD17" s="26">
        <v>0</v>
      </c>
      <c r="AE17" s="47">
        <v>0</v>
      </c>
      <c r="AF17" s="170">
        <f t="shared" si="2"/>
        <v>40000</v>
      </c>
      <c r="AG17" s="171">
        <f t="shared" si="2"/>
        <v>0</v>
      </c>
      <c r="AH17" s="154">
        <f t="shared" si="2"/>
        <v>0</v>
      </c>
      <c r="AI17" s="43">
        <v>0</v>
      </c>
      <c r="AJ17" s="43">
        <v>0</v>
      </c>
      <c r="AK17" s="43">
        <v>0</v>
      </c>
      <c r="AL17" s="17">
        <v>37653.050000000003</v>
      </c>
      <c r="AM17" s="27">
        <v>0</v>
      </c>
      <c r="AN17" s="29">
        <v>0</v>
      </c>
      <c r="AO17" s="151">
        <f t="shared" si="3"/>
        <v>37653.050000000003</v>
      </c>
      <c r="AP17" s="152">
        <f t="shared" si="3"/>
        <v>0</v>
      </c>
      <c r="AQ17" s="154">
        <f t="shared" si="3"/>
        <v>0</v>
      </c>
      <c r="AR17" s="15">
        <v>0</v>
      </c>
      <c r="AS17" s="16">
        <v>0</v>
      </c>
      <c r="AT17" s="18">
        <v>0</v>
      </c>
      <c r="AU17" s="19">
        <v>0</v>
      </c>
      <c r="AV17" s="20">
        <v>0</v>
      </c>
      <c r="AW17" s="30">
        <v>0</v>
      </c>
      <c r="AX17" s="151">
        <f t="shared" si="4"/>
        <v>0</v>
      </c>
      <c r="AY17" s="152">
        <f t="shared" si="4"/>
        <v>0</v>
      </c>
      <c r="AZ17" s="154">
        <f t="shared" si="4"/>
        <v>0</v>
      </c>
      <c r="BA17" s="15">
        <v>0</v>
      </c>
      <c r="BB17" s="16">
        <v>0</v>
      </c>
      <c r="BC17" s="18">
        <v>0</v>
      </c>
      <c r="BD17" s="150">
        <v>0</v>
      </c>
      <c r="BE17" s="165">
        <v>0</v>
      </c>
      <c r="BF17" s="166">
        <v>0</v>
      </c>
      <c r="BG17" s="151">
        <f t="shared" si="5"/>
        <v>0</v>
      </c>
      <c r="BH17" s="152">
        <f t="shared" si="5"/>
        <v>0</v>
      </c>
      <c r="BI17" s="154">
        <f t="shared" si="5"/>
        <v>0</v>
      </c>
      <c r="BJ17" s="193">
        <f t="shared" si="6"/>
        <v>0</v>
      </c>
      <c r="BK17" s="21">
        <v>0</v>
      </c>
      <c r="BL17" s="21">
        <v>0</v>
      </c>
      <c r="BM17" s="164">
        <f t="shared" si="12"/>
        <v>162480.25</v>
      </c>
      <c r="BN17" s="284">
        <f>BG17+AX17+AO17+AF17+V17+W17+F17</f>
        <v>162480.25</v>
      </c>
      <c r="BO17" s="241">
        <v>172500</v>
      </c>
      <c r="BP17" s="148">
        <f>BN17-BM17</f>
        <v>0</v>
      </c>
    </row>
    <row r="18" spans="1:68" s="46" customFormat="1" ht="44.25" customHeight="1" x14ac:dyDescent="0.25">
      <c r="A18" s="285">
        <v>1</v>
      </c>
      <c r="B18" s="33" t="s">
        <v>70</v>
      </c>
      <c r="C18" s="57" t="s">
        <v>54</v>
      </c>
      <c r="D18" s="63" t="s">
        <v>75</v>
      </c>
      <c r="E18" s="32" t="s">
        <v>76</v>
      </c>
      <c r="F18" s="115">
        <f>1797.939+2403.23</f>
        <v>4201.1689999999999</v>
      </c>
      <c r="G18" s="149">
        <f>H18+I18</f>
        <v>6175.55</v>
      </c>
      <c r="H18" s="159">
        <v>5773.71</v>
      </c>
      <c r="I18" s="48">
        <v>401.84</v>
      </c>
      <c r="J18" s="48">
        <v>0</v>
      </c>
      <c r="K18" s="14">
        <v>0</v>
      </c>
      <c r="L18" s="180">
        <v>3299</v>
      </c>
      <c r="M18" s="181">
        <v>6121</v>
      </c>
      <c r="N18" s="185">
        <v>0</v>
      </c>
      <c r="O18" s="128">
        <f t="shared" si="9"/>
        <v>-5075.55</v>
      </c>
      <c r="P18" s="118">
        <v>-5075.55</v>
      </c>
      <c r="Q18" s="16">
        <v>0</v>
      </c>
      <c r="R18" s="16">
        <v>0</v>
      </c>
      <c r="S18" s="18">
        <v>0</v>
      </c>
      <c r="T18" s="291">
        <v>0</v>
      </c>
      <c r="U18" s="306">
        <f t="shared" si="11"/>
        <v>1099.9999999999998</v>
      </c>
      <c r="V18" s="152">
        <f>H18+P18</f>
        <v>698.15999999999985</v>
      </c>
      <c r="W18" s="152">
        <f t="shared" si="1"/>
        <v>401.84</v>
      </c>
      <c r="X18" s="152">
        <f t="shared" si="1"/>
        <v>0</v>
      </c>
      <c r="Y18" s="154">
        <f t="shared" si="1"/>
        <v>0</v>
      </c>
      <c r="Z18" s="293">
        <v>8000</v>
      </c>
      <c r="AA18" s="39">
        <v>0</v>
      </c>
      <c r="AB18" s="80">
        <v>100000</v>
      </c>
      <c r="AC18" s="25">
        <f>900</f>
        <v>900</v>
      </c>
      <c r="AD18" s="26">
        <v>0</v>
      </c>
      <c r="AE18" s="47">
        <v>-100000</v>
      </c>
      <c r="AF18" s="170">
        <f t="shared" si="2"/>
        <v>8900</v>
      </c>
      <c r="AG18" s="171">
        <f t="shared" si="2"/>
        <v>0</v>
      </c>
      <c r="AH18" s="154">
        <f t="shared" si="2"/>
        <v>0</v>
      </c>
      <c r="AI18" s="43">
        <v>1000</v>
      </c>
      <c r="AJ18" s="43">
        <v>0</v>
      </c>
      <c r="AK18" s="43">
        <v>320000</v>
      </c>
      <c r="AL18" s="17">
        <f>4175.55</f>
        <v>4175.55</v>
      </c>
      <c r="AM18" s="27">
        <v>0</v>
      </c>
      <c r="AN18" s="29">
        <v>-220000.55</v>
      </c>
      <c r="AO18" s="151">
        <f t="shared" si="3"/>
        <v>5175.55</v>
      </c>
      <c r="AP18" s="152">
        <f t="shared" si="3"/>
        <v>0</v>
      </c>
      <c r="AQ18" s="154">
        <f t="shared" si="3"/>
        <v>99999.450000000012</v>
      </c>
      <c r="AR18" s="15">
        <v>0</v>
      </c>
      <c r="AS18" s="16">
        <v>0</v>
      </c>
      <c r="AT18" s="18">
        <v>100000</v>
      </c>
      <c r="AU18" s="20">
        <v>0</v>
      </c>
      <c r="AV18" s="20">
        <v>0</v>
      </c>
      <c r="AW18" s="30">
        <v>220000</v>
      </c>
      <c r="AX18" s="152">
        <v>0</v>
      </c>
      <c r="AY18" s="152">
        <f t="shared" si="4"/>
        <v>0</v>
      </c>
      <c r="AZ18" s="154">
        <f t="shared" si="4"/>
        <v>320000</v>
      </c>
      <c r="BA18" s="15">
        <v>0</v>
      </c>
      <c r="BB18" s="16">
        <v>0</v>
      </c>
      <c r="BC18" s="18">
        <v>0</v>
      </c>
      <c r="BD18" s="165">
        <v>0</v>
      </c>
      <c r="BE18" s="165">
        <v>0</v>
      </c>
      <c r="BF18" s="166">
        <v>100000</v>
      </c>
      <c r="BG18" s="151">
        <f t="shared" si="5"/>
        <v>0</v>
      </c>
      <c r="BH18" s="152">
        <f t="shared" si="5"/>
        <v>0</v>
      </c>
      <c r="BI18" s="154">
        <f>BC18+BF18</f>
        <v>100000</v>
      </c>
      <c r="BJ18" s="193">
        <f>BI18+AZ18+AQ18+AH18+Y18+BH18+AY18+AP18+AG18+X18</f>
        <v>519999.45</v>
      </c>
      <c r="BK18" s="21">
        <v>0</v>
      </c>
      <c r="BL18" s="21">
        <v>0</v>
      </c>
      <c r="BM18" s="164">
        <f>H18+I18+Z18
+AI18+AR18+BA18+F18
+AB18+AK18+AT18+BC18</f>
        <v>539376.71900000004</v>
      </c>
      <c r="BN18" s="284">
        <f>BI18+AZ18+AT18+AF18+V18+F18+W18+AO18</f>
        <v>539376.71900000004</v>
      </c>
      <c r="BO18" s="240"/>
      <c r="BP18" s="60">
        <f t="shared" si="7"/>
        <v>0</v>
      </c>
    </row>
    <row r="19" spans="1:68" s="46" customFormat="1" ht="78.75" customHeight="1" x14ac:dyDescent="0.25">
      <c r="A19" s="285">
        <v>1</v>
      </c>
      <c r="B19" s="33" t="s">
        <v>72</v>
      </c>
      <c r="C19" s="57" t="s">
        <v>54</v>
      </c>
      <c r="D19" s="64">
        <v>4263000000</v>
      </c>
      <c r="E19" s="32" t="s">
        <v>77</v>
      </c>
      <c r="F19" s="115">
        <v>1837.99</v>
      </c>
      <c r="G19" s="149">
        <f>H19+I19</f>
        <v>15150</v>
      </c>
      <c r="H19" s="159">
        <v>15150</v>
      </c>
      <c r="I19" s="48">
        <v>0</v>
      </c>
      <c r="J19" s="48">
        <v>0</v>
      </c>
      <c r="K19" s="14">
        <v>0</v>
      </c>
      <c r="L19" s="180">
        <v>3121</v>
      </c>
      <c r="M19" s="181">
        <v>6121</v>
      </c>
      <c r="N19" s="186">
        <v>0</v>
      </c>
      <c r="O19" s="128">
        <f t="shared" si="9"/>
        <v>-7000</v>
      </c>
      <c r="P19" s="118">
        <v>-7000</v>
      </c>
      <c r="Q19" s="16">
        <v>0</v>
      </c>
      <c r="R19" s="16">
        <v>0</v>
      </c>
      <c r="S19" s="18">
        <v>0</v>
      </c>
      <c r="T19" s="291">
        <v>0</v>
      </c>
      <c r="U19" s="306">
        <f t="shared" si="11"/>
        <v>8150</v>
      </c>
      <c r="V19" s="152">
        <f t="shared" ref="V19:V33" si="14">G19+P19</f>
        <v>8150</v>
      </c>
      <c r="W19" s="152">
        <f t="shared" si="1"/>
        <v>0</v>
      </c>
      <c r="X19" s="152">
        <f t="shared" si="1"/>
        <v>0</v>
      </c>
      <c r="Y19" s="154">
        <f t="shared" si="1"/>
        <v>0</v>
      </c>
      <c r="Z19" s="293">
        <v>25000</v>
      </c>
      <c r="AA19" s="39">
        <v>0</v>
      </c>
      <c r="AB19" s="39">
        <v>0</v>
      </c>
      <c r="AC19" s="25">
        <v>7000</v>
      </c>
      <c r="AD19" s="26">
        <v>0</v>
      </c>
      <c r="AE19" s="47">
        <v>0</v>
      </c>
      <c r="AF19" s="170">
        <f t="shared" si="2"/>
        <v>32000</v>
      </c>
      <c r="AG19" s="171">
        <f t="shared" si="2"/>
        <v>0</v>
      </c>
      <c r="AH19" s="154">
        <f t="shared" si="2"/>
        <v>0</v>
      </c>
      <c r="AI19" s="43">
        <v>0</v>
      </c>
      <c r="AJ19" s="43">
        <v>0</v>
      </c>
      <c r="AK19" s="43">
        <v>50000</v>
      </c>
      <c r="AL19" s="17">
        <v>0</v>
      </c>
      <c r="AM19" s="27">
        <v>0</v>
      </c>
      <c r="AN19" s="29">
        <v>0</v>
      </c>
      <c r="AO19" s="152">
        <f t="shared" si="3"/>
        <v>0</v>
      </c>
      <c r="AP19" s="152">
        <f t="shared" si="3"/>
        <v>0</v>
      </c>
      <c r="AQ19" s="154">
        <f t="shared" si="3"/>
        <v>50000</v>
      </c>
      <c r="AR19" s="15">
        <v>0</v>
      </c>
      <c r="AS19" s="16">
        <v>0</v>
      </c>
      <c r="AT19" s="18">
        <v>13000</v>
      </c>
      <c r="AU19" s="20">
        <v>0</v>
      </c>
      <c r="AV19" s="20">
        <v>0</v>
      </c>
      <c r="AW19" s="20">
        <v>0</v>
      </c>
      <c r="AX19" s="152">
        <f t="shared" ref="AX19:AZ51" si="15">AR19+AU19</f>
        <v>0</v>
      </c>
      <c r="AY19" s="152">
        <f t="shared" si="4"/>
        <v>0</v>
      </c>
      <c r="AZ19" s="154">
        <f t="shared" si="4"/>
        <v>13000</v>
      </c>
      <c r="BA19" s="15">
        <v>0</v>
      </c>
      <c r="BB19" s="16">
        <v>0</v>
      </c>
      <c r="BC19" s="18">
        <v>0</v>
      </c>
      <c r="BD19" s="150">
        <v>0</v>
      </c>
      <c r="BE19" s="165">
        <v>0</v>
      </c>
      <c r="BF19" s="166">
        <v>0</v>
      </c>
      <c r="BG19" s="151">
        <f t="shared" si="5"/>
        <v>0</v>
      </c>
      <c r="BH19" s="152">
        <f t="shared" si="5"/>
        <v>0</v>
      </c>
      <c r="BI19" s="154">
        <f t="shared" si="5"/>
        <v>0</v>
      </c>
      <c r="BJ19" s="193">
        <f t="shared" si="6"/>
        <v>63000</v>
      </c>
      <c r="BK19" s="21">
        <v>0</v>
      </c>
      <c r="BL19" s="21">
        <v>0</v>
      </c>
      <c r="BM19" s="164">
        <f t="shared" si="12"/>
        <v>104987.99</v>
      </c>
      <c r="BN19" s="284">
        <f>BJ19+BG19+AX19+AO19+AF19+V19+W19+F19</f>
        <v>104987.99</v>
      </c>
      <c r="BO19" s="240"/>
      <c r="BP19" s="22">
        <f t="shared" si="7"/>
        <v>0</v>
      </c>
    </row>
    <row r="20" spans="1:68" s="46" customFormat="1" ht="75.75" customHeight="1" x14ac:dyDescent="0.25">
      <c r="A20" s="285">
        <v>1</v>
      </c>
      <c r="B20" s="33" t="s">
        <v>70</v>
      </c>
      <c r="C20" s="57" t="s">
        <v>54</v>
      </c>
      <c r="D20" s="68" t="s">
        <v>78</v>
      </c>
      <c r="E20" s="32" t="s">
        <v>79</v>
      </c>
      <c r="F20" s="115">
        <v>2336.8999999999996</v>
      </c>
      <c r="G20" s="149">
        <f t="shared" ref="G20:G33" si="16">H20+I20</f>
        <v>1243.0899999999965</v>
      </c>
      <c r="H20" s="159">
        <v>1243.0899999999965</v>
      </c>
      <c r="I20" s="48">
        <v>0</v>
      </c>
      <c r="J20" s="48">
        <v>48.4</v>
      </c>
      <c r="K20" s="14">
        <v>0</v>
      </c>
      <c r="L20" s="180">
        <v>3127</v>
      </c>
      <c r="M20" s="181">
        <v>6121</v>
      </c>
      <c r="N20" s="186">
        <v>0</v>
      </c>
      <c r="O20" s="128">
        <f t="shared" si="9"/>
        <v>-1128.0899999999999</v>
      </c>
      <c r="P20" s="118">
        <v>-1128.0899999999999</v>
      </c>
      <c r="Q20" s="16">
        <v>0</v>
      </c>
      <c r="R20" s="16">
        <v>0</v>
      </c>
      <c r="S20" s="18">
        <v>0</v>
      </c>
      <c r="T20" s="291">
        <v>0</v>
      </c>
      <c r="U20" s="306">
        <f t="shared" si="11"/>
        <v>114.99999999999659</v>
      </c>
      <c r="V20" s="152">
        <f t="shared" si="14"/>
        <v>114.99999999999659</v>
      </c>
      <c r="W20" s="152">
        <f t="shared" si="1"/>
        <v>0</v>
      </c>
      <c r="X20" s="152">
        <f t="shared" si="1"/>
        <v>48.4</v>
      </c>
      <c r="Y20" s="154">
        <f t="shared" si="1"/>
        <v>0</v>
      </c>
      <c r="Z20" s="293">
        <v>80000</v>
      </c>
      <c r="AA20" s="39">
        <v>0</v>
      </c>
      <c r="AB20" s="39">
        <v>0</v>
      </c>
      <c r="AC20" s="25">
        <v>-30000</v>
      </c>
      <c r="AD20" s="26">
        <v>0</v>
      </c>
      <c r="AE20" s="47">
        <v>0</v>
      </c>
      <c r="AF20" s="170">
        <f t="shared" si="2"/>
        <v>50000</v>
      </c>
      <c r="AG20" s="171">
        <f t="shared" si="2"/>
        <v>0</v>
      </c>
      <c r="AH20" s="154">
        <f t="shared" si="2"/>
        <v>0</v>
      </c>
      <c r="AI20" s="43">
        <v>45000</v>
      </c>
      <c r="AJ20" s="43">
        <v>0</v>
      </c>
      <c r="AK20" s="43">
        <v>0</v>
      </c>
      <c r="AL20" s="17">
        <v>31128.09</v>
      </c>
      <c r="AM20" s="27">
        <v>0</v>
      </c>
      <c r="AN20" s="29">
        <v>0</v>
      </c>
      <c r="AO20" s="151">
        <f t="shared" si="3"/>
        <v>76128.09</v>
      </c>
      <c r="AP20" s="152">
        <f t="shared" si="3"/>
        <v>0</v>
      </c>
      <c r="AQ20" s="154">
        <f t="shared" si="3"/>
        <v>0</v>
      </c>
      <c r="AR20" s="15">
        <v>0</v>
      </c>
      <c r="AS20" s="16">
        <v>0</v>
      </c>
      <c r="AT20" s="18">
        <v>0</v>
      </c>
      <c r="AU20" s="19">
        <v>0</v>
      </c>
      <c r="AV20" s="20">
        <v>0</v>
      </c>
      <c r="AW20" s="30">
        <v>0</v>
      </c>
      <c r="AX20" s="151">
        <f t="shared" si="15"/>
        <v>0</v>
      </c>
      <c r="AY20" s="152">
        <f t="shared" si="4"/>
        <v>0</v>
      </c>
      <c r="AZ20" s="154">
        <f t="shared" si="4"/>
        <v>0</v>
      </c>
      <c r="BA20" s="15">
        <v>0</v>
      </c>
      <c r="BB20" s="16">
        <v>0</v>
      </c>
      <c r="BC20" s="18">
        <v>0</v>
      </c>
      <c r="BD20" s="150">
        <v>0</v>
      </c>
      <c r="BE20" s="165">
        <v>0</v>
      </c>
      <c r="BF20" s="166">
        <v>0</v>
      </c>
      <c r="BG20" s="151">
        <f t="shared" si="5"/>
        <v>0</v>
      </c>
      <c r="BH20" s="152">
        <f t="shared" si="5"/>
        <v>0</v>
      </c>
      <c r="BI20" s="154">
        <f t="shared" si="5"/>
        <v>0</v>
      </c>
      <c r="BJ20" s="193">
        <f t="shared" si="6"/>
        <v>48.4</v>
      </c>
      <c r="BK20" s="21">
        <v>0</v>
      </c>
      <c r="BL20" s="21">
        <v>0</v>
      </c>
      <c r="BM20" s="164">
        <f t="shared" si="12"/>
        <v>128628.38999999998</v>
      </c>
      <c r="BN20" s="284">
        <f>BJ20+BG20+AX20+AO20+AF20+V20+W20+F20</f>
        <v>128628.38999999998</v>
      </c>
      <c r="BO20" s="241">
        <v>135000</v>
      </c>
      <c r="BP20" s="22">
        <f t="shared" si="7"/>
        <v>0</v>
      </c>
    </row>
    <row r="21" spans="1:68" s="46" customFormat="1" ht="68.25" customHeight="1" x14ac:dyDescent="0.25">
      <c r="A21" s="285">
        <v>1</v>
      </c>
      <c r="B21" s="33" t="s">
        <v>80</v>
      </c>
      <c r="C21" s="57" t="s">
        <v>54</v>
      </c>
      <c r="D21" s="53" t="s">
        <v>81</v>
      </c>
      <c r="E21" s="32" t="s">
        <v>82</v>
      </c>
      <c r="F21" s="115">
        <v>1243.2750000000001</v>
      </c>
      <c r="G21" s="149">
        <f t="shared" si="16"/>
        <v>11256.72</v>
      </c>
      <c r="H21" s="159">
        <v>11256.72</v>
      </c>
      <c r="I21" s="48">
        <v>0</v>
      </c>
      <c r="J21" s="48">
        <v>0</v>
      </c>
      <c r="K21" s="14">
        <v>0</v>
      </c>
      <c r="L21" s="180">
        <v>3121</v>
      </c>
      <c r="M21" s="181">
        <v>6121</v>
      </c>
      <c r="N21" s="186">
        <v>0</v>
      </c>
      <c r="O21" s="128">
        <f t="shared" si="9"/>
        <v>-3856.72</v>
      </c>
      <c r="P21" s="118">
        <v>-3856.72</v>
      </c>
      <c r="Q21" s="16">
        <v>0</v>
      </c>
      <c r="R21" s="16">
        <v>0</v>
      </c>
      <c r="S21" s="18">
        <v>0</v>
      </c>
      <c r="T21" s="291">
        <v>0</v>
      </c>
      <c r="U21" s="306">
        <f t="shared" si="11"/>
        <v>7400</v>
      </c>
      <c r="V21" s="152">
        <f t="shared" si="14"/>
        <v>7400</v>
      </c>
      <c r="W21" s="152">
        <f t="shared" si="1"/>
        <v>0</v>
      </c>
      <c r="X21" s="152">
        <f t="shared" si="1"/>
        <v>0</v>
      </c>
      <c r="Y21" s="154">
        <f t="shared" si="1"/>
        <v>0</v>
      </c>
      <c r="Z21" s="293">
        <v>8500</v>
      </c>
      <c r="AA21" s="39">
        <v>0</v>
      </c>
      <c r="AB21" s="39">
        <v>0</v>
      </c>
      <c r="AC21" s="25">
        <v>-2100</v>
      </c>
      <c r="AD21" s="26">
        <v>0</v>
      </c>
      <c r="AE21" s="47">
        <v>0</v>
      </c>
      <c r="AF21" s="170">
        <f t="shared" si="2"/>
        <v>6400</v>
      </c>
      <c r="AG21" s="171">
        <f t="shared" si="2"/>
        <v>0</v>
      </c>
      <c r="AH21" s="154">
        <f t="shared" si="2"/>
        <v>0</v>
      </c>
      <c r="AI21" s="43">
        <v>7500</v>
      </c>
      <c r="AJ21" s="43">
        <v>0</v>
      </c>
      <c r="AK21" s="43">
        <v>0</v>
      </c>
      <c r="AL21" s="17">
        <v>-2443.2800000000002</v>
      </c>
      <c r="AM21" s="27">
        <v>0</v>
      </c>
      <c r="AN21" s="29">
        <v>0</v>
      </c>
      <c r="AO21" s="151">
        <f t="shared" si="3"/>
        <v>5056.7199999999993</v>
      </c>
      <c r="AP21" s="152">
        <f t="shared" si="3"/>
        <v>0</v>
      </c>
      <c r="AQ21" s="154">
        <f t="shared" si="3"/>
        <v>0</v>
      </c>
      <c r="AR21" s="15">
        <v>0</v>
      </c>
      <c r="AS21" s="16">
        <v>0</v>
      </c>
      <c r="AT21" s="18">
        <v>0</v>
      </c>
      <c r="AU21" s="19">
        <v>0</v>
      </c>
      <c r="AV21" s="20">
        <v>0</v>
      </c>
      <c r="AW21" s="30">
        <v>0</v>
      </c>
      <c r="AX21" s="151">
        <f t="shared" si="15"/>
        <v>0</v>
      </c>
      <c r="AY21" s="152">
        <f t="shared" si="4"/>
        <v>0</v>
      </c>
      <c r="AZ21" s="154">
        <f t="shared" si="4"/>
        <v>0</v>
      </c>
      <c r="BA21" s="15">
        <v>0</v>
      </c>
      <c r="BB21" s="16">
        <v>0</v>
      </c>
      <c r="BC21" s="18">
        <v>0</v>
      </c>
      <c r="BD21" s="150">
        <v>0</v>
      </c>
      <c r="BE21" s="165">
        <v>0</v>
      </c>
      <c r="BF21" s="166">
        <v>0</v>
      </c>
      <c r="BG21" s="151">
        <f t="shared" si="5"/>
        <v>0</v>
      </c>
      <c r="BH21" s="152">
        <f t="shared" si="5"/>
        <v>0</v>
      </c>
      <c r="BI21" s="154">
        <f t="shared" si="5"/>
        <v>0</v>
      </c>
      <c r="BJ21" s="193">
        <f t="shared" si="6"/>
        <v>0</v>
      </c>
      <c r="BK21" s="21">
        <v>0</v>
      </c>
      <c r="BL21" s="21">
        <v>0</v>
      </c>
      <c r="BM21" s="164">
        <f t="shared" si="12"/>
        <v>28499.995000000003</v>
      </c>
      <c r="BN21" s="284">
        <f t="shared" si="13"/>
        <v>20099.995000000003</v>
      </c>
      <c r="BO21" s="240"/>
      <c r="BP21" s="82">
        <f t="shared" si="7"/>
        <v>-8400</v>
      </c>
    </row>
    <row r="22" spans="1:68" s="46" customFormat="1" ht="36.75" customHeight="1" x14ac:dyDescent="0.2">
      <c r="A22" s="283">
        <v>1</v>
      </c>
      <c r="B22" s="70" t="s">
        <v>83</v>
      </c>
      <c r="C22" s="65" t="s">
        <v>54</v>
      </c>
      <c r="D22" s="64" t="s">
        <v>84</v>
      </c>
      <c r="E22" s="32" t="s">
        <v>85</v>
      </c>
      <c r="F22" s="115">
        <v>0</v>
      </c>
      <c r="G22" s="149">
        <f t="shared" si="16"/>
        <v>1150</v>
      </c>
      <c r="H22" s="159">
        <f>500-500+1150</f>
        <v>1150</v>
      </c>
      <c r="I22" s="48">
        <v>0</v>
      </c>
      <c r="J22" s="48">
        <v>0</v>
      </c>
      <c r="K22" s="14">
        <v>0</v>
      </c>
      <c r="L22" s="180">
        <v>3121</v>
      </c>
      <c r="M22" s="181">
        <v>6351</v>
      </c>
      <c r="N22" s="184">
        <v>1000000</v>
      </c>
      <c r="O22" s="128">
        <f t="shared" si="9"/>
        <v>0</v>
      </c>
      <c r="P22" s="118">
        <v>0</v>
      </c>
      <c r="Q22" s="16">
        <v>0</v>
      </c>
      <c r="R22" s="16">
        <v>0</v>
      </c>
      <c r="S22" s="18">
        <v>0</v>
      </c>
      <c r="T22" s="291">
        <f t="shared" si="10"/>
        <v>0</v>
      </c>
      <c r="U22" s="306">
        <f t="shared" si="11"/>
        <v>1150</v>
      </c>
      <c r="V22" s="152">
        <f t="shared" si="14"/>
        <v>1150</v>
      </c>
      <c r="W22" s="152">
        <f t="shared" si="1"/>
        <v>0</v>
      </c>
      <c r="X22" s="152">
        <f t="shared" si="1"/>
        <v>0</v>
      </c>
      <c r="Y22" s="154">
        <f t="shared" si="1"/>
        <v>0</v>
      </c>
      <c r="Z22" s="293">
        <f>6500+14350</f>
        <v>20850</v>
      </c>
      <c r="AA22" s="39">
        <v>0</v>
      </c>
      <c r="AB22" s="39">
        <v>0</v>
      </c>
      <c r="AC22" s="25">
        <v>-10000</v>
      </c>
      <c r="AD22" s="26">
        <v>0</v>
      </c>
      <c r="AE22" s="47">
        <v>0</v>
      </c>
      <c r="AF22" s="170">
        <f t="shared" si="2"/>
        <v>10850</v>
      </c>
      <c r="AG22" s="171">
        <f t="shared" si="2"/>
        <v>0</v>
      </c>
      <c r="AH22" s="154">
        <f t="shared" si="2"/>
        <v>0</v>
      </c>
      <c r="AI22" s="43">
        <v>0</v>
      </c>
      <c r="AJ22" s="43">
        <v>0</v>
      </c>
      <c r="AK22" s="43">
        <v>0</v>
      </c>
      <c r="AL22" s="17">
        <v>10000</v>
      </c>
      <c r="AM22" s="27">
        <v>0</v>
      </c>
      <c r="AN22" s="29">
        <v>0</v>
      </c>
      <c r="AO22" s="151">
        <f t="shared" si="3"/>
        <v>10000</v>
      </c>
      <c r="AP22" s="152">
        <f t="shared" si="3"/>
        <v>0</v>
      </c>
      <c r="AQ22" s="154">
        <f t="shared" si="3"/>
        <v>0</v>
      </c>
      <c r="AR22" s="15">
        <v>0</v>
      </c>
      <c r="AS22" s="16">
        <v>0</v>
      </c>
      <c r="AT22" s="18">
        <v>0</v>
      </c>
      <c r="AU22" s="19">
        <v>0</v>
      </c>
      <c r="AV22" s="20">
        <v>0</v>
      </c>
      <c r="AW22" s="30">
        <v>0</v>
      </c>
      <c r="AX22" s="151">
        <f t="shared" si="15"/>
        <v>0</v>
      </c>
      <c r="AY22" s="152">
        <f t="shared" si="15"/>
        <v>0</v>
      </c>
      <c r="AZ22" s="154">
        <f t="shared" si="15"/>
        <v>0</v>
      </c>
      <c r="BA22" s="15">
        <v>0</v>
      </c>
      <c r="BB22" s="16">
        <v>0</v>
      </c>
      <c r="BC22" s="18">
        <v>0</v>
      </c>
      <c r="BD22" s="150">
        <v>0</v>
      </c>
      <c r="BE22" s="165">
        <v>0</v>
      </c>
      <c r="BF22" s="166">
        <v>0</v>
      </c>
      <c r="BG22" s="151">
        <f t="shared" si="5"/>
        <v>0</v>
      </c>
      <c r="BH22" s="152">
        <f t="shared" si="5"/>
        <v>0</v>
      </c>
      <c r="BI22" s="154">
        <f t="shared" si="5"/>
        <v>0</v>
      </c>
      <c r="BJ22" s="193">
        <f t="shared" si="6"/>
        <v>0</v>
      </c>
      <c r="BK22" s="21">
        <v>0</v>
      </c>
      <c r="BL22" s="21">
        <v>0</v>
      </c>
      <c r="BM22" s="164">
        <f t="shared" si="12"/>
        <v>22000</v>
      </c>
      <c r="BN22" s="284">
        <f t="shared" si="13"/>
        <v>22000</v>
      </c>
      <c r="BO22" s="240"/>
      <c r="BP22" s="22">
        <f t="shared" si="7"/>
        <v>0</v>
      </c>
    </row>
    <row r="23" spans="1:68" s="46" customFormat="1" ht="36.75" customHeight="1" x14ac:dyDescent="0.2">
      <c r="A23" s="283">
        <v>1</v>
      </c>
      <c r="B23" s="70" t="s">
        <v>83</v>
      </c>
      <c r="C23" s="57" t="s">
        <v>54</v>
      </c>
      <c r="D23" s="64" t="s">
        <v>86</v>
      </c>
      <c r="E23" s="32" t="s">
        <v>87</v>
      </c>
      <c r="F23" s="115">
        <v>543.04999999999995</v>
      </c>
      <c r="G23" s="149">
        <f t="shared" si="16"/>
        <v>2000</v>
      </c>
      <c r="H23" s="159">
        <v>2000</v>
      </c>
      <c r="I23" s="48">
        <v>0</v>
      </c>
      <c r="J23" s="48">
        <v>0</v>
      </c>
      <c r="K23" s="14">
        <v>0</v>
      </c>
      <c r="L23" s="180">
        <v>3127</v>
      </c>
      <c r="M23" s="181">
        <v>6351</v>
      </c>
      <c r="N23" s="184">
        <v>2000000</v>
      </c>
      <c r="O23" s="128">
        <f t="shared" si="9"/>
        <v>0</v>
      </c>
      <c r="P23" s="118">
        <v>0</v>
      </c>
      <c r="Q23" s="16">
        <v>0</v>
      </c>
      <c r="R23" s="16">
        <v>0</v>
      </c>
      <c r="S23" s="18">
        <v>0</v>
      </c>
      <c r="T23" s="291">
        <f t="shared" si="10"/>
        <v>0</v>
      </c>
      <c r="U23" s="306">
        <f t="shared" si="11"/>
        <v>2000</v>
      </c>
      <c r="V23" s="152">
        <f t="shared" si="14"/>
        <v>2000</v>
      </c>
      <c r="W23" s="152">
        <f t="shared" si="1"/>
        <v>0</v>
      </c>
      <c r="X23" s="152">
        <f t="shared" si="1"/>
        <v>0</v>
      </c>
      <c r="Y23" s="154">
        <f t="shared" si="1"/>
        <v>0</v>
      </c>
      <c r="Z23" s="293">
        <v>20000</v>
      </c>
      <c r="AA23" s="39">
        <v>0</v>
      </c>
      <c r="AB23" s="39">
        <v>0</v>
      </c>
      <c r="AC23" s="25">
        <v>-15000</v>
      </c>
      <c r="AD23" s="26">
        <v>0</v>
      </c>
      <c r="AE23" s="47">
        <v>0</v>
      </c>
      <c r="AF23" s="170">
        <f t="shared" si="2"/>
        <v>5000</v>
      </c>
      <c r="AG23" s="171">
        <f t="shared" si="2"/>
        <v>0</v>
      </c>
      <c r="AH23" s="154">
        <f t="shared" si="2"/>
        <v>0</v>
      </c>
      <c r="AI23" s="43">
        <v>0</v>
      </c>
      <c r="AJ23" s="43">
        <v>0</v>
      </c>
      <c r="AK23" s="43">
        <v>0</v>
      </c>
      <c r="AL23" s="17">
        <v>15000</v>
      </c>
      <c r="AM23" s="27">
        <v>0</v>
      </c>
      <c r="AN23" s="29">
        <v>0</v>
      </c>
      <c r="AO23" s="151">
        <f t="shared" si="3"/>
        <v>15000</v>
      </c>
      <c r="AP23" s="152">
        <f t="shared" si="3"/>
        <v>0</v>
      </c>
      <c r="AQ23" s="154">
        <f t="shared" si="3"/>
        <v>0</v>
      </c>
      <c r="AR23" s="15">
        <v>0</v>
      </c>
      <c r="AS23" s="16">
        <v>0</v>
      </c>
      <c r="AT23" s="18">
        <v>0</v>
      </c>
      <c r="AU23" s="19">
        <v>0</v>
      </c>
      <c r="AV23" s="20">
        <v>0</v>
      </c>
      <c r="AW23" s="30">
        <v>0</v>
      </c>
      <c r="AX23" s="151">
        <f t="shared" si="15"/>
        <v>0</v>
      </c>
      <c r="AY23" s="152">
        <f t="shared" si="15"/>
        <v>0</v>
      </c>
      <c r="AZ23" s="154">
        <f t="shared" si="15"/>
        <v>0</v>
      </c>
      <c r="BA23" s="15">
        <v>0</v>
      </c>
      <c r="BB23" s="16">
        <v>0</v>
      </c>
      <c r="BC23" s="18">
        <v>0</v>
      </c>
      <c r="BD23" s="150">
        <v>0</v>
      </c>
      <c r="BE23" s="165">
        <v>0</v>
      </c>
      <c r="BF23" s="166">
        <v>0</v>
      </c>
      <c r="BG23" s="151">
        <f t="shared" si="5"/>
        <v>0</v>
      </c>
      <c r="BH23" s="152">
        <f t="shared" si="5"/>
        <v>0</v>
      </c>
      <c r="BI23" s="154">
        <f t="shared" si="5"/>
        <v>0</v>
      </c>
      <c r="BJ23" s="193">
        <f t="shared" si="6"/>
        <v>0</v>
      </c>
      <c r="BK23" s="21">
        <v>0</v>
      </c>
      <c r="BL23" s="21">
        <v>0</v>
      </c>
      <c r="BM23" s="164">
        <f t="shared" si="12"/>
        <v>22543.05</v>
      </c>
      <c r="BN23" s="284">
        <f t="shared" si="13"/>
        <v>22543.05</v>
      </c>
      <c r="BO23" s="240"/>
      <c r="BP23" s="22">
        <f t="shared" si="7"/>
        <v>0</v>
      </c>
    </row>
    <row r="24" spans="1:68" s="46" customFormat="1" ht="85.5" customHeight="1" x14ac:dyDescent="0.25">
      <c r="A24" s="285">
        <v>1</v>
      </c>
      <c r="B24" s="33" t="s">
        <v>88</v>
      </c>
      <c r="C24" s="57" t="s">
        <v>54</v>
      </c>
      <c r="D24" s="65" t="s">
        <v>89</v>
      </c>
      <c r="E24" s="32" t="s">
        <v>90</v>
      </c>
      <c r="F24" s="115">
        <v>0</v>
      </c>
      <c r="G24" s="149">
        <f t="shared" si="16"/>
        <v>850</v>
      </c>
      <c r="H24" s="159">
        <v>850</v>
      </c>
      <c r="I24" s="48">
        <v>0</v>
      </c>
      <c r="J24" s="48">
        <v>0</v>
      </c>
      <c r="K24" s="14">
        <v>0</v>
      </c>
      <c r="L24" s="180">
        <v>3121</v>
      </c>
      <c r="M24" s="181">
        <v>5331</v>
      </c>
      <c r="N24" s="187">
        <v>850000</v>
      </c>
      <c r="O24" s="128">
        <f t="shared" si="9"/>
        <v>-300</v>
      </c>
      <c r="P24" s="118">
        <v>-300</v>
      </c>
      <c r="Q24" s="16">
        <v>0</v>
      </c>
      <c r="R24" s="16">
        <v>0</v>
      </c>
      <c r="S24" s="18">
        <v>0</v>
      </c>
      <c r="T24" s="291">
        <f t="shared" si="10"/>
        <v>-300000</v>
      </c>
      <c r="U24" s="306">
        <f t="shared" si="11"/>
        <v>550</v>
      </c>
      <c r="V24" s="177">
        <f t="shared" si="14"/>
        <v>550</v>
      </c>
      <c r="W24" s="152">
        <f t="shared" si="1"/>
        <v>0</v>
      </c>
      <c r="X24" s="152">
        <f t="shared" si="1"/>
        <v>0</v>
      </c>
      <c r="Y24" s="154">
        <f t="shared" si="1"/>
        <v>0</v>
      </c>
      <c r="Z24" s="39">
        <v>0</v>
      </c>
      <c r="AA24" s="39">
        <v>0</v>
      </c>
      <c r="AB24" s="39">
        <v>0</v>
      </c>
      <c r="AC24" s="25">
        <f>300+2000</f>
        <v>2300</v>
      </c>
      <c r="AD24" s="26">
        <v>0</v>
      </c>
      <c r="AE24" s="47">
        <v>0</v>
      </c>
      <c r="AF24" s="170">
        <f t="shared" si="2"/>
        <v>2300</v>
      </c>
      <c r="AG24" s="171">
        <f t="shared" si="2"/>
        <v>0</v>
      </c>
      <c r="AH24" s="154">
        <f t="shared" si="2"/>
        <v>0</v>
      </c>
      <c r="AI24" s="43">
        <v>0</v>
      </c>
      <c r="AJ24" s="43">
        <v>0</v>
      </c>
      <c r="AK24" s="43">
        <v>0</v>
      </c>
      <c r="AL24" s="17">
        <v>0</v>
      </c>
      <c r="AM24" s="27">
        <v>0</v>
      </c>
      <c r="AN24" s="29">
        <v>0</v>
      </c>
      <c r="AO24" s="151">
        <f t="shared" si="3"/>
        <v>0</v>
      </c>
      <c r="AP24" s="152">
        <f t="shared" si="3"/>
        <v>0</v>
      </c>
      <c r="AQ24" s="154">
        <f t="shared" si="3"/>
        <v>0</v>
      </c>
      <c r="AR24" s="15">
        <v>0</v>
      </c>
      <c r="AS24" s="16">
        <v>0</v>
      </c>
      <c r="AT24" s="18">
        <v>0</v>
      </c>
      <c r="AU24" s="19">
        <v>0</v>
      </c>
      <c r="AV24" s="20">
        <v>0</v>
      </c>
      <c r="AW24" s="30">
        <v>0</v>
      </c>
      <c r="AX24" s="151">
        <f t="shared" si="15"/>
        <v>0</v>
      </c>
      <c r="AY24" s="152">
        <f t="shared" si="15"/>
        <v>0</v>
      </c>
      <c r="AZ24" s="154">
        <f t="shared" si="15"/>
        <v>0</v>
      </c>
      <c r="BA24" s="15">
        <v>0</v>
      </c>
      <c r="BB24" s="16">
        <v>0</v>
      </c>
      <c r="BC24" s="18">
        <v>0</v>
      </c>
      <c r="BD24" s="150">
        <v>0</v>
      </c>
      <c r="BE24" s="165">
        <v>0</v>
      </c>
      <c r="BF24" s="166">
        <v>0</v>
      </c>
      <c r="BG24" s="151">
        <f t="shared" si="5"/>
        <v>0</v>
      </c>
      <c r="BH24" s="152">
        <f t="shared" si="5"/>
        <v>0</v>
      </c>
      <c r="BI24" s="154">
        <f t="shared" si="5"/>
        <v>0</v>
      </c>
      <c r="BJ24" s="193">
        <f t="shared" si="6"/>
        <v>0</v>
      </c>
      <c r="BK24" s="21">
        <v>0</v>
      </c>
      <c r="BL24" s="21">
        <v>0</v>
      </c>
      <c r="BM24" s="164">
        <f t="shared" si="12"/>
        <v>850</v>
      </c>
      <c r="BN24" s="284">
        <f t="shared" si="13"/>
        <v>2850</v>
      </c>
      <c r="BO24" s="240"/>
      <c r="BP24" s="50">
        <f t="shared" si="7"/>
        <v>2000</v>
      </c>
    </row>
    <row r="25" spans="1:68" s="46" customFormat="1" ht="70.5" customHeight="1" x14ac:dyDescent="0.2">
      <c r="A25" s="283">
        <v>1</v>
      </c>
      <c r="B25" s="70" t="s">
        <v>91</v>
      </c>
      <c r="C25" s="57" t="s">
        <v>54</v>
      </c>
      <c r="D25" s="72" t="s">
        <v>92</v>
      </c>
      <c r="E25" s="32" t="s">
        <v>93</v>
      </c>
      <c r="F25" s="115">
        <v>0</v>
      </c>
      <c r="G25" s="149">
        <f t="shared" si="16"/>
        <v>0</v>
      </c>
      <c r="H25" s="159">
        <f>500-500</f>
        <v>0</v>
      </c>
      <c r="I25" s="48">
        <v>0</v>
      </c>
      <c r="J25" s="48">
        <v>0</v>
      </c>
      <c r="K25" s="14">
        <v>0</v>
      </c>
      <c r="L25" s="180">
        <v>3113</v>
      </c>
      <c r="M25" s="181">
        <v>6351</v>
      </c>
      <c r="N25" s="187">
        <v>0</v>
      </c>
      <c r="O25" s="128">
        <f t="shared" si="9"/>
        <v>0</v>
      </c>
      <c r="P25" s="118">
        <v>0</v>
      </c>
      <c r="Q25" s="16">
        <v>0</v>
      </c>
      <c r="R25" s="16">
        <v>0</v>
      </c>
      <c r="S25" s="18">
        <v>0</v>
      </c>
      <c r="T25" s="291">
        <f t="shared" si="10"/>
        <v>0</v>
      </c>
      <c r="U25" s="306">
        <f t="shared" si="11"/>
        <v>0</v>
      </c>
      <c r="V25" s="152">
        <f t="shared" si="14"/>
        <v>0</v>
      </c>
      <c r="W25" s="152">
        <f t="shared" si="1"/>
        <v>0</v>
      </c>
      <c r="X25" s="152">
        <f t="shared" si="1"/>
        <v>0</v>
      </c>
      <c r="Y25" s="154">
        <f t="shared" si="1"/>
        <v>0</v>
      </c>
      <c r="Z25" s="293">
        <v>9000</v>
      </c>
      <c r="AA25" s="39">
        <v>0</v>
      </c>
      <c r="AB25" s="39">
        <v>0</v>
      </c>
      <c r="AC25" s="25">
        <v>-9000</v>
      </c>
      <c r="AD25" s="26">
        <v>0</v>
      </c>
      <c r="AE25" s="47">
        <v>0</v>
      </c>
      <c r="AF25" s="170">
        <f t="shared" si="2"/>
        <v>0</v>
      </c>
      <c r="AG25" s="171">
        <f t="shared" si="2"/>
        <v>0</v>
      </c>
      <c r="AH25" s="154">
        <f t="shared" si="2"/>
        <v>0</v>
      </c>
      <c r="AI25" s="43">
        <v>0</v>
      </c>
      <c r="AJ25" s="43">
        <v>0</v>
      </c>
      <c r="AK25" s="43">
        <v>0</v>
      </c>
      <c r="AL25" s="17">
        <v>0</v>
      </c>
      <c r="AM25" s="27">
        <v>0</v>
      </c>
      <c r="AN25" s="29">
        <v>0</v>
      </c>
      <c r="AO25" s="151">
        <f t="shared" si="3"/>
        <v>0</v>
      </c>
      <c r="AP25" s="152">
        <f t="shared" si="3"/>
        <v>0</v>
      </c>
      <c r="AQ25" s="154">
        <f t="shared" si="3"/>
        <v>0</v>
      </c>
      <c r="AR25" s="15">
        <v>0</v>
      </c>
      <c r="AS25" s="16">
        <v>0</v>
      </c>
      <c r="AT25" s="18">
        <v>0</v>
      </c>
      <c r="AU25" s="19">
        <v>0</v>
      </c>
      <c r="AV25" s="20">
        <v>0</v>
      </c>
      <c r="AW25" s="30">
        <v>0</v>
      </c>
      <c r="AX25" s="151">
        <f t="shared" si="15"/>
        <v>0</v>
      </c>
      <c r="AY25" s="152">
        <f t="shared" si="15"/>
        <v>0</v>
      </c>
      <c r="AZ25" s="154">
        <f t="shared" si="15"/>
        <v>0</v>
      </c>
      <c r="BA25" s="15">
        <v>0</v>
      </c>
      <c r="BB25" s="16">
        <v>0</v>
      </c>
      <c r="BC25" s="18">
        <v>0</v>
      </c>
      <c r="BD25" s="150">
        <v>0</v>
      </c>
      <c r="BE25" s="165">
        <v>0</v>
      </c>
      <c r="BF25" s="166">
        <v>0</v>
      </c>
      <c r="BG25" s="151">
        <f t="shared" si="5"/>
        <v>0</v>
      </c>
      <c r="BH25" s="152">
        <f t="shared" si="5"/>
        <v>0</v>
      </c>
      <c r="BI25" s="154">
        <f t="shared" si="5"/>
        <v>0</v>
      </c>
      <c r="BJ25" s="193">
        <f t="shared" si="6"/>
        <v>0</v>
      </c>
      <c r="BK25" s="21">
        <v>0</v>
      </c>
      <c r="BL25" s="21">
        <v>0</v>
      </c>
      <c r="BM25" s="164">
        <f>H25+I25+Z25+AI25+AR25+BA25+BJ25+F25</f>
        <v>9000</v>
      </c>
      <c r="BN25" s="284">
        <f t="shared" si="13"/>
        <v>0</v>
      </c>
      <c r="BO25" s="240"/>
      <c r="BP25" s="69">
        <f t="shared" si="7"/>
        <v>-9000</v>
      </c>
    </row>
    <row r="26" spans="1:68" s="46" customFormat="1" ht="25.5" x14ac:dyDescent="0.2">
      <c r="A26" s="283">
        <v>1</v>
      </c>
      <c r="B26" s="33" t="s">
        <v>49</v>
      </c>
      <c r="C26" s="57" t="s">
        <v>54</v>
      </c>
      <c r="D26" s="53" t="s">
        <v>94</v>
      </c>
      <c r="E26" s="32" t="s">
        <v>95</v>
      </c>
      <c r="F26" s="115">
        <v>0</v>
      </c>
      <c r="G26" s="149">
        <f t="shared" si="16"/>
        <v>2500</v>
      </c>
      <c r="H26" s="159">
        <v>2500</v>
      </c>
      <c r="I26" s="48">
        <v>0</v>
      </c>
      <c r="J26" s="48">
        <v>0</v>
      </c>
      <c r="K26" s="14">
        <v>0</v>
      </c>
      <c r="L26" s="180">
        <v>3127</v>
      </c>
      <c r="M26" s="181">
        <v>6351</v>
      </c>
      <c r="N26" s="184">
        <v>2500000</v>
      </c>
      <c r="O26" s="128">
        <f t="shared" si="9"/>
        <v>0</v>
      </c>
      <c r="P26" s="118">
        <v>0</v>
      </c>
      <c r="Q26" s="16">
        <v>0</v>
      </c>
      <c r="R26" s="16">
        <v>0</v>
      </c>
      <c r="S26" s="18">
        <v>0</v>
      </c>
      <c r="T26" s="291">
        <f t="shared" si="10"/>
        <v>0</v>
      </c>
      <c r="U26" s="306">
        <f t="shared" si="11"/>
        <v>2500</v>
      </c>
      <c r="V26" s="152">
        <f t="shared" si="14"/>
        <v>2500</v>
      </c>
      <c r="W26" s="152">
        <f t="shared" si="1"/>
        <v>0</v>
      </c>
      <c r="X26" s="152">
        <f t="shared" si="1"/>
        <v>0</v>
      </c>
      <c r="Y26" s="154">
        <f t="shared" si="1"/>
        <v>0</v>
      </c>
      <c r="Z26" s="293">
        <v>10000</v>
      </c>
      <c r="AA26" s="39">
        <v>0</v>
      </c>
      <c r="AB26" s="39">
        <v>0</v>
      </c>
      <c r="AC26" s="25">
        <v>-4000</v>
      </c>
      <c r="AD26" s="26">
        <v>0</v>
      </c>
      <c r="AE26" s="47">
        <v>0</v>
      </c>
      <c r="AF26" s="170">
        <f t="shared" si="2"/>
        <v>6000</v>
      </c>
      <c r="AG26" s="171">
        <f t="shared" si="2"/>
        <v>0</v>
      </c>
      <c r="AH26" s="154">
        <f t="shared" si="2"/>
        <v>0</v>
      </c>
      <c r="AI26" s="43">
        <v>0</v>
      </c>
      <c r="AJ26" s="43">
        <v>0</v>
      </c>
      <c r="AK26" s="43">
        <v>0</v>
      </c>
      <c r="AL26" s="17">
        <v>4000</v>
      </c>
      <c r="AM26" s="27">
        <v>0</v>
      </c>
      <c r="AN26" s="29">
        <v>0</v>
      </c>
      <c r="AO26" s="151">
        <f t="shared" si="3"/>
        <v>4000</v>
      </c>
      <c r="AP26" s="152">
        <f t="shared" si="3"/>
        <v>0</v>
      </c>
      <c r="AQ26" s="154">
        <f t="shared" si="3"/>
        <v>0</v>
      </c>
      <c r="AR26" s="15">
        <v>0</v>
      </c>
      <c r="AS26" s="16">
        <v>0</v>
      </c>
      <c r="AT26" s="18">
        <v>0</v>
      </c>
      <c r="AU26" s="19">
        <v>0</v>
      </c>
      <c r="AV26" s="20">
        <v>0</v>
      </c>
      <c r="AW26" s="30">
        <v>0</v>
      </c>
      <c r="AX26" s="151">
        <f t="shared" si="15"/>
        <v>0</v>
      </c>
      <c r="AY26" s="152">
        <f t="shared" si="15"/>
        <v>0</v>
      </c>
      <c r="AZ26" s="154">
        <f t="shared" si="15"/>
        <v>0</v>
      </c>
      <c r="BA26" s="15">
        <v>0</v>
      </c>
      <c r="BB26" s="16">
        <v>0</v>
      </c>
      <c r="BC26" s="18">
        <v>0</v>
      </c>
      <c r="BD26" s="150">
        <v>0</v>
      </c>
      <c r="BE26" s="165">
        <v>0</v>
      </c>
      <c r="BF26" s="166">
        <v>0</v>
      </c>
      <c r="BG26" s="151">
        <f t="shared" si="5"/>
        <v>0</v>
      </c>
      <c r="BH26" s="152">
        <f t="shared" si="5"/>
        <v>0</v>
      </c>
      <c r="BI26" s="154">
        <f t="shared" si="5"/>
        <v>0</v>
      </c>
      <c r="BJ26" s="193">
        <f t="shared" si="6"/>
        <v>0</v>
      </c>
      <c r="BK26" s="21">
        <v>0</v>
      </c>
      <c r="BL26" s="21">
        <v>0</v>
      </c>
      <c r="BM26" s="164">
        <f t="shared" ref="BM26:BM45" si="17">H26+I26+Z26+AI26+AR26+BA26+BJ26+F26</f>
        <v>12500</v>
      </c>
      <c r="BN26" s="284">
        <f t="shared" si="13"/>
        <v>12500</v>
      </c>
      <c r="BO26" s="240"/>
      <c r="BP26" s="22">
        <f t="shared" si="7"/>
        <v>0</v>
      </c>
    </row>
    <row r="27" spans="1:68" s="46" customFormat="1" ht="36.75" customHeight="1" x14ac:dyDescent="0.25">
      <c r="A27" s="285">
        <v>1</v>
      </c>
      <c r="B27" s="33" t="s">
        <v>49</v>
      </c>
      <c r="C27" s="57" t="s">
        <v>54</v>
      </c>
      <c r="D27" s="72" t="s">
        <v>96</v>
      </c>
      <c r="E27" s="137" t="s">
        <v>97</v>
      </c>
      <c r="F27" s="115">
        <v>5686.5400000000009</v>
      </c>
      <c r="G27" s="149">
        <f t="shared" si="16"/>
        <v>4150</v>
      </c>
      <c r="H27" s="159">
        <v>4150</v>
      </c>
      <c r="I27" s="48">
        <v>0</v>
      </c>
      <c r="J27" s="48">
        <v>0</v>
      </c>
      <c r="K27" s="14">
        <v>0</v>
      </c>
      <c r="L27" s="180">
        <v>3127</v>
      </c>
      <c r="M27" s="181">
        <v>5331</v>
      </c>
      <c r="N27" s="184">
        <v>4000000</v>
      </c>
      <c r="O27" s="128">
        <f t="shared" si="9"/>
        <v>-4000</v>
      </c>
      <c r="P27" s="118">
        <v>-4000</v>
      </c>
      <c r="Q27" s="16">
        <v>0</v>
      </c>
      <c r="R27" s="16">
        <v>0</v>
      </c>
      <c r="S27" s="18">
        <v>0</v>
      </c>
      <c r="T27" s="291">
        <f t="shared" si="10"/>
        <v>-4000000</v>
      </c>
      <c r="U27" s="306">
        <f t="shared" si="11"/>
        <v>150</v>
      </c>
      <c r="V27" s="152">
        <f t="shared" si="14"/>
        <v>150</v>
      </c>
      <c r="W27" s="152">
        <f t="shared" si="1"/>
        <v>0</v>
      </c>
      <c r="X27" s="152">
        <f t="shared" si="1"/>
        <v>0</v>
      </c>
      <c r="Y27" s="154">
        <f t="shared" si="1"/>
        <v>0</v>
      </c>
      <c r="Z27" s="293">
        <v>0</v>
      </c>
      <c r="AA27" s="39">
        <v>0</v>
      </c>
      <c r="AB27" s="39">
        <v>0</v>
      </c>
      <c r="AC27" s="25">
        <v>4000</v>
      </c>
      <c r="AD27" s="26">
        <v>0</v>
      </c>
      <c r="AE27" s="47">
        <v>0</v>
      </c>
      <c r="AF27" s="170">
        <f t="shared" si="2"/>
        <v>4000</v>
      </c>
      <c r="AG27" s="171">
        <f t="shared" si="2"/>
        <v>0</v>
      </c>
      <c r="AH27" s="154">
        <f t="shared" si="2"/>
        <v>0</v>
      </c>
      <c r="AI27" s="43">
        <v>0</v>
      </c>
      <c r="AJ27" s="43">
        <v>0</v>
      </c>
      <c r="AK27" s="43">
        <v>0</v>
      </c>
      <c r="AL27" s="17">
        <v>0</v>
      </c>
      <c r="AM27" s="27">
        <v>0</v>
      </c>
      <c r="AN27" s="29">
        <v>0</v>
      </c>
      <c r="AO27" s="151">
        <f t="shared" si="3"/>
        <v>0</v>
      </c>
      <c r="AP27" s="152">
        <f t="shared" si="3"/>
        <v>0</v>
      </c>
      <c r="AQ27" s="154">
        <f t="shared" si="3"/>
        <v>0</v>
      </c>
      <c r="AR27" s="15">
        <v>0</v>
      </c>
      <c r="AS27" s="16">
        <v>0</v>
      </c>
      <c r="AT27" s="18">
        <v>0</v>
      </c>
      <c r="AU27" s="19">
        <v>0</v>
      </c>
      <c r="AV27" s="20">
        <v>0</v>
      </c>
      <c r="AW27" s="30">
        <v>0</v>
      </c>
      <c r="AX27" s="151">
        <f t="shared" si="15"/>
        <v>0</v>
      </c>
      <c r="AY27" s="152">
        <f t="shared" si="15"/>
        <v>0</v>
      </c>
      <c r="AZ27" s="154">
        <f t="shared" si="15"/>
        <v>0</v>
      </c>
      <c r="BA27" s="15">
        <v>0</v>
      </c>
      <c r="BB27" s="16">
        <v>0</v>
      </c>
      <c r="BC27" s="18">
        <v>0</v>
      </c>
      <c r="BD27" s="150">
        <v>0</v>
      </c>
      <c r="BE27" s="165">
        <v>0</v>
      </c>
      <c r="BF27" s="166">
        <v>0</v>
      </c>
      <c r="BG27" s="151">
        <f t="shared" si="5"/>
        <v>0</v>
      </c>
      <c r="BH27" s="152">
        <f t="shared" si="5"/>
        <v>0</v>
      </c>
      <c r="BI27" s="154">
        <f t="shared" si="5"/>
        <v>0</v>
      </c>
      <c r="BJ27" s="193">
        <f t="shared" si="6"/>
        <v>0</v>
      </c>
      <c r="BK27" s="21">
        <v>0</v>
      </c>
      <c r="BL27" s="21">
        <v>0</v>
      </c>
      <c r="BM27" s="164">
        <f t="shared" si="17"/>
        <v>9836.5400000000009</v>
      </c>
      <c r="BN27" s="284">
        <f t="shared" si="13"/>
        <v>9836.5400000000009</v>
      </c>
      <c r="BO27" s="240"/>
      <c r="BP27" s="22">
        <f t="shared" si="7"/>
        <v>0</v>
      </c>
    </row>
    <row r="28" spans="1:68" s="46" customFormat="1" ht="36.75" customHeight="1" x14ac:dyDescent="0.2">
      <c r="A28" s="283">
        <v>1</v>
      </c>
      <c r="B28" s="70" t="s">
        <v>57</v>
      </c>
      <c r="C28" s="57" t="s">
        <v>54</v>
      </c>
      <c r="D28" s="64" t="s">
        <v>98</v>
      </c>
      <c r="E28" s="32" t="s">
        <v>99</v>
      </c>
      <c r="F28" s="115">
        <v>0</v>
      </c>
      <c r="G28" s="149">
        <f t="shared" si="16"/>
        <v>150</v>
      </c>
      <c r="H28" s="159">
        <v>150</v>
      </c>
      <c r="I28" s="48">
        <v>0</v>
      </c>
      <c r="J28" s="48">
        <v>0</v>
      </c>
      <c r="K28" s="14">
        <v>0</v>
      </c>
      <c r="L28" s="180">
        <v>3114</v>
      </c>
      <c r="M28" s="181">
        <v>6351</v>
      </c>
      <c r="N28" s="184">
        <v>150000</v>
      </c>
      <c r="O28" s="128">
        <f t="shared" si="9"/>
        <v>0</v>
      </c>
      <c r="P28" s="118">
        <v>0</v>
      </c>
      <c r="Q28" s="16">
        <v>0</v>
      </c>
      <c r="R28" s="16">
        <v>0</v>
      </c>
      <c r="S28" s="18">
        <v>0</v>
      </c>
      <c r="T28" s="291">
        <f t="shared" si="10"/>
        <v>0</v>
      </c>
      <c r="U28" s="306">
        <f t="shared" si="11"/>
        <v>150</v>
      </c>
      <c r="V28" s="152">
        <f t="shared" si="14"/>
        <v>150</v>
      </c>
      <c r="W28" s="152">
        <f t="shared" si="1"/>
        <v>0</v>
      </c>
      <c r="X28" s="152">
        <f t="shared" si="1"/>
        <v>0</v>
      </c>
      <c r="Y28" s="154">
        <f t="shared" si="1"/>
        <v>0</v>
      </c>
      <c r="Z28" s="293">
        <v>10000</v>
      </c>
      <c r="AA28" s="39">
        <v>0</v>
      </c>
      <c r="AB28" s="39">
        <v>0</v>
      </c>
      <c r="AC28" s="25">
        <v>-9500</v>
      </c>
      <c r="AD28" s="26">
        <v>0</v>
      </c>
      <c r="AE28" s="47">
        <v>0</v>
      </c>
      <c r="AF28" s="170">
        <f t="shared" si="2"/>
        <v>500</v>
      </c>
      <c r="AG28" s="171">
        <f t="shared" si="2"/>
        <v>0</v>
      </c>
      <c r="AH28" s="154">
        <f t="shared" si="2"/>
        <v>0</v>
      </c>
      <c r="AI28" s="43">
        <v>0</v>
      </c>
      <c r="AJ28" s="43">
        <v>0</v>
      </c>
      <c r="AK28" s="43">
        <v>0</v>
      </c>
      <c r="AL28" s="17">
        <v>9500</v>
      </c>
      <c r="AM28" s="27">
        <v>0</v>
      </c>
      <c r="AN28" s="29">
        <v>0</v>
      </c>
      <c r="AO28" s="151">
        <f t="shared" si="3"/>
        <v>9500</v>
      </c>
      <c r="AP28" s="152">
        <f t="shared" si="3"/>
        <v>0</v>
      </c>
      <c r="AQ28" s="154">
        <f t="shared" si="3"/>
        <v>0</v>
      </c>
      <c r="AR28" s="15">
        <v>0</v>
      </c>
      <c r="AS28" s="16">
        <v>0</v>
      </c>
      <c r="AT28" s="18">
        <v>0</v>
      </c>
      <c r="AU28" s="19">
        <v>0</v>
      </c>
      <c r="AV28" s="20">
        <v>0</v>
      </c>
      <c r="AW28" s="30">
        <v>0</v>
      </c>
      <c r="AX28" s="151">
        <f t="shared" si="15"/>
        <v>0</v>
      </c>
      <c r="AY28" s="152">
        <f t="shared" si="15"/>
        <v>0</v>
      </c>
      <c r="AZ28" s="154">
        <f t="shared" si="15"/>
        <v>0</v>
      </c>
      <c r="BA28" s="15">
        <v>0</v>
      </c>
      <c r="BB28" s="16">
        <v>0</v>
      </c>
      <c r="BC28" s="18">
        <v>0</v>
      </c>
      <c r="BD28" s="150">
        <v>0</v>
      </c>
      <c r="BE28" s="165">
        <v>0</v>
      </c>
      <c r="BF28" s="166">
        <v>0</v>
      </c>
      <c r="BG28" s="151">
        <f t="shared" si="5"/>
        <v>0</v>
      </c>
      <c r="BH28" s="152">
        <f t="shared" si="5"/>
        <v>0</v>
      </c>
      <c r="BI28" s="154">
        <f t="shared" si="5"/>
        <v>0</v>
      </c>
      <c r="BJ28" s="193">
        <f t="shared" si="6"/>
        <v>0</v>
      </c>
      <c r="BK28" s="21">
        <v>0</v>
      </c>
      <c r="BL28" s="21">
        <v>0</v>
      </c>
      <c r="BM28" s="164">
        <f t="shared" si="17"/>
        <v>10150</v>
      </c>
      <c r="BN28" s="284">
        <f t="shared" si="13"/>
        <v>10150</v>
      </c>
      <c r="BO28" s="240"/>
      <c r="BP28" s="22">
        <f t="shared" si="7"/>
        <v>0</v>
      </c>
    </row>
    <row r="29" spans="1:68" s="46" customFormat="1" ht="89.25" x14ac:dyDescent="0.25">
      <c r="A29" s="285">
        <v>1</v>
      </c>
      <c r="B29" s="33" t="s">
        <v>100</v>
      </c>
      <c r="C29" s="57" t="s">
        <v>54</v>
      </c>
      <c r="D29" s="65" t="s">
        <v>101</v>
      </c>
      <c r="E29" s="32" t="s">
        <v>102</v>
      </c>
      <c r="F29" s="115">
        <v>0</v>
      </c>
      <c r="G29" s="149">
        <f t="shared" si="16"/>
        <v>5400</v>
      </c>
      <c r="H29" s="159">
        <f>3100+2300</f>
        <v>5400</v>
      </c>
      <c r="I29" s="48">
        <v>0</v>
      </c>
      <c r="J29" s="48">
        <v>0</v>
      </c>
      <c r="K29" s="14">
        <v>0</v>
      </c>
      <c r="L29" s="180">
        <v>3127</v>
      </c>
      <c r="M29" s="181">
        <v>6351</v>
      </c>
      <c r="N29" s="184">
        <v>5400000</v>
      </c>
      <c r="O29" s="128">
        <f t="shared" si="9"/>
        <v>-4800</v>
      </c>
      <c r="P29" s="118">
        <v>-4800</v>
      </c>
      <c r="Q29" s="16">
        <v>0</v>
      </c>
      <c r="R29" s="16">
        <v>0</v>
      </c>
      <c r="S29" s="18">
        <v>0</v>
      </c>
      <c r="T29" s="291">
        <f t="shared" si="10"/>
        <v>-4800000</v>
      </c>
      <c r="U29" s="306">
        <f t="shared" si="11"/>
        <v>600</v>
      </c>
      <c r="V29" s="152">
        <f t="shared" si="14"/>
        <v>600</v>
      </c>
      <c r="W29" s="152">
        <f t="shared" si="1"/>
        <v>0</v>
      </c>
      <c r="X29" s="152">
        <f t="shared" si="1"/>
        <v>0</v>
      </c>
      <c r="Y29" s="154">
        <f t="shared" si="1"/>
        <v>0</v>
      </c>
      <c r="Z29" s="39">
        <v>0</v>
      </c>
      <c r="AA29" s="39">
        <v>0</v>
      </c>
      <c r="AB29" s="39">
        <v>0</v>
      </c>
      <c r="AC29" s="25">
        <f>4800+3500</f>
        <v>8300</v>
      </c>
      <c r="AD29" s="26">
        <v>0</v>
      </c>
      <c r="AE29" s="47">
        <v>0</v>
      </c>
      <c r="AF29" s="170">
        <f t="shared" si="2"/>
        <v>8300</v>
      </c>
      <c r="AG29" s="171">
        <f t="shared" si="2"/>
        <v>0</v>
      </c>
      <c r="AH29" s="154">
        <f t="shared" si="2"/>
        <v>0</v>
      </c>
      <c r="AI29" s="43">
        <v>0</v>
      </c>
      <c r="AJ29" s="43">
        <v>0</v>
      </c>
      <c r="AK29" s="43">
        <v>0</v>
      </c>
      <c r="AL29" s="17">
        <v>0</v>
      </c>
      <c r="AM29" s="27">
        <v>0</v>
      </c>
      <c r="AN29" s="29">
        <v>0</v>
      </c>
      <c r="AO29" s="151">
        <f t="shared" si="3"/>
        <v>0</v>
      </c>
      <c r="AP29" s="152">
        <f t="shared" si="3"/>
        <v>0</v>
      </c>
      <c r="AQ29" s="154">
        <f t="shared" si="3"/>
        <v>0</v>
      </c>
      <c r="AR29" s="15">
        <v>0</v>
      </c>
      <c r="AS29" s="16">
        <v>0</v>
      </c>
      <c r="AT29" s="18">
        <v>0</v>
      </c>
      <c r="AU29" s="19">
        <v>0</v>
      </c>
      <c r="AV29" s="20">
        <v>0</v>
      </c>
      <c r="AW29" s="30">
        <v>0</v>
      </c>
      <c r="AX29" s="151">
        <f t="shared" si="15"/>
        <v>0</v>
      </c>
      <c r="AY29" s="152">
        <f t="shared" si="15"/>
        <v>0</v>
      </c>
      <c r="AZ29" s="154">
        <f t="shared" si="15"/>
        <v>0</v>
      </c>
      <c r="BA29" s="15">
        <v>0</v>
      </c>
      <c r="BB29" s="16">
        <v>0</v>
      </c>
      <c r="BC29" s="18">
        <v>0</v>
      </c>
      <c r="BD29" s="150">
        <v>0</v>
      </c>
      <c r="BE29" s="165">
        <v>0</v>
      </c>
      <c r="BF29" s="166">
        <v>0</v>
      </c>
      <c r="BG29" s="151">
        <f t="shared" si="5"/>
        <v>0</v>
      </c>
      <c r="BH29" s="152">
        <f t="shared" si="5"/>
        <v>0</v>
      </c>
      <c r="BI29" s="154">
        <f t="shared" si="5"/>
        <v>0</v>
      </c>
      <c r="BJ29" s="193">
        <f t="shared" si="6"/>
        <v>0</v>
      </c>
      <c r="BK29" s="21">
        <v>0</v>
      </c>
      <c r="BL29" s="21">
        <v>0</v>
      </c>
      <c r="BM29" s="164">
        <f>H29+I29+Z29+AI29+AR29+BA29+BJ29+F29</f>
        <v>5400</v>
      </c>
      <c r="BN29" s="284">
        <f>BJ29+BG29+AX29+AO29+AF29+V29+W29+F29</f>
        <v>8900</v>
      </c>
      <c r="BO29" s="240"/>
      <c r="BP29" s="50">
        <f t="shared" si="7"/>
        <v>3500</v>
      </c>
    </row>
    <row r="30" spans="1:68" s="46" customFormat="1" ht="51" x14ac:dyDescent="0.2">
      <c r="A30" s="283">
        <v>1</v>
      </c>
      <c r="B30" s="33" t="s">
        <v>103</v>
      </c>
      <c r="C30" s="57" t="s">
        <v>54</v>
      </c>
      <c r="D30" s="64" t="s">
        <v>104</v>
      </c>
      <c r="E30" s="32" t="s">
        <v>105</v>
      </c>
      <c r="F30" s="115">
        <v>38</v>
      </c>
      <c r="G30" s="149">
        <f t="shared" si="16"/>
        <v>0</v>
      </c>
      <c r="H30" s="159">
        <f>350-350</f>
        <v>0</v>
      </c>
      <c r="I30" s="48">
        <v>0</v>
      </c>
      <c r="J30" s="48">
        <v>0</v>
      </c>
      <c r="K30" s="14">
        <v>0</v>
      </c>
      <c r="L30" s="180">
        <v>3133</v>
      </c>
      <c r="M30" s="181">
        <v>6351</v>
      </c>
      <c r="N30" s="184">
        <v>0</v>
      </c>
      <c r="O30" s="128">
        <f t="shared" si="9"/>
        <v>0</v>
      </c>
      <c r="P30" s="118">
        <v>0</v>
      </c>
      <c r="Q30" s="16">
        <v>0</v>
      </c>
      <c r="R30" s="16">
        <v>0</v>
      </c>
      <c r="S30" s="18">
        <v>0</v>
      </c>
      <c r="T30" s="291">
        <f t="shared" si="10"/>
        <v>0</v>
      </c>
      <c r="U30" s="306">
        <f t="shared" si="11"/>
        <v>0</v>
      </c>
      <c r="V30" s="152">
        <f t="shared" si="14"/>
        <v>0</v>
      </c>
      <c r="W30" s="152">
        <f t="shared" si="1"/>
        <v>0</v>
      </c>
      <c r="X30" s="152">
        <f t="shared" si="1"/>
        <v>0</v>
      </c>
      <c r="Y30" s="154">
        <f t="shared" si="1"/>
        <v>0</v>
      </c>
      <c r="Z30" s="293">
        <v>3350</v>
      </c>
      <c r="AA30" s="39">
        <v>0</v>
      </c>
      <c r="AB30" s="39">
        <v>0</v>
      </c>
      <c r="AC30" s="25">
        <v>-3350</v>
      </c>
      <c r="AD30" s="26">
        <v>0</v>
      </c>
      <c r="AE30" s="47">
        <v>0</v>
      </c>
      <c r="AF30" s="170">
        <f t="shared" si="2"/>
        <v>0</v>
      </c>
      <c r="AG30" s="171">
        <f t="shared" si="2"/>
        <v>0</v>
      </c>
      <c r="AH30" s="154">
        <f t="shared" si="2"/>
        <v>0</v>
      </c>
      <c r="AI30" s="43">
        <v>3000</v>
      </c>
      <c r="AJ30" s="43">
        <v>0</v>
      </c>
      <c r="AK30" s="43">
        <v>0</v>
      </c>
      <c r="AL30" s="17">
        <v>-3000</v>
      </c>
      <c r="AM30" s="27">
        <v>0</v>
      </c>
      <c r="AN30" s="29">
        <v>0</v>
      </c>
      <c r="AO30" s="151">
        <f t="shared" si="3"/>
        <v>0</v>
      </c>
      <c r="AP30" s="152">
        <f t="shared" si="3"/>
        <v>0</v>
      </c>
      <c r="AQ30" s="154">
        <f t="shared" si="3"/>
        <v>0</v>
      </c>
      <c r="AR30" s="15">
        <v>0</v>
      </c>
      <c r="AS30" s="16">
        <v>0</v>
      </c>
      <c r="AT30" s="18">
        <v>0</v>
      </c>
      <c r="AU30" s="19">
        <v>0</v>
      </c>
      <c r="AV30" s="20">
        <v>0</v>
      </c>
      <c r="AW30" s="30">
        <v>0</v>
      </c>
      <c r="AX30" s="151">
        <f t="shared" si="15"/>
        <v>0</v>
      </c>
      <c r="AY30" s="152">
        <f t="shared" si="15"/>
        <v>0</v>
      </c>
      <c r="AZ30" s="154">
        <f t="shared" si="15"/>
        <v>0</v>
      </c>
      <c r="BA30" s="15">
        <v>0</v>
      </c>
      <c r="BB30" s="16">
        <v>0</v>
      </c>
      <c r="BC30" s="18">
        <v>0</v>
      </c>
      <c r="BD30" s="150">
        <v>0</v>
      </c>
      <c r="BE30" s="165">
        <v>0</v>
      </c>
      <c r="BF30" s="166">
        <v>0</v>
      </c>
      <c r="BG30" s="151">
        <f t="shared" si="5"/>
        <v>0</v>
      </c>
      <c r="BH30" s="152">
        <f t="shared" si="5"/>
        <v>0</v>
      </c>
      <c r="BI30" s="154">
        <f t="shared" si="5"/>
        <v>0</v>
      </c>
      <c r="BJ30" s="193">
        <f t="shared" si="6"/>
        <v>0</v>
      </c>
      <c r="BK30" s="21">
        <v>3000</v>
      </c>
      <c r="BL30" s="21">
        <v>0</v>
      </c>
      <c r="BM30" s="164">
        <f>H30+I30+Z30+AI30+AR30+BA30+BJ30+F30+BK30</f>
        <v>9388</v>
      </c>
      <c r="BN30" s="284">
        <f>BJ30+BG30+AX30+AO30+AF30+V30+W30+F30+BL30</f>
        <v>38</v>
      </c>
      <c r="BO30" s="240"/>
      <c r="BP30" s="69">
        <f t="shared" si="7"/>
        <v>-9350</v>
      </c>
    </row>
    <row r="31" spans="1:68" s="46" customFormat="1" ht="47.25" customHeight="1" x14ac:dyDescent="0.2">
      <c r="A31" s="283">
        <v>1</v>
      </c>
      <c r="B31" s="33" t="s">
        <v>106</v>
      </c>
      <c r="C31" s="57" t="s">
        <v>54</v>
      </c>
      <c r="D31" s="64" t="s">
        <v>107</v>
      </c>
      <c r="E31" s="32" t="s">
        <v>108</v>
      </c>
      <c r="F31" s="115">
        <v>0</v>
      </c>
      <c r="G31" s="149">
        <f t="shared" si="16"/>
        <v>500</v>
      </c>
      <c r="H31" s="159">
        <v>500</v>
      </c>
      <c r="I31" s="48">
        <v>0</v>
      </c>
      <c r="J31" s="48">
        <v>0</v>
      </c>
      <c r="K31" s="14">
        <v>0</v>
      </c>
      <c r="L31" s="180">
        <v>3122</v>
      </c>
      <c r="M31" s="181">
        <v>5331</v>
      </c>
      <c r="N31" s="184">
        <v>500000</v>
      </c>
      <c r="O31" s="128">
        <f t="shared" si="9"/>
        <v>0</v>
      </c>
      <c r="P31" s="118">
        <v>0</v>
      </c>
      <c r="Q31" s="16">
        <v>0</v>
      </c>
      <c r="R31" s="16">
        <v>0</v>
      </c>
      <c r="S31" s="18">
        <v>0</v>
      </c>
      <c r="T31" s="291">
        <f t="shared" si="10"/>
        <v>0</v>
      </c>
      <c r="U31" s="306">
        <f t="shared" si="11"/>
        <v>500</v>
      </c>
      <c r="V31" s="152">
        <f t="shared" si="14"/>
        <v>500</v>
      </c>
      <c r="W31" s="152">
        <f t="shared" si="1"/>
        <v>0</v>
      </c>
      <c r="X31" s="152">
        <f t="shared" si="1"/>
        <v>0</v>
      </c>
      <c r="Y31" s="154">
        <f t="shared" si="1"/>
        <v>0</v>
      </c>
      <c r="Z31" s="293">
        <v>11500</v>
      </c>
      <c r="AA31" s="39">
        <v>0</v>
      </c>
      <c r="AB31" s="39">
        <v>0</v>
      </c>
      <c r="AC31" s="25">
        <v>-1500</v>
      </c>
      <c r="AD31" s="26">
        <v>0</v>
      </c>
      <c r="AE31" s="47">
        <v>0</v>
      </c>
      <c r="AF31" s="170">
        <f t="shared" si="2"/>
        <v>10000</v>
      </c>
      <c r="AG31" s="171">
        <f t="shared" si="2"/>
        <v>0</v>
      </c>
      <c r="AH31" s="154">
        <f t="shared" si="2"/>
        <v>0</v>
      </c>
      <c r="AI31" s="43">
        <v>0</v>
      </c>
      <c r="AJ31" s="43">
        <v>0</v>
      </c>
      <c r="AK31" s="43">
        <v>0</v>
      </c>
      <c r="AL31" s="17">
        <v>0</v>
      </c>
      <c r="AM31" s="27">
        <v>0</v>
      </c>
      <c r="AN31" s="29">
        <v>0</v>
      </c>
      <c r="AO31" s="151">
        <f t="shared" si="3"/>
        <v>0</v>
      </c>
      <c r="AP31" s="152">
        <f t="shared" si="3"/>
        <v>0</v>
      </c>
      <c r="AQ31" s="154">
        <f t="shared" si="3"/>
        <v>0</v>
      </c>
      <c r="AR31" s="15">
        <v>0</v>
      </c>
      <c r="AS31" s="16">
        <v>0</v>
      </c>
      <c r="AT31" s="18">
        <v>0</v>
      </c>
      <c r="AU31" s="19">
        <v>0</v>
      </c>
      <c r="AV31" s="20">
        <v>0</v>
      </c>
      <c r="AW31" s="30">
        <v>0</v>
      </c>
      <c r="AX31" s="151">
        <f t="shared" si="15"/>
        <v>0</v>
      </c>
      <c r="AY31" s="152">
        <f t="shared" si="15"/>
        <v>0</v>
      </c>
      <c r="AZ31" s="154">
        <f t="shared" si="15"/>
        <v>0</v>
      </c>
      <c r="BA31" s="15">
        <v>0</v>
      </c>
      <c r="BB31" s="16">
        <v>0</v>
      </c>
      <c r="BC31" s="18">
        <v>0</v>
      </c>
      <c r="BD31" s="150">
        <v>0</v>
      </c>
      <c r="BE31" s="165">
        <v>0</v>
      </c>
      <c r="BF31" s="166">
        <v>0</v>
      </c>
      <c r="BG31" s="151">
        <f t="shared" si="5"/>
        <v>0</v>
      </c>
      <c r="BH31" s="152">
        <f t="shared" si="5"/>
        <v>0</v>
      </c>
      <c r="BI31" s="154">
        <f t="shared" si="5"/>
        <v>0</v>
      </c>
      <c r="BJ31" s="193">
        <f t="shared" si="6"/>
        <v>0</v>
      </c>
      <c r="BK31" s="21">
        <v>0</v>
      </c>
      <c r="BL31" s="21">
        <v>0</v>
      </c>
      <c r="BM31" s="164">
        <f t="shared" si="17"/>
        <v>12000</v>
      </c>
      <c r="BN31" s="284">
        <f t="shared" si="13"/>
        <v>10500</v>
      </c>
      <c r="BO31" s="240"/>
      <c r="BP31" s="69">
        <f t="shared" si="7"/>
        <v>-1500</v>
      </c>
    </row>
    <row r="32" spans="1:68" s="46" customFormat="1" ht="22.5" x14ac:dyDescent="0.25">
      <c r="A32" s="285">
        <v>1</v>
      </c>
      <c r="B32" s="33" t="s">
        <v>109</v>
      </c>
      <c r="C32" s="57" t="s">
        <v>54</v>
      </c>
      <c r="D32" s="71" t="s">
        <v>110</v>
      </c>
      <c r="E32" s="32" t="s">
        <v>111</v>
      </c>
      <c r="F32" s="115">
        <v>1510.08</v>
      </c>
      <c r="G32" s="149">
        <f t="shared" si="16"/>
        <v>6008.92</v>
      </c>
      <c r="H32" s="159">
        <v>6008.92</v>
      </c>
      <c r="I32" s="48">
        <v>0</v>
      </c>
      <c r="J32" s="48">
        <v>0</v>
      </c>
      <c r="K32" s="14">
        <v>0</v>
      </c>
      <c r="L32" s="180">
        <v>3231</v>
      </c>
      <c r="M32" s="181">
        <v>6121</v>
      </c>
      <c r="N32" s="184">
        <v>0</v>
      </c>
      <c r="O32" s="128">
        <f t="shared" si="9"/>
        <v>-5000</v>
      </c>
      <c r="P32" s="118">
        <v>-5000</v>
      </c>
      <c r="Q32" s="16">
        <v>0</v>
      </c>
      <c r="R32" s="16">
        <v>0</v>
      </c>
      <c r="S32" s="18">
        <v>0</v>
      </c>
      <c r="T32" s="291">
        <v>0</v>
      </c>
      <c r="U32" s="306">
        <f t="shared" si="11"/>
        <v>1008.9200000000001</v>
      </c>
      <c r="V32" s="152">
        <f t="shared" si="14"/>
        <v>1008.9200000000001</v>
      </c>
      <c r="W32" s="152">
        <f t="shared" si="1"/>
        <v>0</v>
      </c>
      <c r="X32" s="152">
        <f t="shared" si="1"/>
        <v>0</v>
      </c>
      <c r="Y32" s="154">
        <f t="shared" si="1"/>
        <v>0</v>
      </c>
      <c r="Z32" s="293">
        <v>50000</v>
      </c>
      <c r="AA32" s="39">
        <v>0</v>
      </c>
      <c r="AB32" s="39">
        <v>0</v>
      </c>
      <c r="AC32" s="25">
        <v>-40000</v>
      </c>
      <c r="AD32" s="26">
        <v>0</v>
      </c>
      <c r="AE32" s="47">
        <v>0</v>
      </c>
      <c r="AF32" s="170">
        <f t="shared" si="2"/>
        <v>10000</v>
      </c>
      <c r="AG32" s="171">
        <f t="shared" si="2"/>
        <v>0</v>
      </c>
      <c r="AH32" s="154">
        <f t="shared" si="2"/>
        <v>0</v>
      </c>
      <c r="AI32" s="43">
        <v>65000</v>
      </c>
      <c r="AJ32" s="43">
        <v>0</v>
      </c>
      <c r="AK32" s="43">
        <v>0</v>
      </c>
      <c r="AL32" s="17">
        <v>35000</v>
      </c>
      <c r="AM32" s="27">
        <v>0</v>
      </c>
      <c r="AN32" s="29">
        <v>0</v>
      </c>
      <c r="AO32" s="151">
        <f t="shared" si="3"/>
        <v>100000</v>
      </c>
      <c r="AP32" s="152">
        <f t="shared" si="3"/>
        <v>0</v>
      </c>
      <c r="AQ32" s="154">
        <f t="shared" si="3"/>
        <v>0</v>
      </c>
      <c r="AR32" s="15">
        <v>0</v>
      </c>
      <c r="AS32" s="16">
        <v>0</v>
      </c>
      <c r="AT32" s="18">
        <v>0</v>
      </c>
      <c r="AU32" s="19">
        <v>10000</v>
      </c>
      <c r="AV32" s="20">
        <v>0</v>
      </c>
      <c r="AW32" s="30">
        <v>67481</v>
      </c>
      <c r="AX32" s="151">
        <f t="shared" si="15"/>
        <v>10000</v>
      </c>
      <c r="AY32" s="152">
        <f t="shared" si="15"/>
        <v>0</v>
      </c>
      <c r="AZ32" s="154">
        <v>0</v>
      </c>
      <c r="BA32" s="15">
        <v>0</v>
      </c>
      <c r="BB32" s="16">
        <v>0</v>
      </c>
      <c r="BC32" s="18">
        <v>0</v>
      </c>
      <c r="BD32" s="150">
        <v>0</v>
      </c>
      <c r="BE32" s="165">
        <v>0</v>
      </c>
      <c r="BF32" s="166">
        <v>0</v>
      </c>
      <c r="BG32" s="151">
        <f t="shared" si="5"/>
        <v>0</v>
      </c>
      <c r="BH32" s="152">
        <f t="shared" si="5"/>
        <v>0</v>
      </c>
      <c r="BI32" s="154">
        <f t="shared" si="5"/>
        <v>0</v>
      </c>
      <c r="BJ32" s="193">
        <f t="shared" si="6"/>
        <v>0</v>
      </c>
      <c r="BK32" s="21">
        <v>0</v>
      </c>
      <c r="BL32" s="21">
        <v>0</v>
      </c>
      <c r="BM32" s="164">
        <f t="shared" si="17"/>
        <v>122519</v>
      </c>
      <c r="BN32" s="284">
        <f t="shared" si="13"/>
        <v>122519</v>
      </c>
      <c r="BO32" s="241">
        <v>225000</v>
      </c>
      <c r="BP32" s="60">
        <f>BN32-BM32</f>
        <v>0</v>
      </c>
    </row>
    <row r="33" spans="1:68" s="46" customFormat="1" ht="33.75" x14ac:dyDescent="0.25">
      <c r="A33" s="285">
        <v>1</v>
      </c>
      <c r="B33" s="33" t="s">
        <v>112</v>
      </c>
      <c r="C33" s="57" t="s">
        <v>54</v>
      </c>
      <c r="D33" s="73" t="s">
        <v>113</v>
      </c>
      <c r="E33" s="32" t="s">
        <v>114</v>
      </c>
      <c r="F33" s="115">
        <v>1144.6099999999999</v>
      </c>
      <c r="G33" s="149">
        <f t="shared" si="16"/>
        <v>3563.97</v>
      </c>
      <c r="H33" s="159">
        <v>3563.97</v>
      </c>
      <c r="I33" s="48">
        <v>0</v>
      </c>
      <c r="J33" s="48">
        <v>0</v>
      </c>
      <c r="K33" s="14">
        <v>0</v>
      </c>
      <c r="L33" s="180">
        <v>3121</v>
      </c>
      <c r="M33" s="181">
        <v>6121</v>
      </c>
      <c r="N33" s="184">
        <v>0</v>
      </c>
      <c r="O33" s="128">
        <f t="shared" si="9"/>
        <v>-3448.97</v>
      </c>
      <c r="P33" s="118">
        <v>-3448.97</v>
      </c>
      <c r="Q33" s="16">
        <v>0</v>
      </c>
      <c r="R33" s="16">
        <v>0</v>
      </c>
      <c r="S33" s="18">
        <v>0</v>
      </c>
      <c r="T33" s="291">
        <v>0</v>
      </c>
      <c r="U33" s="306">
        <f t="shared" si="11"/>
        <v>115</v>
      </c>
      <c r="V33" s="152">
        <f t="shared" si="14"/>
        <v>115</v>
      </c>
      <c r="W33" s="152">
        <f t="shared" si="1"/>
        <v>0</v>
      </c>
      <c r="X33" s="152">
        <f t="shared" si="1"/>
        <v>0</v>
      </c>
      <c r="Y33" s="154">
        <f t="shared" si="1"/>
        <v>0</v>
      </c>
      <c r="Z33" s="293">
        <v>5000</v>
      </c>
      <c r="AA33" s="39">
        <v>0</v>
      </c>
      <c r="AB33" s="39">
        <v>0</v>
      </c>
      <c r="AC33" s="25">
        <v>-1500</v>
      </c>
      <c r="AD33" s="26">
        <v>0</v>
      </c>
      <c r="AE33" s="47">
        <v>0</v>
      </c>
      <c r="AF33" s="170">
        <f t="shared" si="2"/>
        <v>3500</v>
      </c>
      <c r="AG33" s="171">
        <f t="shared" si="2"/>
        <v>0</v>
      </c>
      <c r="AH33" s="154">
        <f t="shared" si="2"/>
        <v>0</v>
      </c>
      <c r="AI33" s="43">
        <v>50000</v>
      </c>
      <c r="AJ33" s="43">
        <v>0</v>
      </c>
      <c r="AK33" s="43">
        <v>0</v>
      </c>
      <c r="AL33" s="17">
        <v>-30000</v>
      </c>
      <c r="AM33" s="27">
        <v>0</v>
      </c>
      <c r="AN33" s="29">
        <v>0</v>
      </c>
      <c r="AO33" s="151">
        <f t="shared" si="3"/>
        <v>20000</v>
      </c>
      <c r="AP33" s="152">
        <f t="shared" si="3"/>
        <v>0</v>
      </c>
      <c r="AQ33" s="154">
        <f t="shared" si="3"/>
        <v>0</v>
      </c>
      <c r="AR33" s="15">
        <v>74000</v>
      </c>
      <c r="AS33" s="16">
        <v>0</v>
      </c>
      <c r="AT33" s="18">
        <v>0</v>
      </c>
      <c r="AU33" s="19">
        <f>34950-1.03</f>
        <v>34948.97</v>
      </c>
      <c r="AV33" s="20">
        <v>0</v>
      </c>
      <c r="AW33" s="30">
        <v>0</v>
      </c>
      <c r="AX33" s="151">
        <f t="shared" si="15"/>
        <v>108948.97</v>
      </c>
      <c r="AY33" s="152">
        <f t="shared" si="15"/>
        <v>0</v>
      </c>
      <c r="AZ33" s="154">
        <f t="shared" si="15"/>
        <v>0</v>
      </c>
      <c r="BA33" s="15">
        <v>0</v>
      </c>
      <c r="BB33" s="16">
        <v>0</v>
      </c>
      <c r="BC33" s="18">
        <v>0</v>
      </c>
      <c r="BD33" s="150">
        <v>0</v>
      </c>
      <c r="BE33" s="165">
        <v>0</v>
      </c>
      <c r="BF33" s="166">
        <v>0</v>
      </c>
      <c r="BG33" s="151">
        <f t="shared" si="5"/>
        <v>0</v>
      </c>
      <c r="BH33" s="152">
        <f t="shared" si="5"/>
        <v>0</v>
      </c>
      <c r="BI33" s="154">
        <f t="shared" si="5"/>
        <v>0</v>
      </c>
      <c r="BJ33" s="193">
        <f t="shared" si="6"/>
        <v>0</v>
      </c>
      <c r="BK33" s="21">
        <v>0</v>
      </c>
      <c r="BL33" s="21">
        <v>0</v>
      </c>
      <c r="BM33" s="164">
        <f t="shared" si="17"/>
        <v>133708.57999999999</v>
      </c>
      <c r="BN33" s="284">
        <f t="shared" si="13"/>
        <v>133708.57999999999</v>
      </c>
      <c r="BO33" s="241">
        <v>133710</v>
      </c>
      <c r="BP33" s="62">
        <f t="shared" si="7"/>
        <v>0</v>
      </c>
    </row>
    <row r="34" spans="1:68" s="46" customFormat="1" ht="87.75" customHeight="1" x14ac:dyDescent="0.25">
      <c r="A34" s="285">
        <v>1</v>
      </c>
      <c r="B34" s="33" t="s">
        <v>115</v>
      </c>
      <c r="C34" s="57" t="s">
        <v>54</v>
      </c>
      <c r="D34" s="66" t="s">
        <v>116</v>
      </c>
      <c r="E34" s="32" t="s">
        <v>117</v>
      </c>
      <c r="F34" s="115">
        <v>878.25</v>
      </c>
      <c r="G34" s="149">
        <f>H34+I34</f>
        <v>10387.200000000001</v>
      </c>
      <c r="H34" s="159">
        <v>5000</v>
      </c>
      <c r="I34" s="48">
        <v>5387.2</v>
      </c>
      <c r="J34" s="48">
        <v>0</v>
      </c>
      <c r="K34" s="14">
        <v>0</v>
      </c>
      <c r="L34" s="180">
        <v>3121</v>
      </c>
      <c r="M34" s="181">
        <v>6121</v>
      </c>
      <c r="N34" s="184">
        <v>0</v>
      </c>
      <c r="O34" s="128">
        <f t="shared" si="9"/>
        <v>-4887.2</v>
      </c>
      <c r="P34" s="118">
        <v>-4887.2</v>
      </c>
      <c r="Q34" s="16">
        <v>0</v>
      </c>
      <c r="R34" s="16">
        <v>0</v>
      </c>
      <c r="S34" s="18">
        <v>0</v>
      </c>
      <c r="T34" s="291">
        <v>0</v>
      </c>
      <c r="U34" s="306">
        <f>V34+W34</f>
        <v>5500</v>
      </c>
      <c r="V34" s="152">
        <f>H34+P34</f>
        <v>112.80000000000018</v>
      </c>
      <c r="W34" s="152">
        <f t="shared" si="1"/>
        <v>5387.2</v>
      </c>
      <c r="X34" s="152">
        <f t="shared" si="1"/>
        <v>0</v>
      </c>
      <c r="Y34" s="154">
        <f t="shared" si="1"/>
        <v>0</v>
      </c>
      <c r="Z34" s="293">
        <v>5000</v>
      </c>
      <c r="AA34" s="39">
        <v>0</v>
      </c>
      <c r="AB34" s="39">
        <v>0</v>
      </c>
      <c r="AC34" s="25">
        <v>14887.2</v>
      </c>
      <c r="AD34" s="26">
        <v>0</v>
      </c>
      <c r="AE34" s="47">
        <v>0</v>
      </c>
      <c r="AF34" s="170">
        <f t="shared" si="2"/>
        <v>19887.2</v>
      </c>
      <c r="AG34" s="171">
        <f t="shared" si="2"/>
        <v>0</v>
      </c>
      <c r="AH34" s="154">
        <f t="shared" si="2"/>
        <v>0</v>
      </c>
      <c r="AI34" s="43">
        <v>40000</v>
      </c>
      <c r="AJ34" s="43">
        <v>0</v>
      </c>
      <c r="AK34" s="43">
        <v>0</v>
      </c>
      <c r="AL34" s="17">
        <f>-5265.45+3000</f>
        <v>-2265.4499999999998</v>
      </c>
      <c r="AM34" s="27">
        <v>0</v>
      </c>
      <c r="AN34" s="29">
        <v>0</v>
      </c>
      <c r="AO34" s="151">
        <f t="shared" si="3"/>
        <v>37734.550000000003</v>
      </c>
      <c r="AP34" s="152">
        <f t="shared" si="3"/>
        <v>0</v>
      </c>
      <c r="AQ34" s="154">
        <f t="shared" si="3"/>
        <v>0</v>
      </c>
      <c r="AR34" s="15">
        <v>0</v>
      </c>
      <c r="AS34" s="16">
        <v>0</v>
      </c>
      <c r="AT34" s="18">
        <v>0</v>
      </c>
      <c r="AU34" s="19">
        <v>0</v>
      </c>
      <c r="AV34" s="20">
        <v>0</v>
      </c>
      <c r="AW34" s="30">
        <v>0</v>
      </c>
      <c r="AX34" s="151">
        <f t="shared" si="15"/>
        <v>0</v>
      </c>
      <c r="AY34" s="152">
        <f t="shared" si="15"/>
        <v>0</v>
      </c>
      <c r="AZ34" s="154">
        <f t="shared" si="15"/>
        <v>0</v>
      </c>
      <c r="BA34" s="15">
        <v>0</v>
      </c>
      <c r="BB34" s="16">
        <v>0</v>
      </c>
      <c r="BC34" s="18">
        <v>0</v>
      </c>
      <c r="BD34" s="150">
        <v>0</v>
      </c>
      <c r="BE34" s="165">
        <v>0</v>
      </c>
      <c r="BF34" s="166">
        <v>0</v>
      </c>
      <c r="BG34" s="151">
        <f t="shared" si="5"/>
        <v>0</v>
      </c>
      <c r="BH34" s="152">
        <f t="shared" si="5"/>
        <v>0</v>
      </c>
      <c r="BI34" s="154">
        <f t="shared" si="5"/>
        <v>0</v>
      </c>
      <c r="BJ34" s="193">
        <f t="shared" si="6"/>
        <v>0</v>
      </c>
      <c r="BK34" s="21">
        <v>0</v>
      </c>
      <c r="BL34" s="21">
        <v>0</v>
      </c>
      <c r="BM34" s="164">
        <f t="shared" si="17"/>
        <v>56265.45</v>
      </c>
      <c r="BN34" s="284">
        <f>BJ34+BG34+AX34+AO34+AF34+V34+W34+F34</f>
        <v>64000</v>
      </c>
      <c r="BO34" s="241">
        <v>71000</v>
      </c>
      <c r="BP34" s="50">
        <f t="shared" si="7"/>
        <v>7734.5500000000029</v>
      </c>
    </row>
    <row r="35" spans="1:68" s="46" customFormat="1" ht="69.75" customHeight="1" x14ac:dyDescent="0.2">
      <c r="A35" s="283">
        <v>1</v>
      </c>
      <c r="B35" s="33" t="s">
        <v>118</v>
      </c>
      <c r="C35" s="57" t="s">
        <v>54</v>
      </c>
      <c r="D35" s="74" t="s">
        <v>119</v>
      </c>
      <c r="E35" s="32" t="s">
        <v>120</v>
      </c>
      <c r="F35" s="115">
        <v>660.697</v>
      </c>
      <c r="G35" s="149">
        <f t="shared" ref="G35:G75" si="18">H35+I35</f>
        <v>1839.3029999999999</v>
      </c>
      <c r="H35" s="159">
        <v>1839.3029999999999</v>
      </c>
      <c r="I35" s="48">
        <v>0</v>
      </c>
      <c r="J35" s="48">
        <v>0</v>
      </c>
      <c r="K35" s="14">
        <v>0</v>
      </c>
      <c r="L35" s="182">
        <v>3122</v>
      </c>
      <c r="M35" s="183">
        <v>6351</v>
      </c>
      <c r="N35" s="184">
        <v>1689303</v>
      </c>
      <c r="O35" s="128">
        <f t="shared" si="9"/>
        <v>0</v>
      </c>
      <c r="P35" s="118">
        <v>0</v>
      </c>
      <c r="Q35" s="16">
        <v>0</v>
      </c>
      <c r="R35" s="16">
        <v>0</v>
      </c>
      <c r="S35" s="18">
        <v>0</v>
      </c>
      <c r="T35" s="291">
        <f t="shared" si="10"/>
        <v>0</v>
      </c>
      <c r="U35" s="306">
        <f t="shared" si="11"/>
        <v>1839.3029999999999</v>
      </c>
      <c r="V35" s="152">
        <f t="shared" ref="V35:V77" si="19">G35+P35</f>
        <v>1839.3029999999999</v>
      </c>
      <c r="W35" s="152">
        <f t="shared" si="1"/>
        <v>0</v>
      </c>
      <c r="X35" s="152">
        <f t="shared" si="1"/>
        <v>0</v>
      </c>
      <c r="Y35" s="154">
        <f t="shared" si="1"/>
        <v>0</v>
      </c>
      <c r="Z35" s="293">
        <v>50000</v>
      </c>
      <c r="AA35" s="39">
        <v>0</v>
      </c>
      <c r="AB35" s="39">
        <v>0</v>
      </c>
      <c r="AC35" s="25">
        <v>-25000</v>
      </c>
      <c r="AD35" s="26">
        <v>0</v>
      </c>
      <c r="AE35" s="47">
        <v>0</v>
      </c>
      <c r="AF35" s="170">
        <f t="shared" si="2"/>
        <v>25000</v>
      </c>
      <c r="AG35" s="171">
        <f t="shared" si="2"/>
        <v>0</v>
      </c>
      <c r="AH35" s="154">
        <f t="shared" si="2"/>
        <v>0</v>
      </c>
      <c r="AI35" s="43">
        <v>0</v>
      </c>
      <c r="AJ35" s="43">
        <v>0</v>
      </c>
      <c r="AK35" s="43">
        <v>0</v>
      </c>
      <c r="AL35" s="17">
        <v>25000</v>
      </c>
      <c r="AM35" s="27">
        <v>0</v>
      </c>
      <c r="AN35" s="29">
        <v>0</v>
      </c>
      <c r="AO35" s="151">
        <f t="shared" si="3"/>
        <v>25000</v>
      </c>
      <c r="AP35" s="152">
        <f t="shared" si="3"/>
        <v>0</v>
      </c>
      <c r="AQ35" s="154">
        <f t="shared" si="3"/>
        <v>0</v>
      </c>
      <c r="AR35" s="15">
        <v>0</v>
      </c>
      <c r="AS35" s="16">
        <v>0</v>
      </c>
      <c r="AT35" s="18">
        <v>0</v>
      </c>
      <c r="AU35" s="19">
        <v>0</v>
      </c>
      <c r="AV35" s="20">
        <v>0</v>
      </c>
      <c r="AW35" s="30">
        <v>0</v>
      </c>
      <c r="AX35" s="151">
        <f t="shared" si="15"/>
        <v>0</v>
      </c>
      <c r="AY35" s="152">
        <f t="shared" si="15"/>
        <v>0</v>
      </c>
      <c r="AZ35" s="154">
        <f t="shared" si="15"/>
        <v>0</v>
      </c>
      <c r="BA35" s="15">
        <v>0</v>
      </c>
      <c r="BB35" s="16">
        <v>0</v>
      </c>
      <c r="BC35" s="18">
        <v>0</v>
      </c>
      <c r="BD35" s="150">
        <v>0</v>
      </c>
      <c r="BE35" s="165">
        <v>0</v>
      </c>
      <c r="BF35" s="166">
        <v>0</v>
      </c>
      <c r="BG35" s="151">
        <f t="shared" si="5"/>
        <v>0</v>
      </c>
      <c r="BH35" s="152">
        <f t="shared" si="5"/>
        <v>0</v>
      </c>
      <c r="BI35" s="154">
        <f t="shared" si="5"/>
        <v>0</v>
      </c>
      <c r="BJ35" s="193">
        <f t="shared" si="6"/>
        <v>0</v>
      </c>
      <c r="BK35" s="21">
        <v>0</v>
      </c>
      <c r="BL35" s="21">
        <v>0</v>
      </c>
      <c r="BM35" s="164">
        <f t="shared" si="17"/>
        <v>52500</v>
      </c>
      <c r="BN35" s="284">
        <f t="shared" si="13"/>
        <v>52500</v>
      </c>
      <c r="BO35" s="240"/>
      <c r="BP35" s="22">
        <f t="shared" si="7"/>
        <v>0</v>
      </c>
    </row>
    <row r="36" spans="1:68" s="46" customFormat="1" ht="31.5" customHeight="1" x14ac:dyDescent="0.2">
      <c r="A36" s="283">
        <v>1</v>
      </c>
      <c r="B36" s="33" t="s">
        <v>60</v>
      </c>
      <c r="C36" s="57" t="s">
        <v>54</v>
      </c>
      <c r="D36" s="143" t="s">
        <v>121</v>
      </c>
      <c r="E36" s="32" t="s">
        <v>122</v>
      </c>
      <c r="F36" s="115">
        <v>0</v>
      </c>
      <c r="G36" s="149">
        <f t="shared" si="18"/>
        <v>1200</v>
      </c>
      <c r="H36" s="159">
        <v>1200</v>
      </c>
      <c r="I36" s="48">
        <v>0</v>
      </c>
      <c r="J36" s="48">
        <v>0</v>
      </c>
      <c r="K36" s="14">
        <v>0</v>
      </c>
      <c r="L36" s="180">
        <v>3127</v>
      </c>
      <c r="M36" s="181">
        <v>6351</v>
      </c>
      <c r="N36" s="184">
        <v>1200000</v>
      </c>
      <c r="O36" s="128">
        <f t="shared" si="9"/>
        <v>0</v>
      </c>
      <c r="P36" s="118">
        <v>0</v>
      </c>
      <c r="Q36" s="16">
        <v>0</v>
      </c>
      <c r="R36" s="16">
        <v>0</v>
      </c>
      <c r="S36" s="18">
        <v>0</v>
      </c>
      <c r="T36" s="291">
        <f t="shared" si="10"/>
        <v>0</v>
      </c>
      <c r="U36" s="306">
        <f t="shared" si="11"/>
        <v>1200</v>
      </c>
      <c r="V36" s="152">
        <f t="shared" si="19"/>
        <v>1200</v>
      </c>
      <c r="W36" s="152">
        <f t="shared" si="1"/>
        <v>0</v>
      </c>
      <c r="X36" s="152">
        <f t="shared" si="1"/>
        <v>0</v>
      </c>
      <c r="Y36" s="154">
        <f t="shared" si="1"/>
        <v>0</v>
      </c>
      <c r="Z36" s="293">
        <v>12000</v>
      </c>
      <c r="AA36" s="39">
        <v>0</v>
      </c>
      <c r="AB36" s="39">
        <v>0</v>
      </c>
      <c r="AC36" s="25">
        <v>-10000</v>
      </c>
      <c r="AD36" s="26">
        <v>0</v>
      </c>
      <c r="AE36" s="47">
        <v>0</v>
      </c>
      <c r="AF36" s="170">
        <f t="shared" si="2"/>
        <v>2000</v>
      </c>
      <c r="AG36" s="171">
        <f t="shared" si="2"/>
        <v>0</v>
      </c>
      <c r="AH36" s="154">
        <f t="shared" si="2"/>
        <v>0</v>
      </c>
      <c r="AI36" s="43">
        <v>30000</v>
      </c>
      <c r="AJ36" s="43">
        <v>0</v>
      </c>
      <c r="AK36" s="43">
        <v>0</v>
      </c>
      <c r="AL36" s="17">
        <v>0</v>
      </c>
      <c r="AM36" s="27">
        <v>0</v>
      </c>
      <c r="AN36" s="29">
        <v>0</v>
      </c>
      <c r="AO36" s="151">
        <f t="shared" si="3"/>
        <v>30000</v>
      </c>
      <c r="AP36" s="152">
        <f t="shared" si="3"/>
        <v>0</v>
      </c>
      <c r="AQ36" s="154">
        <f t="shared" si="3"/>
        <v>0</v>
      </c>
      <c r="AR36" s="15">
        <v>0</v>
      </c>
      <c r="AS36" s="16">
        <v>0</v>
      </c>
      <c r="AT36" s="18">
        <v>0</v>
      </c>
      <c r="AU36" s="19">
        <v>50000</v>
      </c>
      <c r="AV36" s="20">
        <v>0</v>
      </c>
      <c r="AW36" s="30">
        <v>0</v>
      </c>
      <c r="AX36" s="151">
        <f t="shared" si="15"/>
        <v>50000</v>
      </c>
      <c r="AY36" s="152">
        <f t="shared" si="15"/>
        <v>0</v>
      </c>
      <c r="AZ36" s="154">
        <f t="shared" si="15"/>
        <v>0</v>
      </c>
      <c r="BA36" s="15">
        <v>0</v>
      </c>
      <c r="BB36" s="16">
        <v>0</v>
      </c>
      <c r="BC36" s="18">
        <v>0</v>
      </c>
      <c r="BD36" s="150">
        <v>0</v>
      </c>
      <c r="BE36" s="165">
        <v>0</v>
      </c>
      <c r="BF36" s="166">
        <v>0</v>
      </c>
      <c r="BG36" s="151">
        <f t="shared" si="5"/>
        <v>0</v>
      </c>
      <c r="BH36" s="152">
        <f t="shared" si="5"/>
        <v>0</v>
      </c>
      <c r="BI36" s="154">
        <f t="shared" si="5"/>
        <v>0</v>
      </c>
      <c r="BJ36" s="193">
        <f t="shared" si="6"/>
        <v>0</v>
      </c>
      <c r="BK36" s="21">
        <v>0</v>
      </c>
      <c r="BL36" s="21">
        <v>0</v>
      </c>
      <c r="BM36" s="164">
        <f t="shared" si="17"/>
        <v>43200</v>
      </c>
      <c r="BN36" s="284">
        <f t="shared" si="13"/>
        <v>83200</v>
      </c>
      <c r="BO36" s="240"/>
      <c r="BP36" s="50">
        <f t="shared" si="7"/>
        <v>40000</v>
      </c>
    </row>
    <row r="37" spans="1:68" s="46" customFormat="1" ht="57" customHeight="1" x14ac:dyDescent="0.25">
      <c r="A37" s="285">
        <v>1</v>
      </c>
      <c r="B37" s="33" t="s">
        <v>123</v>
      </c>
      <c r="C37" s="78" t="s">
        <v>54</v>
      </c>
      <c r="D37" s="75" t="s">
        <v>124</v>
      </c>
      <c r="E37" s="32" t="s">
        <v>125</v>
      </c>
      <c r="F37" s="115">
        <v>362</v>
      </c>
      <c r="G37" s="149">
        <f t="shared" si="18"/>
        <v>2000</v>
      </c>
      <c r="H37" s="159">
        <v>2000</v>
      </c>
      <c r="I37" s="48">
        <v>0</v>
      </c>
      <c r="J37" s="48">
        <v>0</v>
      </c>
      <c r="K37" s="14">
        <v>0</v>
      </c>
      <c r="L37" s="180">
        <v>3122</v>
      </c>
      <c r="M37" s="181">
        <v>6121</v>
      </c>
      <c r="N37" s="184">
        <v>0</v>
      </c>
      <c r="O37" s="128">
        <f t="shared" si="9"/>
        <v>-1500</v>
      </c>
      <c r="P37" s="118">
        <v>-1500</v>
      </c>
      <c r="Q37" s="16">
        <v>0</v>
      </c>
      <c r="R37" s="16">
        <v>0</v>
      </c>
      <c r="S37" s="18">
        <v>0</v>
      </c>
      <c r="T37" s="291">
        <v>0</v>
      </c>
      <c r="U37" s="306">
        <f t="shared" si="11"/>
        <v>500</v>
      </c>
      <c r="V37" s="152">
        <f t="shared" si="19"/>
        <v>500</v>
      </c>
      <c r="W37" s="152">
        <f t="shared" si="1"/>
        <v>0</v>
      </c>
      <c r="X37" s="152">
        <f t="shared" si="1"/>
        <v>0</v>
      </c>
      <c r="Y37" s="154">
        <f t="shared" si="1"/>
        <v>0</v>
      </c>
      <c r="Z37" s="293">
        <v>2000</v>
      </c>
      <c r="AA37" s="39">
        <v>0</v>
      </c>
      <c r="AB37" s="39">
        <v>0</v>
      </c>
      <c r="AC37" s="25">
        <v>1500</v>
      </c>
      <c r="AD37" s="26">
        <v>0</v>
      </c>
      <c r="AE37" s="47">
        <v>0</v>
      </c>
      <c r="AF37" s="170">
        <f t="shared" si="2"/>
        <v>3500</v>
      </c>
      <c r="AG37" s="171">
        <f t="shared" si="2"/>
        <v>0</v>
      </c>
      <c r="AH37" s="154">
        <f t="shared" si="2"/>
        <v>0</v>
      </c>
      <c r="AI37" s="43">
        <v>50000</v>
      </c>
      <c r="AJ37" s="43">
        <v>0</v>
      </c>
      <c r="AK37" s="43">
        <v>0</v>
      </c>
      <c r="AL37" s="17">
        <v>-20000</v>
      </c>
      <c r="AM37" s="27">
        <v>0</v>
      </c>
      <c r="AN37" s="29">
        <v>0</v>
      </c>
      <c r="AO37" s="151">
        <f t="shared" si="3"/>
        <v>30000</v>
      </c>
      <c r="AP37" s="152">
        <f t="shared" si="3"/>
        <v>0</v>
      </c>
      <c r="AQ37" s="154">
        <f t="shared" si="3"/>
        <v>0</v>
      </c>
      <c r="AR37" s="15">
        <v>61000</v>
      </c>
      <c r="AS37" s="16">
        <v>0</v>
      </c>
      <c r="AT37" s="18">
        <v>0</v>
      </c>
      <c r="AU37" s="19">
        <v>20000</v>
      </c>
      <c r="AV37" s="20">
        <v>0</v>
      </c>
      <c r="AW37" s="30">
        <v>0</v>
      </c>
      <c r="AX37" s="151">
        <f t="shared" si="15"/>
        <v>81000</v>
      </c>
      <c r="AY37" s="152">
        <f t="shared" si="15"/>
        <v>0</v>
      </c>
      <c r="AZ37" s="154">
        <f t="shared" si="15"/>
        <v>0</v>
      </c>
      <c r="BA37" s="15">
        <v>0</v>
      </c>
      <c r="BB37" s="16">
        <v>0</v>
      </c>
      <c r="BC37" s="18">
        <v>0</v>
      </c>
      <c r="BD37" s="150">
        <v>0</v>
      </c>
      <c r="BE37" s="165">
        <v>0</v>
      </c>
      <c r="BF37" s="166">
        <v>0</v>
      </c>
      <c r="BG37" s="151">
        <f t="shared" si="5"/>
        <v>0</v>
      </c>
      <c r="BH37" s="152">
        <f t="shared" si="5"/>
        <v>0</v>
      </c>
      <c r="BI37" s="154">
        <f t="shared" si="5"/>
        <v>0</v>
      </c>
      <c r="BJ37" s="193">
        <f t="shared" si="6"/>
        <v>0</v>
      </c>
      <c r="BK37" s="21">
        <v>0</v>
      </c>
      <c r="BL37" s="21">
        <v>0</v>
      </c>
      <c r="BM37" s="164">
        <f t="shared" si="17"/>
        <v>115362</v>
      </c>
      <c r="BN37" s="284">
        <f t="shared" si="13"/>
        <v>115362</v>
      </c>
      <c r="BO37" s="241">
        <v>115362</v>
      </c>
      <c r="BP37" s="22">
        <f t="shared" si="7"/>
        <v>0</v>
      </c>
    </row>
    <row r="38" spans="1:68" s="46" customFormat="1" ht="56.25" customHeight="1" x14ac:dyDescent="0.25">
      <c r="A38" s="285">
        <v>1</v>
      </c>
      <c r="B38" s="33" t="s">
        <v>118</v>
      </c>
      <c r="C38" s="78" t="s">
        <v>54</v>
      </c>
      <c r="D38" s="77" t="s">
        <v>126</v>
      </c>
      <c r="E38" s="32" t="s">
        <v>127</v>
      </c>
      <c r="F38" s="115">
        <v>0</v>
      </c>
      <c r="G38" s="149">
        <f t="shared" si="18"/>
        <v>1000</v>
      </c>
      <c r="H38" s="159">
        <v>1000</v>
      </c>
      <c r="I38" s="48">
        <v>0</v>
      </c>
      <c r="J38" s="48">
        <v>0</v>
      </c>
      <c r="K38" s="14">
        <v>0</v>
      </c>
      <c r="L38" s="182">
        <v>3127</v>
      </c>
      <c r="M38" s="183">
        <v>6351</v>
      </c>
      <c r="N38" s="184">
        <v>1000000</v>
      </c>
      <c r="O38" s="128">
        <f t="shared" si="9"/>
        <v>-800</v>
      </c>
      <c r="P38" s="118">
        <v>-800</v>
      </c>
      <c r="Q38" s="16">
        <v>0</v>
      </c>
      <c r="R38" s="16">
        <v>0</v>
      </c>
      <c r="S38" s="18">
        <v>0</v>
      </c>
      <c r="T38" s="291">
        <f>(P38+Q38)*1000</f>
        <v>-800000</v>
      </c>
      <c r="U38" s="306">
        <f t="shared" si="11"/>
        <v>200</v>
      </c>
      <c r="V38" s="152">
        <f t="shared" si="19"/>
        <v>200</v>
      </c>
      <c r="W38" s="152">
        <f t="shared" ref="W38:Y72" si="20">I38+Q38</f>
        <v>0</v>
      </c>
      <c r="X38" s="152">
        <f t="shared" si="20"/>
        <v>0</v>
      </c>
      <c r="Y38" s="154">
        <f t="shared" si="20"/>
        <v>0</v>
      </c>
      <c r="Z38" s="293">
        <v>29000</v>
      </c>
      <c r="AA38" s="39">
        <v>0</v>
      </c>
      <c r="AB38" s="39">
        <v>0</v>
      </c>
      <c r="AC38" s="25">
        <f>-19200+800</f>
        <v>-18400</v>
      </c>
      <c r="AD38" s="26">
        <v>0</v>
      </c>
      <c r="AE38" s="47">
        <v>0</v>
      </c>
      <c r="AF38" s="170">
        <f t="shared" ref="AF38:AH70" si="21">Z38+AC38</f>
        <v>10600</v>
      </c>
      <c r="AG38" s="171">
        <f t="shared" si="21"/>
        <v>0</v>
      </c>
      <c r="AH38" s="154">
        <f t="shared" si="21"/>
        <v>0</v>
      </c>
      <c r="AI38" s="43">
        <v>0</v>
      </c>
      <c r="AJ38" s="43">
        <v>0</v>
      </c>
      <c r="AK38" s="43">
        <v>0</v>
      </c>
      <c r="AL38" s="17">
        <v>19200</v>
      </c>
      <c r="AM38" s="27">
        <v>0</v>
      </c>
      <c r="AN38" s="29">
        <v>0</v>
      </c>
      <c r="AO38" s="151">
        <f t="shared" ref="AO38:AQ71" si="22">AI38+AL38</f>
        <v>19200</v>
      </c>
      <c r="AP38" s="152">
        <f t="shared" si="22"/>
        <v>0</v>
      </c>
      <c r="AQ38" s="154">
        <f t="shared" si="22"/>
        <v>0</v>
      </c>
      <c r="AR38" s="15">
        <v>0</v>
      </c>
      <c r="AS38" s="16">
        <v>0</v>
      </c>
      <c r="AT38" s="18">
        <v>0</v>
      </c>
      <c r="AU38" s="19">
        <v>0</v>
      </c>
      <c r="AV38" s="20">
        <v>0</v>
      </c>
      <c r="AW38" s="30">
        <v>0</v>
      </c>
      <c r="AX38" s="151">
        <f t="shared" si="15"/>
        <v>0</v>
      </c>
      <c r="AY38" s="152">
        <f t="shared" si="15"/>
        <v>0</v>
      </c>
      <c r="AZ38" s="154">
        <f t="shared" si="15"/>
        <v>0</v>
      </c>
      <c r="BA38" s="15">
        <v>0</v>
      </c>
      <c r="BB38" s="16">
        <v>0</v>
      </c>
      <c r="BC38" s="18">
        <v>0</v>
      </c>
      <c r="BD38" s="150">
        <v>0</v>
      </c>
      <c r="BE38" s="165">
        <v>0</v>
      </c>
      <c r="BF38" s="166">
        <v>0</v>
      </c>
      <c r="BG38" s="151">
        <f t="shared" ref="BG38:BI71" si="23">BA38+BD38</f>
        <v>0</v>
      </c>
      <c r="BH38" s="152">
        <f t="shared" si="23"/>
        <v>0</v>
      </c>
      <c r="BI38" s="154">
        <f t="shared" si="23"/>
        <v>0</v>
      </c>
      <c r="BJ38" s="193">
        <f t="shared" si="6"/>
        <v>0</v>
      </c>
      <c r="BK38" s="21">
        <v>0</v>
      </c>
      <c r="BL38" s="21">
        <v>0</v>
      </c>
      <c r="BM38" s="164">
        <f t="shared" si="17"/>
        <v>30000</v>
      </c>
      <c r="BN38" s="284">
        <f t="shared" si="13"/>
        <v>30000</v>
      </c>
      <c r="BO38" s="240"/>
      <c r="BP38" s="22">
        <f t="shared" si="7"/>
        <v>0</v>
      </c>
    </row>
    <row r="39" spans="1:68" s="46" customFormat="1" ht="51" x14ac:dyDescent="0.25">
      <c r="A39" s="285">
        <v>1</v>
      </c>
      <c r="B39" s="33" t="s">
        <v>115</v>
      </c>
      <c r="C39" s="78" t="s">
        <v>54</v>
      </c>
      <c r="D39" s="77" t="s">
        <v>128</v>
      </c>
      <c r="E39" s="32" t="s">
        <v>129</v>
      </c>
      <c r="F39" s="115">
        <v>109</v>
      </c>
      <c r="G39" s="149">
        <f t="shared" si="18"/>
        <v>2000</v>
      </c>
      <c r="H39" s="159">
        <v>2000</v>
      </c>
      <c r="I39" s="48">
        <v>0</v>
      </c>
      <c r="J39" s="48">
        <v>0</v>
      </c>
      <c r="K39" s="14">
        <v>0</v>
      </c>
      <c r="L39" s="180">
        <v>3231</v>
      </c>
      <c r="M39" s="181">
        <v>6121</v>
      </c>
      <c r="N39" s="184">
        <v>0</v>
      </c>
      <c r="O39" s="128">
        <f t="shared" si="9"/>
        <v>-1450</v>
      </c>
      <c r="P39" s="118">
        <v>-1450</v>
      </c>
      <c r="Q39" s="16">
        <v>0</v>
      </c>
      <c r="R39" s="16">
        <v>0</v>
      </c>
      <c r="S39" s="18">
        <v>0</v>
      </c>
      <c r="T39" s="291">
        <v>0</v>
      </c>
      <c r="U39" s="306">
        <f t="shared" si="11"/>
        <v>550</v>
      </c>
      <c r="V39" s="152">
        <f t="shared" si="19"/>
        <v>550</v>
      </c>
      <c r="W39" s="152">
        <f t="shared" si="20"/>
        <v>0</v>
      </c>
      <c r="X39" s="152">
        <f t="shared" si="20"/>
        <v>0</v>
      </c>
      <c r="Y39" s="154">
        <f t="shared" si="20"/>
        <v>0</v>
      </c>
      <c r="Z39" s="293">
        <v>10000</v>
      </c>
      <c r="AA39" s="39">
        <v>0</v>
      </c>
      <c r="AB39" s="39">
        <v>0</v>
      </c>
      <c r="AC39" s="25">
        <v>-8550</v>
      </c>
      <c r="AD39" s="26">
        <v>0</v>
      </c>
      <c r="AE39" s="47">
        <v>0</v>
      </c>
      <c r="AF39" s="170">
        <f t="shared" si="21"/>
        <v>1450</v>
      </c>
      <c r="AG39" s="171">
        <f t="shared" si="21"/>
        <v>0</v>
      </c>
      <c r="AH39" s="154">
        <f t="shared" si="21"/>
        <v>0</v>
      </c>
      <c r="AI39" s="43">
        <v>28000</v>
      </c>
      <c r="AJ39" s="43">
        <v>0</v>
      </c>
      <c r="AK39" s="43">
        <v>0</v>
      </c>
      <c r="AL39" s="17">
        <v>7000</v>
      </c>
      <c r="AM39" s="27">
        <v>0</v>
      </c>
      <c r="AN39" s="29">
        <v>0</v>
      </c>
      <c r="AO39" s="151">
        <f t="shared" si="22"/>
        <v>35000</v>
      </c>
      <c r="AP39" s="152">
        <f t="shared" si="22"/>
        <v>0</v>
      </c>
      <c r="AQ39" s="154">
        <f t="shared" si="22"/>
        <v>0</v>
      </c>
      <c r="AR39" s="15">
        <v>0</v>
      </c>
      <c r="AS39" s="16">
        <v>0</v>
      </c>
      <c r="AT39" s="18">
        <v>0</v>
      </c>
      <c r="AU39" s="19">
        <v>18391</v>
      </c>
      <c r="AV39" s="20">
        <v>0</v>
      </c>
      <c r="AW39" s="30">
        <v>0</v>
      </c>
      <c r="AX39" s="151">
        <f t="shared" si="15"/>
        <v>18391</v>
      </c>
      <c r="AY39" s="152">
        <f t="shared" si="15"/>
        <v>0</v>
      </c>
      <c r="AZ39" s="154">
        <f t="shared" si="15"/>
        <v>0</v>
      </c>
      <c r="BA39" s="15">
        <v>0</v>
      </c>
      <c r="BB39" s="16">
        <v>0</v>
      </c>
      <c r="BC39" s="18">
        <v>0</v>
      </c>
      <c r="BD39" s="150">
        <v>0</v>
      </c>
      <c r="BE39" s="165">
        <v>0</v>
      </c>
      <c r="BF39" s="166">
        <v>0</v>
      </c>
      <c r="BG39" s="151">
        <f t="shared" si="23"/>
        <v>0</v>
      </c>
      <c r="BH39" s="152">
        <f t="shared" si="23"/>
        <v>0</v>
      </c>
      <c r="BI39" s="154">
        <f t="shared" si="23"/>
        <v>0</v>
      </c>
      <c r="BJ39" s="193">
        <f t="shared" si="6"/>
        <v>0</v>
      </c>
      <c r="BK39" s="21">
        <v>0</v>
      </c>
      <c r="BL39" s="21">
        <v>0</v>
      </c>
      <c r="BM39" s="164">
        <f t="shared" si="17"/>
        <v>40109</v>
      </c>
      <c r="BN39" s="284">
        <f t="shared" si="13"/>
        <v>55500</v>
      </c>
      <c r="BO39" s="241">
        <v>55500</v>
      </c>
      <c r="BP39" s="50">
        <f t="shared" si="7"/>
        <v>15391</v>
      </c>
    </row>
    <row r="40" spans="1:68" s="46" customFormat="1" ht="63.75" x14ac:dyDescent="0.2">
      <c r="A40" s="283">
        <v>1</v>
      </c>
      <c r="B40" s="33" t="s">
        <v>130</v>
      </c>
      <c r="C40" s="79" t="s">
        <v>54</v>
      </c>
      <c r="D40" s="142" t="s">
        <v>131</v>
      </c>
      <c r="E40" s="32" t="s">
        <v>132</v>
      </c>
      <c r="F40" s="115">
        <v>0</v>
      </c>
      <c r="G40" s="149">
        <f t="shared" si="18"/>
        <v>1000</v>
      </c>
      <c r="H40" s="159">
        <v>1000</v>
      </c>
      <c r="I40" s="48">
        <v>0</v>
      </c>
      <c r="J40" s="48">
        <v>85</v>
      </c>
      <c r="K40" s="14">
        <v>0</v>
      </c>
      <c r="L40" s="180">
        <v>3121</v>
      </c>
      <c r="M40" s="181">
        <v>6351</v>
      </c>
      <c r="N40" s="184">
        <v>1000000</v>
      </c>
      <c r="O40" s="128">
        <f t="shared" si="9"/>
        <v>0</v>
      </c>
      <c r="P40" s="118">
        <v>0</v>
      </c>
      <c r="Q40" s="16">
        <v>0</v>
      </c>
      <c r="R40" s="16">
        <v>0</v>
      </c>
      <c r="S40" s="18">
        <v>0</v>
      </c>
      <c r="T40" s="291">
        <f t="shared" si="10"/>
        <v>0</v>
      </c>
      <c r="U40" s="306">
        <f t="shared" si="11"/>
        <v>1000</v>
      </c>
      <c r="V40" s="152">
        <f t="shared" si="19"/>
        <v>1000</v>
      </c>
      <c r="W40" s="152">
        <f t="shared" si="20"/>
        <v>0</v>
      </c>
      <c r="X40" s="152">
        <f t="shared" si="20"/>
        <v>85</v>
      </c>
      <c r="Y40" s="154">
        <f t="shared" si="20"/>
        <v>0</v>
      </c>
      <c r="Z40" s="293">
        <v>19000</v>
      </c>
      <c r="AA40" s="39">
        <v>0</v>
      </c>
      <c r="AB40" s="39">
        <v>0</v>
      </c>
      <c r="AC40" s="25">
        <v>0</v>
      </c>
      <c r="AD40" s="26">
        <v>0</v>
      </c>
      <c r="AE40" s="47">
        <v>0</v>
      </c>
      <c r="AF40" s="170">
        <f t="shared" si="21"/>
        <v>19000</v>
      </c>
      <c r="AG40" s="171">
        <f t="shared" si="21"/>
        <v>0</v>
      </c>
      <c r="AH40" s="154">
        <f t="shared" si="21"/>
        <v>0</v>
      </c>
      <c r="AI40" s="43">
        <v>0</v>
      </c>
      <c r="AJ40" s="43">
        <v>0</v>
      </c>
      <c r="AK40" s="43">
        <v>0</v>
      </c>
      <c r="AL40" s="17">
        <v>10000</v>
      </c>
      <c r="AM40" s="27">
        <v>0</v>
      </c>
      <c r="AN40" s="29">
        <v>0</v>
      </c>
      <c r="AO40" s="151">
        <f t="shared" si="22"/>
        <v>10000</v>
      </c>
      <c r="AP40" s="152">
        <f t="shared" si="22"/>
        <v>0</v>
      </c>
      <c r="AQ40" s="154">
        <f t="shared" si="22"/>
        <v>0</v>
      </c>
      <c r="AR40" s="15">
        <v>0</v>
      </c>
      <c r="AS40" s="16">
        <v>0</v>
      </c>
      <c r="AT40" s="18">
        <v>0</v>
      </c>
      <c r="AU40" s="19">
        <v>0</v>
      </c>
      <c r="AV40" s="20">
        <v>0</v>
      </c>
      <c r="AW40" s="30">
        <v>0</v>
      </c>
      <c r="AX40" s="151">
        <f t="shared" si="15"/>
        <v>0</v>
      </c>
      <c r="AY40" s="152">
        <f t="shared" si="15"/>
        <v>0</v>
      </c>
      <c r="AZ40" s="154">
        <f t="shared" si="15"/>
        <v>0</v>
      </c>
      <c r="BA40" s="15">
        <v>0</v>
      </c>
      <c r="BB40" s="16">
        <v>0</v>
      </c>
      <c r="BC40" s="18">
        <v>0</v>
      </c>
      <c r="BD40" s="150">
        <v>0</v>
      </c>
      <c r="BE40" s="165">
        <v>0</v>
      </c>
      <c r="BF40" s="166">
        <v>0</v>
      </c>
      <c r="BG40" s="151">
        <f t="shared" si="23"/>
        <v>0</v>
      </c>
      <c r="BH40" s="152">
        <f t="shared" si="23"/>
        <v>0</v>
      </c>
      <c r="BI40" s="154">
        <f t="shared" si="23"/>
        <v>0</v>
      </c>
      <c r="BJ40" s="193">
        <f t="shared" si="6"/>
        <v>85</v>
      </c>
      <c r="BK40" s="21">
        <v>0</v>
      </c>
      <c r="BL40" s="21">
        <v>0</v>
      </c>
      <c r="BM40" s="164">
        <f t="shared" si="17"/>
        <v>20085</v>
      </c>
      <c r="BN40" s="284">
        <f t="shared" si="13"/>
        <v>30085</v>
      </c>
      <c r="BO40" s="240"/>
      <c r="BP40" s="50">
        <f t="shared" si="7"/>
        <v>10000</v>
      </c>
    </row>
    <row r="41" spans="1:68" s="46" customFormat="1" ht="104.25" customHeight="1" x14ac:dyDescent="0.25">
      <c r="A41" s="442">
        <v>1</v>
      </c>
      <c r="B41" s="33" t="s">
        <v>133</v>
      </c>
      <c r="C41" s="449" t="s">
        <v>54</v>
      </c>
      <c r="D41" s="451">
        <v>4359001405</v>
      </c>
      <c r="E41" s="453" t="s">
        <v>134</v>
      </c>
      <c r="F41" s="115">
        <v>0</v>
      </c>
      <c r="G41" s="149">
        <f t="shared" si="18"/>
        <v>500</v>
      </c>
      <c r="H41" s="159">
        <v>500</v>
      </c>
      <c r="I41" s="48">
        <v>0</v>
      </c>
      <c r="J41" s="48">
        <v>0</v>
      </c>
      <c r="K41" s="14">
        <v>0</v>
      </c>
      <c r="L41" s="180">
        <v>3114</v>
      </c>
      <c r="M41" s="188">
        <v>5331</v>
      </c>
      <c r="N41" s="184">
        <v>500000</v>
      </c>
      <c r="O41" s="128">
        <f t="shared" si="9"/>
        <v>-500</v>
      </c>
      <c r="P41" s="118">
        <v>-500</v>
      </c>
      <c r="Q41" s="16">
        <v>0</v>
      </c>
      <c r="R41" s="16">
        <v>0</v>
      </c>
      <c r="S41" s="18">
        <v>0</v>
      </c>
      <c r="T41" s="291">
        <f>(P41+Q41)*1000</f>
        <v>-500000</v>
      </c>
      <c r="U41" s="151">
        <f t="shared" si="11"/>
        <v>0</v>
      </c>
      <c r="V41" s="152">
        <f t="shared" si="19"/>
        <v>0</v>
      </c>
      <c r="W41" s="152">
        <f t="shared" si="20"/>
        <v>0</v>
      </c>
      <c r="X41" s="152">
        <f t="shared" si="20"/>
        <v>0</v>
      </c>
      <c r="Y41" s="154">
        <f t="shared" si="20"/>
        <v>0</v>
      </c>
      <c r="Z41" s="39">
        <v>0</v>
      </c>
      <c r="AA41" s="39">
        <v>0</v>
      </c>
      <c r="AB41" s="39">
        <v>0</v>
      </c>
      <c r="AC41" s="25">
        <v>0</v>
      </c>
      <c r="AD41" s="26">
        <v>0</v>
      </c>
      <c r="AE41" s="47">
        <v>0</v>
      </c>
      <c r="AF41" s="170">
        <f t="shared" si="21"/>
        <v>0</v>
      </c>
      <c r="AG41" s="171">
        <f t="shared" si="21"/>
        <v>0</v>
      </c>
      <c r="AH41" s="154">
        <f t="shared" si="21"/>
        <v>0</v>
      </c>
      <c r="AI41" s="43">
        <v>0</v>
      </c>
      <c r="AJ41" s="43">
        <v>0</v>
      </c>
      <c r="AK41" s="43">
        <v>0</v>
      </c>
      <c r="AL41" s="17">
        <v>0</v>
      </c>
      <c r="AM41" s="27">
        <v>0</v>
      </c>
      <c r="AN41" s="29">
        <v>0</v>
      </c>
      <c r="AO41" s="151">
        <f t="shared" si="22"/>
        <v>0</v>
      </c>
      <c r="AP41" s="152">
        <f t="shared" si="22"/>
        <v>0</v>
      </c>
      <c r="AQ41" s="154">
        <f t="shared" si="22"/>
        <v>0</v>
      </c>
      <c r="AR41" s="15">
        <v>0</v>
      </c>
      <c r="AS41" s="16">
        <v>0</v>
      </c>
      <c r="AT41" s="18">
        <v>0</v>
      </c>
      <c r="AU41" s="19">
        <v>0</v>
      </c>
      <c r="AV41" s="20">
        <v>0</v>
      </c>
      <c r="AW41" s="30">
        <v>0</v>
      </c>
      <c r="AX41" s="151">
        <f t="shared" si="15"/>
        <v>0</v>
      </c>
      <c r="AY41" s="152">
        <f t="shared" si="15"/>
        <v>0</v>
      </c>
      <c r="AZ41" s="154">
        <f t="shared" si="15"/>
        <v>0</v>
      </c>
      <c r="BA41" s="15">
        <v>0</v>
      </c>
      <c r="BB41" s="16">
        <v>0</v>
      </c>
      <c r="BC41" s="18">
        <v>0</v>
      </c>
      <c r="BD41" s="150">
        <v>0</v>
      </c>
      <c r="BE41" s="165">
        <v>0</v>
      </c>
      <c r="BF41" s="166">
        <v>0</v>
      </c>
      <c r="BG41" s="151">
        <f t="shared" si="23"/>
        <v>0</v>
      </c>
      <c r="BH41" s="152">
        <f t="shared" si="23"/>
        <v>0</v>
      </c>
      <c r="BI41" s="154">
        <f t="shared" si="23"/>
        <v>0</v>
      </c>
      <c r="BJ41" s="193">
        <f t="shared" si="6"/>
        <v>0</v>
      </c>
      <c r="BK41" s="21">
        <v>0</v>
      </c>
      <c r="BL41" s="21">
        <v>0</v>
      </c>
      <c r="BM41" s="440">
        <f t="shared" si="17"/>
        <v>500</v>
      </c>
      <c r="BN41" s="284">
        <f t="shared" si="13"/>
        <v>0</v>
      </c>
      <c r="BO41" s="240"/>
      <c r="BP41" s="82">
        <f>BN41-BM41</f>
        <v>-500</v>
      </c>
    </row>
    <row r="42" spans="1:68" s="46" customFormat="1" ht="21" customHeight="1" x14ac:dyDescent="0.25">
      <c r="A42" s="443"/>
      <c r="B42" s="33"/>
      <c r="C42" s="450"/>
      <c r="D42" s="452"/>
      <c r="E42" s="454"/>
      <c r="F42" s="115">
        <v>0</v>
      </c>
      <c r="G42" s="149">
        <f t="shared" si="18"/>
        <v>0</v>
      </c>
      <c r="H42" s="159">
        <v>0</v>
      </c>
      <c r="I42" s="48">
        <v>0</v>
      </c>
      <c r="J42" s="48">
        <v>0</v>
      </c>
      <c r="K42" s="14">
        <v>0</v>
      </c>
      <c r="L42" s="180">
        <v>3114</v>
      </c>
      <c r="M42" s="189">
        <v>6351</v>
      </c>
      <c r="N42" s="184">
        <v>0</v>
      </c>
      <c r="O42" s="128">
        <f t="shared" si="9"/>
        <v>500</v>
      </c>
      <c r="P42" s="118">
        <v>500</v>
      </c>
      <c r="Q42" s="16">
        <v>0</v>
      </c>
      <c r="R42" s="16">
        <v>0</v>
      </c>
      <c r="S42" s="18">
        <v>0</v>
      </c>
      <c r="T42" s="291">
        <f>(P42+Q42)*1000</f>
        <v>500000</v>
      </c>
      <c r="U42" s="151">
        <f>V42+W42</f>
        <v>500</v>
      </c>
      <c r="V42" s="152">
        <f t="shared" ref="V42" si="24">G42+P42</f>
        <v>500</v>
      </c>
      <c r="W42" s="152">
        <f t="shared" ref="W42" si="25">I42+Q42</f>
        <v>0</v>
      </c>
      <c r="X42" s="152">
        <f t="shared" ref="X42" si="26">J42+R42</f>
        <v>0</v>
      </c>
      <c r="Y42" s="154">
        <f t="shared" ref="Y42" si="27">K42+S42</f>
        <v>0</v>
      </c>
      <c r="Z42" s="39">
        <v>0</v>
      </c>
      <c r="AA42" s="39">
        <v>0</v>
      </c>
      <c r="AB42" s="39">
        <v>0</v>
      </c>
      <c r="AC42" s="25">
        <v>2000</v>
      </c>
      <c r="AD42" s="26">
        <v>0</v>
      </c>
      <c r="AE42" s="47">
        <v>0</v>
      </c>
      <c r="AF42" s="170">
        <f t="shared" ref="AF42" si="28">Z42+AC42</f>
        <v>2000</v>
      </c>
      <c r="AG42" s="171">
        <f t="shared" ref="AG42" si="29">AA42+AD42</f>
        <v>0</v>
      </c>
      <c r="AH42" s="154">
        <f t="shared" ref="AH42" si="30">AB42+AE42</f>
        <v>0</v>
      </c>
      <c r="AI42" s="43">
        <v>0</v>
      </c>
      <c r="AJ42" s="43">
        <v>0</v>
      </c>
      <c r="AK42" s="43">
        <v>0</v>
      </c>
      <c r="AL42" s="17">
        <v>0</v>
      </c>
      <c r="AM42" s="27">
        <v>0</v>
      </c>
      <c r="AN42" s="29">
        <v>0</v>
      </c>
      <c r="AO42" s="151">
        <f t="shared" ref="AO42" si="31">AI42+AL42</f>
        <v>0</v>
      </c>
      <c r="AP42" s="152">
        <f t="shared" ref="AP42" si="32">AJ42+AM42</f>
        <v>0</v>
      </c>
      <c r="AQ42" s="154">
        <f t="shared" ref="AQ42" si="33">AK42+AN42</f>
        <v>0</v>
      </c>
      <c r="AR42" s="15">
        <v>0</v>
      </c>
      <c r="AS42" s="16">
        <v>0</v>
      </c>
      <c r="AT42" s="18">
        <v>0</v>
      </c>
      <c r="AU42" s="19">
        <v>0</v>
      </c>
      <c r="AV42" s="20">
        <v>0</v>
      </c>
      <c r="AW42" s="30">
        <v>0</v>
      </c>
      <c r="AX42" s="151">
        <f t="shared" ref="AX42" si="34">AR42+AU42</f>
        <v>0</v>
      </c>
      <c r="AY42" s="152">
        <f t="shared" ref="AY42" si="35">AS42+AV42</f>
        <v>0</v>
      </c>
      <c r="AZ42" s="154">
        <f t="shared" ref="AZ42" si="36">AT42+AW42</f>
        <v>0</v>
      </c>
      <c r="BA42" s="15">
        <v>0</v>
      </c>
      <c r="BB42" s="16">
        <v>0</v>
      </c>
      <c r="BC42" s="18">
        <v>0</v>
      </c>
      <c r="BD42" s="150">
        <v>0</v>
      </c>
      <c r="BE42" s="165">
        <v>0</v>
      </c>
      <c r="BF42" s="166">
        <v>0</v>
      </c>
      <c r="BG42" s="151">
        <f t="shared" ref="BG42" si="37">BA42+BD42</f>
        <v>0</v>
      </c>
      <c r="BH42" s="152">
        <f t="shared" ref="BH42" si="38">BB42+BE42</f>
        <v>0</v>
      </c>
      <c r="BI42" s="154">
        <f t="shared" ref="BI42" si="39">BC42+BF42</f>
        <v>0</v>
      </c>
      <c r="BJ42" s="193">
        <f t="shared" ref="BJ42" si="40">BI42+AZ42+AQ42+AH42+Y42+BH42+AY42+AP42+AG42+X42</f>
        <v>0</v>
      </c>
      <c r="BK42" s="21">
        <v>0</v>
      </c>
      <c r="BL42" s="21">
        <v>0</v>
      </c>
      <c r="BM42" s="441"/>
      <c r="BN42" s="284">
        <f t="shared" si="13"/>
        <v>2500</v>
      </c>
      <c r="BO42" s="240"/>
      <c r="BP42" s="50">
        <f>BN42-BM42</f>
        <v>2500</v>
      </c>
    </row>
    <row r="43" spans="1:68" s="46" customFormat="1" ht="102" customHeight="1" x14ac:dyDescent="0.25">
      <c r="A43" s="285">
        <v>1</v>
      </c>
      <c r="B43" s="33" t="s">
        <v>135</v>
      </c>
      <c r="C43" s="57" t="s">
        <v>54</v>
      </c>
      <c r="D43" s="141">
        <v>4330001908</v>
      </c>
      <c r="E43" s="32" t="s">
        <v>136</v>
      </c>
      <c r="F43" s="115">
        <v>112.34</v>
      </c>
      <c r="G43" s="149">
        <f t="shared" si="18"/>
        <v>887.66</v>
      </c>
      <c r="H43" s="159">
        <v>887.66</v>
      </c>
      <c r="I43" s="48">
        <v>0</v>
      </c>
      <c r="J43" s="48">
        <v>0</v>
      </c>
      <c r="K43" s="14">
        <v>0</v>
      </c>
      <c r="L43" s="180">
        <v>3133</v>
      </c>
      <c r="M43" s="181">
        <v>5331</v>
      </c>
      <c r="N43" s="184">
        <v>887651.5</v>
      </c>
      <c r="O43" s="128">
        <f t="shared" si="9"/>
        <v>-500</v>
      </c>
      <c r="P43" s="118">
        <v>-500</v>
      </c>
      <c r="Q43" s="16">
        <v>0</v>
      </c>
      <c r="R43" s="16">
        <v>0</v>
      </c>
      <c r="S43" s="18">
        <v>0</v>
      </c>
      <c r="T43" s="291">
        <f t="shared" si="10"/>
        <v>-500000</v>
      </c>
      <c r="U43" s="151">
        <f>V43+W43</f>
        <v>387.65999999999997</v>
      </c>
      <c r="V43" s="152">
        <f t="shared" si="19"/>
        <v>387.65999999999997</v>
      </c>
      <c r="W43" s="152">
        <f t="shared" si="20"/>
        <v>0</v>
      </c>
      <c r="X43" s="152">
        <f t="shared" si="20"/>
        <v>0</v>
      </c>
      <c r="Y43" s="154">
        <f t="shared" si="20"/>
        <v>0</v>
      </c>
      <c r="Z43" s="39">
        <v>0</v>
      </c>
      <c r="AA43" s="39">
        <v>0</v>
      </c>
      <c r="AB43" s="39">
        <v>0</v>
      </c>
      <c r="AC43" s="25">
        <f>8500+500</f>
        <v>9000</v>
      </c>
      <c r="AD43" s="26">
        <v>0</v>
      </c>
      <c r="AE43" s="47">
        <v>0</v>
      </c>
      <c r="AF43" s="170">
        <f t="shared" si="21"/>
        <v>9000</v>
      </c>
      <c r="AG43" s="171">
        <f t="shared" si="21"/>
        <v>0</v>
      </c>
      <c r="AH43" s="154">
        <f t="shared" si="21"/>
        <v>0</v>
      </c>
      <c r="AI43" s="43">
        <v>0</v>
      </c>
      <c r="AJ43" s="43">
        <v>0</v>
      </c>
      <c r="AK43" s="43">
        <v>0</v>
      </c>
      <c r="AL43" s="17">
        <v>0</v>
      </c>
      <c r="AM43" s="27">
        <v>0</v>
      </c>
      <c r="AN43" s="29">
        <v>0</v>
      </c>
      <c r="AO43" s="151">
        <f t="shared" si="22"/>
        <v>0</v>
      </c>
      <c r="AP43" s="152">
        <f t="shared" si="22"/>
        <v>0</v>
      </c>
      <c r="AQ43" s="154">
        <f t="shared" si="22"/>
        <v>0</v>
      </c>
      <c r="AR43" s="15">
        <v>0</v>
      </c>
      <c r="AS43" s="16">
        <v>0</v>
      </c>
      <c r="AT43" s="18">
        <v>0</v>
      </c>
      <c r="AU43" s="19">
        <v>0</v>
      </c>
      <c r="AV43" s="20">
        <v>0</v>
      </c>
      <c r="AW43" s="30">
        <v>0</v>
      </c>
      <c r="AX43" s="151">
        <f t="shared" si="15"/>
        <v>0</v>
      </c>
      <c r="AY43" s="152">
        <f t="shared" si="15"/>
        <v>0</v>
      </c>
      <c r="AZ43" s="154">
        <f t="shared" si="15"/>
        <v>0</v>
      </c>
      <c r="BA43" s="15">
        <v>0</v>
      </c>
      <c r="BB43" s="16">
        <v>0</v>
      </c>
      <c r="BC43" s="18">
        <v>0</v>
      </c>
      <c r="BD43" s="150">
        <v>0</v>
      </c>
      <c r="BE43" s="165">
        <v>0</v>
      </c>
      <c r="BF43" s="166">
        <v>0</v>
      </c>
      <c r="BG43" s="151">
        <f t="shared" si="23"/>
        <v>0</v>
      </c>
      <c r="BH43" s="152">
        <f t="shared" si="23"/>
        <v>0</v>
      </c>
      <c r="BI43" s="154">
        <f t="shared" si="23"/>
        <v>0</v>
      </c>
      <c r="BJ43" s="193">
        <f t="shared" si="6"/>
        <v>0</v>
      </c>
      <c r="BK43" s="21">
        <v>0</v>
      </c>
      <c r="BL43" s="21">
        <v>0</v>
      </c>
      <c r="BM43" s="164">
        <f t="shared" si="17"/>
        <v>1000</v>
      </c>
      <c r="BN43" s="284">
        <f t="shared" si="13"/>
        <v>9500</v>
      </c>
      <c r="BO43" s="240"/>
      <c r="BP43" s="50">
        <f t="shared" si="7"/>
        <v>8500</v>
      </c>
    </row>
    <row r="44" spans="1:68" s="46" customFormat="1" ht="25.5" x14ac:dyDescent="0.25">
      <c r="A44" s="285">
        <v>1</v>
      </c>
      <c r="B44" s="33" t="s">
        <v>118</v>
      </c>
      <c r="C44" s="57" t="s">
        <v>54</v>
      </c>
      <c r="D44" s="54">
        <v>4031001531</v>
      </c>
      <c r="E44" s="32" t="s">
        <v>137</v>
      </c>
      <c r="F44" s="115">
        <v>76.5</v>
      </c>
      <c r="G44" s="149">
        <f t="shared" si="18"/>
        <v>1423.5</v>
      </c>
      <c r="H44" s="159">
        <v>1423.5</v>
      </c>
      <c r="I44" s="48">
        <v>0</v>
      </c>
      <c r="J44" s="48">
        <v>0</v>
      </c>
      <c r="K44" s="14">
        <v>0</v>
      </c>
      <c r="L44" s="182">
        <v>3133</v>
      </c>
      <c r="M44" s="183">
        <v>6351</v>
      </c>
      <c r="N44" s="184">
        <v>1423500</v>
      </c>
      <c r="O44" s="128">
        <f t="shared" si="9"/>
        <v>-1000</v>
      </c>
      <c r="P44" s="118">
        <v>-1000</v>
      </c>
      <c r="Q44" s="16">
        <v>0</v>
      </c>
      <c r="R44" s="16">
        <v>0</v>
      </c>
      <c r="S44" s="18">
        <v>0</v>
      </c>
      <c r="T44" s="291">
        <f>(P44+Q44)*1000</f>
        <v>-1000000</v>
      </c>
      <c r="U44" s="151">
        <f t="shared" si="11"/>
        <v>423.5</v>
      </c>
      <c r="V44" s="152">
        <f t="shared" si="19"/>
        <v>423.5</v>
      </c>
      <c r="W44" s="152">
        <f t="shared" si="20"/>
        <v>0</v>
      </c>
      <c r="X44" s="152">
        <f t="shared" si="20"/>
        <v>0</v>
      </c>
      <c r="Y44" s="154">
        <f t="shared" si="20"/>
        <v>0</v>
      </c>
      <c r="Z44" s="39">
        <v>0</v>
      </c>
      <c r="AA44" s="39">
        <v>0</v>
      </c>
      <c r="AB44" s="39">
        <v>0</v>
      </c>
      <c r="AC44" s="25">
        <v>1000</v>
      </c>
      <c r="AD44" s="26">
        <v>0</v>
      </c>
      <c r="AE44" s="47">
        <v>0</v>
      </c>
      <c r="AF44" s="170">
        <f t="shared" si="21"/>
        <v>1000</v>
      </c>
      <c r="AG44" s="171">
        <f t="shared" si="21"/>
        <v>0</v>
      </c>
      <c r="AH44" s="154">
        <f t="shared" si="21"/>
        <v>0</v>
      </c>
      <c r="AI44" s="43">
        <v>0</v>
      </c>
      <c r="AJ44" s="43">
        <v>0</v>
      </c>
      <c r="AK44" s="43">
        <v>0</v>
      </c>
      <c r="AL44" s="17">
        <v>0</v>
      </c>
      <c r="AM44" s="27">
        <v>0</v>
      </c>
      <c r="AN44" s="29">
        <v>0</v>
      </c>
      <c r="AO44" s="151">
        <f t="shared" si="22"/>
        <v>0</v>
      </c>
      <c r="AP44" s="152">
        <f t="shared" si="22"/>
        <v>0</v>
      </c>
      <c r="AQ44" s="154">
        <f t="shared" si="22"/>
        <v>0</v>
      </c>
      <c r="AR44" s="15">
        <v>0</v>
      </c>
      <c r="AS44" s="16">
        <v>0</v>
      </c>
      <c r="AT44" s="18">
        <v>0</v>
      </c>
      <c r="AU44" s="19">
        <v>0</v>
      </c>
      <c r="AV44" s="20">
        <v>0</v>
      </c>
      <c r="AW44" s="30">
        <v>0</v>
      </c>
      <c r="AX44" s="151">
        <f t="shared" si="15"/>
        <v>0</v>
      </c>
      <c r="AY44" s="152">
        <f t="shared" si="15"/>
        <v>0</v>
      </c>
      <c r="AZ44" s="154">
        <f t="shared" si="15"/>
        <v>0</v>
      </c>
      <c r="BA44" s="15">
        <v>0</v>
      </c>
      <c r="BB44" s="16">
        <v>0</v>
      </c>
      <c r="BC44" s="18">
        <v>0</v>
      </c>
      <c r="BD44" s="150">
        <v>0</v>
      </c>
      <c r="BE44" s="165">
        <v>0</v>
      </c>
      <c r="BF44" s="166">
        <v>0</v>
      </c>
      <c r="BG44" s="151">
        <f t="shared" si="23"/>
        <v>0</v>
      </c>
      <c r="BH44" s="152">
        <f t="shared" si="23"/>
        <v>0</v>
      </c>
      <c r="BI44" s="154">
        <f t="shared" si="23"/>
        <v>0</v>
      </c>
      <c r="BJ44" s="193">
        <f t="shared" si="6"/>
        <v>0</v>
      </c>
      <c r="BK44" s="21">
        <v>0</v>
      </c>
      <c r="BL44" s="21">
        <v>0</v>
      </c>
      <c r="BM44" s="164">
        <f t="shared" si="17"/>
        <v>1500</v>
      </c>
      <c r="BN44" s="284">
        <f t="shared" si="13"/>
        <v>1500</v>
      </c>
      <c r="BO44" s="240"/>
      <c r="BP44" s="22">
        <f t="shared" si="7"/>
        <v>0</v>
      </c>
    </row>
    <row r="45" spans="1:68" s="46" customFormat="1" ht="51" x14ac:dyDescent="0.2">
      <c r="A45" s="283">
        <v>1</v>
      </c>
      <c r="B45" s="33" t="s">
        <v>138</v>
      </c>
      <c r="C45" s="57" t="s">
        <v>54</v>
      </c>
      <c r="D45" s="54">
        <v>4261001121</v>
      </c>
      <c r="E45" s="32" t="s">
        <v>139</v>
      </c>
      <c r="F45" s="115">
        <v>308.55</v>
      </c>
      <c r="G45" s="149">
        <f t="shared" si="18"/>
        <v>5015.2999999999993</v>
      </c>
      <c r="H45" s="159">
        <v>5015.2999999999993</v>
      </c>
      <c r="I45" s="48">
        <v>0</v>
      </c>
      <c r="J45" s="48">
        <v>0</v>
      </c>
      <c r="K45" s="14">
        <v>0</v>
      </c>
      <c r="L45" s="182">
        <v>3121</v>
      </c>
      <c r="M45" s="183" t="s">
        <v>140</v>
      </c>
      <c r="N45" s="184">
        <v>4865300</v>
      </c>
      <c r="O45" s="128">
        <f t="shared" si="9"/>
        <v>0</v>
      </c>
      <c r="P45" s="118">
        <v>0</v>
      </c>
      <c r="Q45" s="16">
        <v>0</v>
      </c>
      <c r="R45" s="16">
        <v>0</v>
      </c>
      <c r="S45" s="18">
        <v>0</v>
      </c>
      <c r="T45" s="291">
        <f t="shared" si="10"/>
        <v>0</v>
      </c>
      <c r="U45" s="151">
        <f t="shared" si="11"/>
        <v>5015.2999999999993</v>
      </c>
      <c r="V45" s="152">
        <f t="shared" si="19"/>
        <v>5015.2999999999993</v>
      </c>
      <c r="W45" s="152">
        <f t="shared" si="20"/>
        <v>0</v>
      </c>
      <c r="X45" s="152">
        <f t="shared" si="20"/>
        <v>0</v>
      </c>
      <c r="Y45" s="154">
        <f t="shared" si="20"/>
        <v>0</v>
      </c>
      <c r="Z45" s="293">
        <v>22000</v>
      </c>
      <c r="AA45" s="39">
        <v>0</v>
      </c>
      <c r="AB45" s="39">
        <v>0</v>
      </c>
      <c r="AC45" s="25">
        <v>-3000</v>
      </c>
      <c r="AD45" s="26">
        <v>0</v>
      </c>
      <c r="AE45" s="47">
        <v>0</v>
      </c>
      <c r="AF45" s="170">
        <f t="shared" si="21"/>
        <v>19000</v>
      </c>
      <c r="AG45" s="171">
        <f t="shared" si="21"/>
        <v>0</v>
      </c>
      <c r="AH45" s="154">
        <f t="shared" si="21"/>
        <v>0</v>
      </c>
      <c r="AI45" s="43">
        <v>0</v>
      </c>
      <c r="AJ45" s="43">
        <v>0</v>
      </c>
      <c r="AK45" s="43">
        <v>0</v>
      </c>
      <c r="AL45" s="17">
        <v>0</v>
      </c>
      <c r="AM45" s="27">
        <v>0</v>
      </c>
      <c r="AN45" s="29">
        <v>0</v>
      </c>
      <c r="AO45" s="151">
        <f t="shared" si="22"/>
        <v>0</v>
      </c>
      <c r="AP45" s="152">
        <f t="shared" si="22"/>
        <v>0</v>
      </c>
      <c r="AQ45" s="154">
        <f t="shared" si="22"/>
        <v>0</v>
      </c>
      <c r="AR45" s="15">
        <v>0</v>
      </c>
      <c r="AS45" s="16">
        <v>0</v>
      </c>
      <c r="AT45" s="18">
        <v>0</v>
      </c>
      <c r="AU45" s="19">
        <v>0</v>
      </c>
      <c r="AV45" s="20">
        <v>0</v>
      </c>
      <c r="AW45" s="30">
        <v>0</v>
      </c>
      <c r="AX45" s="151">
        <f t="shared" si="15"/>
        <v>0</v>
      </c>
      <c r="AY45" s="152">
        <f t="shared" si="15"/>
        <v>0</v>
      </c>
      <c r="AZ45" s="154">
        <f t="shared" si="15"/>
        <v>0</v>
      </c>
      <c r="BA45" s="15">
        <v>0</v>
      </c>
      <c r="BB45" s="16">
        <v>0</v>
      </c>
      <c r="BC45" s="18">
        <v>0</v>
      </c>
      <c r="BD45" s="150">
        <v>0</v>
      </c>
      <c r="BE45" s="165">
        <v>0</v>
      </c>
      <c r="BF45" s="166">
        <v>0</v>
      </c>
      <c r="BG45" s="151">
        <f t="shared" si="23"/>
        <v>0</v>
      </c>
      <c r="BH45" s="152">
        <f t="shared" si="23"/>
        <v>0</v>
      </c>
      <c r="BI45" s="154">
        <f t="shared" si="23"/>
        <v>0</v>
      </c>
      <c r="BJ45" s="193">
        <f t="shared" si="6"/>
        <v>0</v>
      </c>
      <c r="BK45" s="21">
        <v>0</v>
      </c>
      <c r="BL45" s="21">
        <v>0</v>
      </c>
      <c r="BM45" s="164">
        <f t="shared" si="17"/>
        <v>27323.85</v>
      </c>
      <c r="BN45" s="284">
        <f t="shared" si="13"/>
        <v>24323.85</v>
      </c>
      <c r="BO45" s="240"/>
      <c r="BP45" s="82">
        <f t="shared" si="7"/>
        <v>-3000</v>
      </c>
    </row>
    <row r="46" spans="1:68" s="46" customFormat="1" ht="51" x14ac:dyDescent="0.25">
      <c r="A46" s="285">
        <v>1</v>
      </c>
      <c r="B46" s="33" t="s">
        <v>141</v>
      </c>
      <c r="C46" s="57" t="s">
        <v>54</v>
      </c>
      <c r="D46" s="141">
        <v>4267001339</v>
      </c>
      <c r="E46" s="32" t="s">
        <v>142</v>
      </c>
      <c r="F46" s="115">
        <f>208.446+121</f>
        <v>329.44600000000003</v>
      </c>
      <c r="G46" s="149">
        <f t="shared" si="18"/>
        <v>6591.56</v>
      </c>
      <c r="H46" s="159">
        <v>6591.56</v>
      </c>
      <c r="I46" s="48">
        <v>0</v>
      </c>
      <c r="J46" s="48">
        <v>0</v>
      </c>
      <c r="K46" s="14">
        <v>0</v>
      </c>
      <c r="L46" s="180">
        <v>3127</v>
      </c>
      <c r="M46" s="181">
        <v>6351</v>
      </c>
      <c r="N46" s="184">
        <v>6591553.2999999998</v>
      </c>
      <c r="O46" s="128">
        <f t="shared" si="9"/>
        <v>-5600</v>
      </c>
      <c r="P46" s="118">
        <v>-5600</v>
      </c>
      <c r="Q46" s="16">
        <v>0</v>
      </c>
      <c r="R46" s="16">
        <v>0</v>
      </c>
      <c r="S46" s="18">
        <v>0</v>
      </c>
      <c r="T46" s="291">
        <f t="shared" si="10"/>
        <v>-5600000</v>
      </c>
      <c r="U46" s="151">
        <f t="shared" si="11"/>
        <v>991.5600000000004</v>
      </c>
      <c r="V46" s="152">
        <f t="shared" si="19"/>
        <v>991.5600000000004</v>
      </c>
      <c r="W46" s="152">
        <f t="shared" si="20"/>
        <v>0</v>
      </c>
      <c r="X46" s="152">
        <f t="shared" si="20"/>
        <v>0</v>
      </c>
      <c r="Y46" s="154">
        <f t="shared" si="20"/>
        <v>0</v>
      </c>
      <c r="Z46" s="293">
        <v>0</v>
      </c>
      <c r="AA46" s="52">
        <v>0</v>
      </c>
      <c r="AB46" s="80">
        <v>0</v>
      </c>
      <c r="AC46" s="25">
        <f>5600+12000</f>
        <v>17600</v>
      </c>
      <c r="AD46" s="26">
        <v>0</v>
      </c>
      <c r="AE46" s="47">
        <v>0</v>
      </c>
      <c r="AF46" s="170">
        <f t="shared" si="21"/>
        <v>17600</v>
      </c>
      <c r="AG46" s="171">
        <f t="shared" si="21"/>
        <v>0</v>
      </c>
      <c r="AH46" s="154">
        <f t="shared" si="21"/>
        <v>0</v>
      </c>
      <c r="AI46" s="43">
        <v>0</v>
      </c>
      <c r="AJ46" s="43">
        <v>0</v>
      </c>
      <c r="AK46" s="43">
        <v>0</v>
      </c>
      <c r="AL46" s="17">
        <v>0</v>
      </c>
      <c r="AM46" s="27">
        <v>0</v>
      </c>
      <c r="AN46" s="29">
        <v>0</v>
      </c>
      <c r="AO46" s="151">
        <f t="shared" si="22"/>
        <v>0</v>
      </c>
      <c r="AP46" s="152">
        <f t="shared" si="22"/>
        <v>0</v>
      </c>
      <c r="AQ46" s="154">
        <f t="shared" si="22"/>
        <v>0</v>
      </c>
      <c r="AR46" s="15">
        <v>0</v>
      </c>
      <c r="AS46" s="16">
        <v>0</v>
      </c>
      <c r="AT46" s="18">
        <v>0</v>
      </c>
      <c r="AU46" s="19">
        <v>0</v>
      </c>
      <c r="AV46" s="20">
        <v>0</v>
      </c>
      <c r="AW46" s="30">
        <v>0</v>
      </c>
      <c r="AX46" s="151">
        <f t="shared" si="15"/>
        <v>0</v>
      </c>
      <c r="AY46" s="152">
        <f t="shared" si="15"/>
        <v>0</v>
      </c>
      <c r="AZ46" s="154">
        <f t="shared" si="15"/>
        <v>0</v>
      </c>
      <c r="BA46" s="15">
        <v>0</v>
      </c>
      <c r="BB46" s="16">
        <v>0</v>
      </c>
      <c r="BC46" s="18">
        <v>0</v>
      </c>
      <c r="BD46" s="150">
        <v>0</v>
      </c>
      <c r="BE46" s="165">
        <v>0</v>
      </c>
      <c r="BF46" s="166">
        <v>0</v>
      </c>
      <c r="BG46" s="151">
        <f t="shared" si="23"/>
        <v>0</v>
      </c>
      <c r="BH46" s="152">
        <f t="shared" si="23"/>
        <v>0</v>
      </c>
      <c r="BI46" s="154">
        <f t="shared" si="23"/>
        <v>0</v>
      </c>
      <c r="BJ46" s="193">
        <f t="shared" si="6"/>
        <v>0</v>
      </c>
      <c r="BK46" s="21">
        <v>0</v>
      </c>
      <c r="BL46" s="21">
        <v>0</v>
      </c>
      <c r="BM46" s="164">
        <f>H46+I46+Z46+AI46+AR46+BA46+BJ46+F46</f>
        <v>6921.0060000000003</v>
      </c>
      <c r="BN46" s="284">
        <f>BJ46+BG46+AX46+AO46+AF46+V46+W46+F46</f>
        <v>18921.006000000001</v>
      </c>
      <c r="BO46" s="240"/>
      <c r="BP46" s="50">
        <f t="shared" si="7"/>
        <v>12000</v>
      </c>
    </row>
    <row r="47" spans="1:68" s="46" customFormat="1" ht="25.5" x14ac:dyDescent="0.2">
      <c r="A47" s="283">
        <v>1</v>
      </c>
      <c r="B47" s="33" t="s">
        <v>143</v>
      </c>
      <c r="C47" s="57" t="s">
        <v>54</v>
      </c>
      <c r="D47" s="141">
        <v>4308001408</v>
      </c>
      <c r="E47" s="32" t="s">
        <v>144</v>
      </c>
      <c r="F47" s="115">
        <v>72.23</v>
      </c>
      <c r="G47" s="149">
        <f t="shared" si="18"/>
        <v>427.77</v>
      </c>
      <c r="H47" s="159">
        <v>427.77</v>
      </c>
      <c r="I47" s="48">
        <v>0</v>
      </c>
      <c r="J47" s="48">
        <v>0</v>
      </c>
      <c r="K47" s="14">
        <v>12000</v>
      </c>
      <c r="L47" s="180">
        <v>3127</v>
      </c>
      <c r="M47" s="181">
        <v>6351</v>
      </c>
      <c r="N47" s="184">
        <v>427763</v>
      </c>
      <c r="O47" s="128">
        <f t="shared" si="9"/>
        <v>0</v>
      </c>
      <c r="P47" s="118">
        <v>0</v>
      </c>
      <c r="Q47" s="16">
        <v>0</v>
      </c>
      <c r="R47" s="16">
        <v>0</v>
      </c>
      <c r="S47" s="18">
        <v>-12000</v>
      </c>
      <c r="T47" s="291">
        <f t="shared" si="10"/>
        <v>0</v>
      </c>
      <c r="U47" s="151">
        <f t="shared" si="11"/>
        <v>427.77</v>
      </c>
      <c r="V47" s="152">
        <f t="shared" si="19"/>
        <v>427.77</v>
      </c>
      <c r="W47" s="152">
        <f t="shared" si="20"/>
        <v>0</v>
      </c>
      <c r="X47" s="152">
        <f t="shared" si="20"/>
        <v>0</v>
      </c>
      <c r="Y47" s="154">
        <f t="shared" si="20"/>
        <v>0</v>
      </c>
      <c r="Z47" s="293">
        <v>0</v>
      </c>
      <c r="AA47" s="52">
        <v>0</v>
      </c>
      <c r="AB47" s="80">
        <v>0</v>
      </c>
      <c r="AC47" s="25">
        <v>13000</v>
      </c>
      <c r="AD47" s="26">
        <v>0</v>
      </c>
      <c r="AE47" s="47">
        <v>0</v>
      </c>
      <c r="AF47" s="170">
        <f t="shared" si="21"/>
        <v>13000</v>
      </c>
      <c r="AG47" s="171">
        <f t="shared" si="21"/>
        <v>0</v>
      </c>
      <c r="AH47" s="154">
        <f t="shared" si="21"/>
        <v>0</v>
      </c>
      <c r="AI47" s="43">
        <v>0</v>
      </c>
      <c r="AJ47" s="43">
        <v>0</v>
      </c>
      <c r="AK47" s="43">
        <v>0</v>
      </c>
      <c r="AL47" s="17">
        <v>0</v>
      </c>
      <c r="AM47" s="27">
        <v>0</v>
      </c>
      <c r="AN47" s="29">
        <v>0</v>
      </c>
      <c r="AO47" s="151">
        <f t="shared" si="22"/>
        <v>0</v>
      </c>
      <c r="AP47" s="152">
        <f t="shared" si="22"/>
        <v>0</v>
      </c>
      <c r="AQ47" s="154">
        <f t="shared" si="22"/>
        <v>0</v>
      </c>
      <c r="AR47" s="15">
        <v>0</v>
      </c>
      <c r="AS47" s="16">
        <v>0</v>
      </c>
      <c r="AT47" s="18">
        <v>0</v>
      </c>
      <c r="AU47" s="19">
        <v>0</v>
      </c>
      <c r="AV47" s="20">
        <v>0</v>
      </c>
      <c r="AW47" s="30">
        <v>0</v>
      </c>
      <c r="AX47" s="151">
        <f t="shared" si="15"/>
        <v>0</v>
      </c>
      <c r="AY47" s="152">
        <f t="shared" si="15"/>
        <v>0</v>
      </c>
      <c r="AZ47" s="154">
        <f t="shared" si="15"/>
        <v>0</v>
      </c>
      <c r="BA47" s="15">
        <v>0</v>
      </c>
      <c r="BB47" s="16">
        <v>0</v>
      </c>
      <c r="BC47" s="18">
        <v>0</v>
      </c>
      <c r="BD47" s="150">
        <v>0</v>
      </c>
      <c r="BE47" s="165">
        <v>0</v>
      </c>
      <c r="BF47" s="166">
        <v>0</v>
      </c>
      <c r="BG47" s="151">
        <f t="shared" si="23"/>
        <v>0</v>
      </c>
      <c r="BH47" s="152">
        <f t="shared" si="23"/>
        <v>0</v>
      </c>
      <c r="BI47" s="154">
        <f t="shared" si="23"/>
        <v>0</v>
      </c>
      <c r="BJ47" s="193">
        <f t="shared" si="6"/>
        <v>0</v>
      </c>
      <c r="BK47" s="21">
        <v>0</v>
      </c>
      <c r="BL47" s="21">
        <v>0</v>
      </c>
      <c r="BM47" s="164">
        <f>H47+I47+Z47+AI47+AR47+BA47+BJ47+F47</f>
        <v>500</v>
      </c>
      <c r="BN47" s="284">
        <f>BJ47+BG47+AX47+AO47+AF47+V47+W47+F47</f>
        <v>13500</v>
      </c>
      <c r="BO47" s="240"/>
      <c r="BP47" s="50">
        <v>13000</v>
      </c>
    </row>
    <row r="48" spans="1:68" s="46" customFormat="1" ht="22.5" x14ac:dyDescent="0.25">
      <c r="A48" s="285">
        <v>1</v>
      </c>
      <c r="B48" s="33" t="s">
        <v>145</v>
      </c>
      <c r="C48" s="57" t="s">
        <v>54</v>
      </c>
      <c r="D48" s="54">
        <v>4169001602</v>
      </c>
      <c r="E48" s="32" t="s">
        <v>146</v>
      </c>
      <c r="F48" s="115">
        <v>30.25</v>
      </c>
      <c r="G48" s="149">
        <f t="shared" si="18"/>
        <v>3969.75</v>
      </c>
      <c r="H48" s="159">
        <v>3969.75</v>
      </c>
      <c r="I48" s="48">
        <v>0</v>
      </c>
      <c r="J48" s="48">
        <v>0</v>
      </c>
      <c r="K48" s="14">
        <v>0</v>
      </c>
      <c r="L48" s="182">
        <v>3231</v>
      </c>
      <c r="M48" s="183">
        <v>6351</v>
      </c>
      <c r="N48" s="184">
        <v>3969750</v>
      </c>
      <c r="O48" s="128">
        <f t="shared" si="9"/>
        <v>-3969.75</v>
      </c>
      <c r="P48" s="118">
        <v>-3969.75</v>
      </c>
      <c r="Q48" s="16">
        <v>0</v>
      </c>
      <c r="R48" s="16">
        <v>0</v>
      </c>
      <c r="S48" s="18">
        <v>0</v>
      </c>
      <c r="T48" s="291">
        <f t="shared" si="10"/>
        <v>-3969750</v>
      </c>
      <c r="U48" s="151">
        <f t="shared" si="11"/>
        <v>0</v>
      </c>
      <c r="V48" s="152">
        <f t="shared" si="19"/>
        <v>0</v>
      </c>
      <c r="W48" s="152">
        <f t="shared" si="20"/>
        <v>0</v>
      </c>
      <c r="X48" s="152">
        <f t="shared" si="20"/>
        <v>0</v>
      </c>
      <c r="Y48" s="154">
        <f t="shared" si="20"/>
        <v>0</v>
      </c>
      <c r="Z48" s="293">
        <v>0</v>
      </c>
      <c r="AA48" s="52">
        <v>0</v>
      </c>
      <c r="AB48" s="80">
        <v>0</v>
      </c>
      <c r="AC48" s="25">
        <v>3969.75</v>
      </c>
      <c r="AD48" s="26">
        <v>0</v>
      </c>
      <c r="AE48" s="47">
        <v>0</v>
      </c>
      <c r="AF48" s="170">
        <f t="shared" si="21"/>
        <v>3969.75</v>
      </c>
      <c r="AG48" s="171">
        <f t="shared" si="21"/>
        <v>0</v>
      </c>
      <c r="AH48" s="154">
        <f t="shared" si="21"/>
        <v>0</v>
      </c>
      <c r="AI48" s="43">
        <v>0</v>
      </c>
      <c r="AJ48" s="43">
        <v>0</v>
      </c>
      <c r="AK48" s="43">
        <v>0</v>
      </c>
      <c r="AL48" s="17">
        <v>0</v>
      </c>
      <c r="AM48" s="27">
        <v>0</v>
      </c>
      <c r="AN48" s="29">
        <v>0</v>
      </c>
      <c r="AO48" s="151">
        <f t="shared" si="22"/>
        <v>0</v>
      </c>
      <c r="AP48" s="152">
        <f t="shared" si="22"/>
        <v>0</v>
      </c>
      <c r="AQ48" s="154">
        <f t="shared" si="22"/>
        <v>0</v>
      </c>
      <c r="AR48" s="15">
        <v>0</v>
      </c>
      <c r="AS48" s="16">
        <v>0</v>
      </c>
      <c r="AT48" s="18">
        <v>0</v>
      </c>
      <c r="AU48" s="19">
        <v>0</v>
      </c>
      <c r="AV48" s="20">
        <v>0</v>
      </c>
      <c r="AW48" s="30">
        <v>0</v>
      </c>
      <c r="AX48" s="151">
        <f t="shared" si="15"/>
        <v>0</v>
      </c>
      <c r="AY48" s="152">
        <f t="shared" si="15"/>
        <v>0</v>
      </c>
      <c r="AZ48" s="154">
        <f t="shared" si="15"/>
        <v>0</v>
      </c>
      <c r="BA48" s="15">
        <v>0</v>
      </c>
      <c r="BB48" s="16">
        <v>0</v>
      </c>
      <c r="BC48" s="18">
        <v>0</v>
      </c>
      <c r="BD48" s="150">
        <v>0</v>
      </c>
      <c r="BE48" s="165">
        <v>0</v>
      </c>
      <c r="BF48" s="166">
        <v>0</v>
      </c>
      <c r="BG48" s="151">
        <f t="shared" si="23"/>
        <v>0</v>
      </c>
      <c r="BH48" s="152">
        <f t="shared" si="23"/>
        <v>0</v>
      </c>
      <c r="BI48" s="154">
        <f t="shared" si="23"/>
        <v>0</v>
      </c>
      <c r="BJ48" s="193">
        <f t="shared" si="6"/>
        <v>0</v>
      </c>
      <c r="BK48" s="21">
        <v>0</v>
      </c>
      <c r="BL48" s="21">
        <v>0</v>
      </c>
      <c r="BM48" s="164">
        <f>H48+I48+Z48+AI48+AR48+BA48+BJ48+F48</f>
        <v>4000</v>
      </c>
      <c r="BN48" s="284">
        <f>BJ48+BG48+AX48+AO48+AF48+V48+W48+F48</f>
        <v>4000</v>
      </c>
      <c r="BO48" s="240"/>
      <c r="BP48" s="22">
        <f t="shared" ref="BP48:BP76" si="41">BN48-BM48</f>
        <v>0</v>
      </c>
    </row>
    <row r="49" spans="1:70" s="46" customFormat="1" ht="25.5" x14ac:dyDescent="0.25">
      <c r="A49" s="285">
        <v>1</v>
      </c>
      <c r="B49" s="33" t="s">
        <v>118</v>
      </c>
      <c r="C49" s="122" t="s">
        <v>54</v>
      </c>
      <c r="D49" s="44">
        <v>4458001414</v>
      </c>
      <c r="E49" s="32" t="s">
        <v>147</v>
      </c>
      <c r="F49" s="115">
        <v>0</v>
      </c>
      <c r="G49" s="149">
        <f t="shared" si="18"/>
        <v>500</v>
      </c>
      <c r="H49" s="159">
        <v>500</v>
      </c>
      <c r="I49" s="48">
        <v>0</v>
      </c>
      <c r="J49" s="48">
        <v>0</v>
      </c>
      <c r="K49" s="14">
        <v>0</v>
      </c>
      <c r="L49" s="182">
        <v>3112</v>
      </c>
      <c r="M49" s="183">
        <v>6351</v>
      </c>
      <c r="N49" s="184">
        <v>500000</v>
      </c>
      <c r="O49" s="128">
        <f t="shared" si="9"/>
        <v>-500</v>
      </c>
      <c r="P49" s="118">
        <v>-500</v>
      </c>
      <c r="Q49" s="16">
        <v>0</v>
      </c>
      <c r="R49" s="16">
        <v>0</v>
      </c>
      <c r="S49" s="18">
        <v>0</v>
      </c>
      <c r="T49" s="291">
        <f t="shared" si="10"/>
        <v>-500000</v>
      </c>
      <c r="U49" s="151">
        <f t="shared" si="11"/>
        <v>0</v>
      </c>
      <c r="V49" s="152">
        <f t="shared" si="19"/>
        <v>0</v>
      </c>
      <c r="W49" s="152">
        <f t="shared" si="20"/>
        <v>0</v>
      </c>
      <c r="X49" s="152">
        <f t="shared" si="20"/>
        <v>0</v>
      </c>
      <c r="Y49" s="154">
        <f t="shared" si="20"/>
        <v>0</v>
      </c>
      <c r="Z49" s="294">
        <v>2500</v>
      </c>
      <c r="AA49" s="45">
        <v>0</v>
      </c>
      <c r="AB49" s="81">
        <v>0</v>
      </c>
      <c r="AC49" s="25">
        <v>500</v>
      </c>
      <c r="AD49" s="26">
        <v>0</v>
      </c>
      <c r="AE49" s="47">
        <v>0</v>
      </c>
      <c r="AF49" s="170">
        <f t="shared" si="21"/>
        <v>3000</v>
      </c>
      <c r="AG49" s="171">
        <f t="shared" si="21"/>
        <v>0</v>
      </c>
      <c r="AH49" s="154">
        <f t="shared" si="21"/>
        <v>0</v>
      </c>
      <c r="AI49" s="43">
        <v>0</v>
      </c>
      <c r="AJ49" s="43">
        <v>0</v>
      </c>
      <c r="AK49" s="43">
        <v>0</v>
      </c>
      <c r="AL49" s="17">
        <v>0</v>
      </c>
      <c r="AM49" s="27">
        <v>0</v>
      </c>
      <c r="AN49" s="29">
        <v>0</v>
      </c>
      <c r="AO49" s="151">
        <f t="shared" si="22"/>
        <v>0</v>
      </c>
      <c r="AP49" s="152">
        <f t="shared" si="22"/>
        <v>0</v>
      </c>
      <c r="AQ49" s="154">
        <f t="shared" si="22"/>
        <v>0</v>
      </c>
      <c r="AR49" s="15">
        <v>0</v>
      </c>
      <c r="AS49" s="16">
        <v>0</v>
      </c>
      <c r="AT49" s="18">
        <v>0</v>
      </c>
      <c r="AU49" s="19">
        <v>0</v>
      </c>
      <c r="AV49" s="20">
        <v>0</v>
      </c>
      <c r="AW49" s="30">
        <v>0</v>
      </c>
      <c r="AX49" s="151">
        <f t="shared" si="15"/>
        <v>0</v>
      </c>
      <c r="AY49" s="152">
        <f t="shared" si="15"/>
        <v>0</v>
      </c>
      <c r="AZ49" s="154">
        <f t="shared" si="15"/>
        <v>0</v>
      </c>
      <c r="BA49" s="15">
        <v>0</v>
      </c>
      <c r="BB49" s="16">
        <v>0</v>
      </c>
      <c r="BC49" s="18">
        <v>0</v>
      </c>
      <c r="BD49" s="150">
        <v>0</v>
      </c>
      <c r="BE49" s="165">
        <v>0</v>
      </c>
      <c r="BF49" s="166">
        <v>0</v>
      </c>
      <c r="BG49" s="151">
        <f t="shared" si="23"/>
        <v>0</v>
      </c>
      <c r="BH49" s="152">
        <f t="shared" si="23"/>
        <v>0</v>
      </c>
      <c r="BI49" s="154">
        <f t="shared" si="23"/>
        <v>0</v>
      </c>
      <c r="BJ49" s="193">
        <f t="shared" si="6"/>
        <v>0</v>
      </c>
      <c r="BK49" s="38">
        <v>0</v>
      </c>
      <c r="BL49" s="38">
        <v>0</v>
      </c>
      <c r="BM49" s="164">
        <f t="shared" ref="BM49:BM51" si="42">H49+I49+Z49+AI49+AR49+BA49+BJ49+F49</f>
        <v>3000</v>
      </c>
      <c r="BN49" s="284">
        <f t="shared" ref="BN49:BN51" si="43">BJ49+BG49+AX49+AO49+AF49+V49+W49+F49</f>
        <v>3000</v>
      </c>
      <c r="BO49" s="240"/>
      <c r="BP49" s="22">
        <f t="shared" si="41"/>
        <v>0</v>
      </c>
    </row>
    <row r="50" spans="1:70" s="46" customFormat="1" ht="25.5" x14ac:dyDescent="0.25">
      <c r="A50" s="285">
        <v>1</v>
      </c>
      <c r="B50" s="33" t="s">
        <v>118</v>
      </c>
      <c r="C50" s="122" t="s">
        <v>54</v>
      </c>
      <c r="D50" s="44">
        <v>4462001128</v>
      </c>
      <c r="E50" s="32" t="s">
        <v>148</v>
      </c>
      <c r="F50" s="115">
        <v>0</v>
      </c>
      <c r="G50" s="149">
        <f t="shared" si="18"/>
        <v>5100</v>
      </c>
      <c r="H50" s="159">
        <v>5100</v>
      </c>
      <c r="I50" s="48">
        <v>0</v>
      </c>
      <c r="J50" s="48">
        <v>0</v>
      </c>
      <c r="K50" s="14">
        <v>0</v>
      </c>
      <c r="L50" s="182">
        <v>3121</v>
      </c>
      <c r="M50" s="183">
        <v>6351</v>
      </c>
      <c r="N50" s="184">
        <v>5100000</v>
      </c>
      <c r="O50" s="128">
        <f t="shared" si="9"/>
        <v>-4650</v>
      </c>
      <c r="P50" s="118">
        <v>-4650</v>
      </c>
      <c r="Q50" s="16">
        <v>0</v>
      </c>
      <c r="R50" s="16">
        <v>0</v>
      </c>
      <c r="S50" s="18">
        <v>0</v>
      </c>
      <c r="T50" s="291">
        <f t="shared" si="10"/>
        <v>-4650000</v>
      </c>
      <c r="U50" s="151">
        <f t="shared" si="11"/>
        <v>450</v>
      </c>
      <c r="V50" s="152">
        <f t="shared" si="19"/>
        <v>450</v>
      </c>
      <c r="W50" s="152">
        <f t="shared" si="20"/>
        <v>0</v>
      </c>
      <c r="X50" s="152">
        <f t="shared" si="20"/>
        <v>0</v>
      </c>
      <c r="Y50" s="154">
        <f t="shared" si="20"/>
        <v>0</v>
      </c>
      <c r="Z50" s="294">
        <v>0</v>
      </c>
      <c r="AA50" s="45">
        <v>0</v>
      </c>
      <c r="AB50" s="81">
        <v>0</v>
      </c>
      <c r="AC50" s="25">
        <v>4650</v>
      </c>
      <c r="AD50" s="26">
        <v>0</v>
      </c>
      <c r="AE50" s="47">
        <v>0</v>
      </c>
      <c r="AF50" s="170">
        <f t="shared" si="21"/>
        <v>4650</v>
      </c>
      <c r="AG50" s="171">
        <f t="shared" si="21"/>
        <v>0</v>
      </c>
      <c r="AH50" s="154">
        <f t="shared" si="21"/>
        <v>0</v>
      </c>
      <c r="AI50" s="43">
        <v>0</v>
      </c>
      <c r="AJ50" s="43">
        <v>0</v>
      </c>
      <c r="AK50" s="43">
        <v>0</v>
      </c>
      <c r="AL50" s="17">
        <v>0</v>
      </c>
      <c r="AM50" s="27">
        <v>0</v>
      </c>
      <c r="AN50" s="29">
        <v>0</v>
      </c>
      <c r="AO50" s="151">
        <f t="shared" si="22"/>
        <v>0</v>
      </c>
      <c r="AP50" s="152">
        <f t="shared" si="22"/>
        <v>0</v>
      </c>
      <c r="AQ50" s="154">
        <f t="shared" si="22"/>
        <v>0</v>
      </c>
      <c r="AR50" s="15">
        <v>0</v>
      </c>
      <c r="AS50" s="16">
        <v>0</v>
      </c>
      <c r="AT50" s="18">
        <v>0</v>
      </c>
      <c r="AU50" s="19">
        <v>0</v>
      </c>
      <c r="AV50" s="20">
        <v>0</v>
      </c>
      <c r="AW50" s="30">
        <v>0</v>
      </c>
      <c r="AX50" s="151">
        <f t="shared" si="15"/>
        <v>0</v>
      </c>
      <c r="AY50" s="152">
        <f t="shared" si="15"/>
        <v>0</v>
      </c>
      <c r="AZ50" s="154">
        <f t="shared" si="15"/>
        <v>0</v>
      </c>
      <c r="BA50" s="15">
        <v>0</v>
      </c>
      <c r="BB50" s="16">
        <v>0</v>
      </c>
      <c r="BC50" s="18">
        <v>0</v>
      </c>
      <c r="BD50" s="150">
        <v>0</v>
      </c>
      <c r="BE50" s="165">
        <v>0</v>
      </c>
      <c r="BF50" s="166">
        <v>0</v>
      </c>
      <c r="BG50" s="151">
        <f t="shared" si="23"/>
        <v>0</v>
      </c>
      <c r="BH50" s="152">
        <f t="shared" si="23"/>
        <v>0</v>
      </c>
      <c r="BI50" s="154">
        <f t="shared" si="23"/>
        <v>0</v>
      </c>
      <c r="BJ50" s="193">
        <f t="shared" si="6"/>
        <v>0</v>
      </c>
      <c r="BK50" s="38">
        <v>0</v>
      </c>
      <c r="BL50" s="38">
        <v>0</v>
      </c>
      <c r="BM50" s="164">
        <f t="shared" si="42"/>
        <v>5100</v>
      </c>
      <c r="BN50" s="284">
        <f t="shared" si="43"/>
        <v>5100</v>
      </c>
      <c r="BO50" s="240"/>
      <c r="BP50" s="22">
        <f t="shared" si="41"/>
        <v>0</v>
      </c>
    </row>
    <row r="51" spans="1:70" s="46" customFormat="1" ht="25.5" x14ac:dyDescent="0.25">
      <c r="A51" s="285">
        <v>1</v>
      </c>
      <c r="B51" s="33" t="s">
        <v>118</v>
      </c>
      <c r="C51" s="122" t="s">
        <v>54</v>
      </c>
      <c r="D51" s="44">
        <v>4504001222</v>
      </c>
      <c r="E51" s="32" t="s">
        <v>149</v>
      </c>
      <c r="F51" s="115">
        <v>0</v>
      </c>
      <c r="G51" s="149">
        <f t="shared" si="18"/>
        <v>2000</v>
      </c>
      <c r="H51" s="159">
        <v>2000</v>
      </c>
      <c r="I51" s="48">
        <v>0</v>
      </c>
      <c r="J51" s="48">
        <v>0</v>
      </c>
      <c r="K51" s="14">
        <v>0</v>
      </c>
      <c r="L51" s="182">
        <v>3122</v>
      </c>
      <c r="M51" s="183">
        <v>6351</v>
      </c>
      <c r="N51" s="184">
        <v>2000000</v>
      </c>
      <c r="O51" s="128">
        <f t="shared" si="9"/>
        <v>-1500</v>
      </c>
      <c r="P51" s="118">
        <v>-1500</v>
      </c>
      <c r="Q51" s="16">
        <v>0</v>
      </c>
      <c r="R51" s="16">
        <v>0</v>
      </c>
      <c r="S51" s="18">
        <v>0</v>
      </c>
      <c r="T51" s="291">
        <f t="shared" si="10"/>
        <v>-1500000</v>
      </c>
      <c r="U51" s="151">
        <f t="shared" si="11"/>
        <v>500</v>
      </c>
      <c r="V51" s="152">
        <f t="shared" si="19"/>
        <v>500</v>
      </c>
      <c r="W51" s="152">
        <f t="shared" si="20"/>
        <v>0</v>
      </c>
      <c r="X51" s="152">
        <f t="shared" si="20"/>
        <v>0</v>
      </c>
      <c r="Y51" s="154">
        <f t="shared" si="20"/>
        <v>0</v>
      </c>
      <c r="Z51" s="294">
        <v>0</v>
      </c>
      <c r="AA51" s="45">
        <v>0</v>
      </c>
      <c r="AB51" s="81">
        <v>0</v>
      </c>
      <c r="AC51" s="25">
        <v>1500</v>
      </c>
      <c r="AD51" s="26">
        <v>0</v>
      </c>
      <c r="AE51" s="47">
        <v>0</v>
      </c>
      <c r="AF51" s="170">
        <f t="shared" si="21"/>
        <v>1500</v>
      </c>
      <c r="AG51" s="171">
        <f t="shared" si="21"/>
        <v>0</v>
      </c>
      <c r="AH51" s="154">
        <f t="shared" si="21"/>
        <v>0</v>
      </c>
      <c r="AI51" s="43">
        <v>0</v>
      </c>
      <c r="AJ51" s="43">
        <v>0</v>
      </c>
      <c r="AK51" s="43">
        <v>0</v>
      </c>
      <c r="AL51" s="17">
        <v>0</v>
      </c>
      <c r="AM51" s="27">
        <v>0</v>
      </c>
      <c r="AN51" s="29">
        <v>0</v>
      </c>
      <c r="AO51" s="151">
        <f t="shared" si="22"/>
        <v>0</v>
      </c>
      <c r="AP51" s="152">
        <f t="shared" si="22"/>
        <v>0</v>
      </c>
      <c r="AQ51" s="154">
        <f t="shared" si="22"/>
        <v>0</v>
      </c>
      <c r="AR51" s="15">
        <v>0</v>
      </c>
      <c r="AS51" s="16">
        <v>0</v>
      </c>
      <c r="AT51" s="18">
        <v>0</v>
      </c>
      <c r="AU51" s="19">
        <v>0</v>
      </c>
      <c r="AV51" s="20">
        <v>0</v>
      </c>
      <c r="AW51" s="30">
        <v>0</v>
      </c>
      <c r="AX51" s="151">
        <f t="shared" si="15"/>
        <v>0</v>
      </c>
      <c r="AY51" s="152">
        <f t="shared" si="15"/>
        <v>0</v>
      </c>
      <c r="AZ51" s="154">
        <f t="shared" si="15"/>
        <v>0</v>
      </c>
      <c r="BA51" s="15">
        <v>0</v>
      </c>
      <c r="BB51" s="16">
        <v>0</v>
      </c>
      <c r="BC51" s="18">
        <v>0</v>
      </c>
      <c r="BD51" s="150">
        <v>0</v>
      </c>
      <c r="BE51" s="165">
        <v>0</v>
      </c>
      <c r="BF51" s="166">
        <v>0</v>
      </c>
      <c r="BG51" s="151">
        <f t="shared" si="23"/>
        <v>0</v>
      </c>
      <c r="BH51" s="152">
        <f t="shared" si="23"/>
        <v>0</v>
      </c>
      <c r="BI51" s="154">
        <f t="shared" si="23"/>
        <v>0</v>
      </c>
      <c r="BJ51" s="193">
        <f t="shared" si="6"/>
        <v>0</v>
      </c>
      <c r="BK51" s="38">
        <v>0</v>
      </c>
      <c r="BL51" s="38">
        <v>0</v>
      </c>
      <c r="BM51" s="164">
        <f t="shared" si="42"/>
        <v>2000</v>
      </c>
      <c r="BN51" s="284">
        <f t="shared" si="43"/>
        <v>2000</v>
      </c>
      <c r="BO51" s="240"/>
      <c r="BP51" s="22">
        <f t="shared" si="41"/>
        <v>0</v>
      </c>
    </row>
    <row r="52" spans="1:70" s="46" customFormat="1" ht="69" customHeight="1" x14ac:dyDescent="0.2">
      <c r="A52" s="283">
        <v>1</v>
      </c>
      <c r="B52" s="33" t="s">
        <v>150</v>
      </c>
      <c r="C52" s="122" t="s">
        <v>54</v>
      </c>
      <c r="D52" s="44">
        <v>4506001204</v>
      </c>
      <c r="E52" s="32" t="s">
        <v>151</v>
      </c>
      <c r="F52" s="115">
        <v>0</v>
      </c>
      <c r="G52" s="149">
        <f t="shared" si="18"/>
        <v>5000</v>
      </c>
      <c r="H52" s="159">
        <v>5000</v>
      </c>
      <c r="I52" s="48">
        <v>0</v>
      </c>
      <c r="J52" s="48">
        <v>0</v>
      </c>
      <c r="K52" s="14">
        <v>0</v>
      </c>
      <c r="L52" s="182">
        <v>3127</v>
      </c>
      <c r="M52" s="183">
        <v>6351.6121000000003</v>
      </c>
      <c r="N52" s="184">
        <v>4850000</v>
      </c>
      <c r="O52" s="128">
        <f t="shared" si="9"/>
        <v>0</v>
      </c>
      <c r="P52" s="118">
        <v>0</v>
      </c>
      <c r="Q52" s="16">
        <v>0</v>
      </c>
      <c r="R52" s="16">
        <v>0</v>
      </c>
      <c r="S52" s="18">
        <v>0</v>
      </c>
      <c r="T52" s="291">
        <f t="shared" si="10"/>
        <v>0</v>
      </c>
      <c r="U52" s="151">
        <f t="shared" si="11"/>
        <v>5000</v>
      </c>
      <c r="V52" s="152">
        <f t="shared" si="19"/>
        <v>5000</v>
      </c>
      <c r="W52" s="152">
        <f t="shared" si="20"/>
        <v>0</v>
      </c>
      <c r="X52" s="152">
        <f t="shared" si="20"/>
        <v>0</v>
      </c>
      <c r="Y52" s="154">
        <f t="shared" si="20"/>
        <v>0</v>
      </c>
      <c r="Z52" s="294">
        <v>18000</v>
      </c>
      <c r="AA52" s="45">
        <v>0</v>
      </c>
      <c r="AB52" s="81">
        <v>0</v>
      </c>
      <c r="AC52" s="25">
        <v>-9000</v>
      </c>
      <c r="AD52" s="26">
        <v>0</v>
      </c>
      <c r="AE52" s="47">
        <v>0</v>
      </c>
      <c r="AF52" s="170">
        <f t="shared" si="21"/>
        <v>9000</v>
      </c>
      <c r="AG52" s="171">
        <f t="shared" si="21"/>
        <v>0</v>
      </c>
      <c r="AH52" s="154">
        <f t="shared" si="21"/>
        <v>0</v>
      </c>
      <c r="AI52" s="43">
        <v>0</v>
      </c>
      <c r="AJ52" s="43">
        <v>0</v>
      </c>
      <c r="AK52" s="43">
        <v>0</v>
      </c>
      <c r="AL52" s="17">
        <v>0</v>
      </c>
      <c r="AM52" s="27">
        <v>0</v>
      </c>
      <c r="AN52" s="29">
        <v>0</v>
      </c>
      <c r="AO52" s="151">
        <f t="shared" si="22"/>
        <v>0</v>
      </c>
      <c r="AP52" s="152">
        <f t="shared" si="22"/>
        <v>0</v>
      </c>
      <c r="AQ52" s="154">
        <f t="shared" si="22"/>
        <v>0</v>
      </c>
      <c r="AR52" s="15">
        <v>0</v>
      </c>
      <c r="AS52" s="16">
        <v>0</v>
      </c>
      <c r="AT52" s="18">
        <v>0</v>
      </c>
      <c r="AU52" s="19">
        <v>0</v>
      </c>
      <c r="AV52" s="20">
        <v>0</v>
      </c>
      <c r="AW52" s="30">
        <v>0</v>
      </c>
      <c r="AX52" s="151">
        <f t="shared" ref="AX52:AZ77" si="44">AR52+AU52</f>
        <v>0</v>
      </c>
      <c r="AY52" s="152">
        <f t="shared" si="44"/>
        <v>0</v>
      </c>
      <c r="AZ52" s="154">
        <f t="shared" si="44"/>
        <v>0</v>
      </c>
      <c r="BA52" s="15">
        <v>0</v>
      </c>
      <c r="BB52" s="16">
        <v>0</v>
      </c>
      <c r="BC52" s="18">
        <v>0</v>
      </c>
      <c r="BD52" s="150">
        <v>0</v>
      </c>
      <c r="BE52" s="165">
        <v>0</v>
      </c>
      <c r="BF52" s="166">
        <v>0</v>
      </c>
      <c r="BG52" s="151">
        <f t="shared" si="23"/>
        <v>0</v>
      </c>
      <c r="BH52" s="152">
        <f t="shared" si="23"/>
        <v>0</v>
      </c>
      <c r="BI52" s="154">
        <f t="shared" si="23"/>
        <v>0</v>
      </c>
      <c r="BJ52" s="193">
        <f t="shared" si="6"/>
        <v>0</v>
      </c>
      <c r="BK52" s="38">
        <v>0</v>
      </c>
      <c r="BL52" s="38">
        <v>0</v>
      </c>
      <c r="BM52" s="164">
        <f>H52+I52+Z52+AI52+AR52+BA52+BJ52+F52</f>
        <v>23000</v>
      </c>
      <c r="BN52" s="284">
        <f>BJ52+BG52+AX52+AO52+AF52+V52+W52+F52</f>
        <v>14000</v>
      </c>
      <c r="BO52" s="240"/>
      <c r="BP52" s="82">
        <f t="shared" si="41"/>
        <v>-9000</v>
      </c>
    </row>
    <row r="53" spans="1:70" s="46" customFormat="1" ht="25.5" x14ac:dyDescent="0.25">
      <c r="A53" s="285">
        <v>1</v>
      </c>
      <c r="B53" s="33" t="s">
        <v>118</v>
      </c>
      <c r="C53" s="122" t="s">
        <v>54</v>
      </c>
      <c r="D53" s="44">
        <v>4509001231</v>
      </c>
      <c r="E53" s="32" t="s">
        <v>152</v>
      </c>
      <c r="F53" s="115">
        <v>0</v>
      </c>
      <c r="G53" s="149">
        <f t="shared" si="18"/>
        <v>4500</v>
      </c>
      <c r="H53" s="159">
        <v>4500</v>
      </c>
      <c r="I53" s="48">
        <v>0</v>
      </c>
      <c r="J53" s="48">
        <v>0</v>
      </c>
      <c r="K53" s="14">
        <v>0</v>
      </c>
      <c r="L53" s="182">
        <v>3122</v>
      </c>
      <c r="M53" s="183">
        <v>6351</v>
      </c>
      <c r="N53" s="184">
        <v>4500000</v>
      </c>
      <c r="O53" s="128">
        <f t="shared" si="9"/>
        <v>-4100</v>
      </c>
      <c r="P53" s="118">
        <v>-4100</v>
      </c>
      <c r="Q53" s="16">
        <v>0</v>
      </c>
      <c r="R53" s="16">
        <v>0</v>
      </c>
      <c r="S53" s="18">
        <v>0</v>
      </c>
      <c r="T53" s="291">
        <f t="shared" si="10"/>
        <v>-4100000</v>
      </c>
      <c r="U53" s="151">
        <f t="shared" si="11"/>
        <v>400</v>
      </c>
      <c r="V53" s="152">
        <f t="shared" si="19"/>
        <v>400</v>
      </c>
      <c r="W53" s="152">
        <f t="shared" si="20"/>
        <v>0</v>
      </c>
      <c r="X53" s="152">
        <f t="shared" si="20"/>
        <v>0</v>
      </c>
      <c r="Y53" s="154">
        <f t="shared" si="20"/>
        <v>0</v>
      </c>
      <c r="Z53" s="294">
        <v>0</v>
      </c>
      <c r="AA53" s="45">
        <v>0</v>
      </c>
      <c r="AB53" s="81">
        <v>0</v>
      </c>
      <c r="AC53" s="25">
        <v>4100</v>
      </c>
      <c r="AD53" s="26">
        <v>0</v>
      </c>
      <c r="AE53" s="47">
        <v>0</v>
      </c>
      <c r="AF53" s="170">
        <f t="shared" si="21"/>
        <v>4100</v>
      </c>
      <c r="AG53" s="171">
        <f t="shared" si="21"/>
        <v>0</v>
      </c>
      <c r="AH53" s="154">
        <f t="shared" si="21"/>
        <v>0</v>
      </c>
      <c r="AI53" s="43">
        <v>0</v>
      </c>
      <c r="AJ53" s="43">
        <v>0</v>
      </c>
      <c r="AK53" s="43">
        <v>0</v>
      </c>
      <c r="AL53" s="17">
        <v>0</v>
      </c>
      <c r="AM53" s="27">
        <v>0</v>
      </c>
      <c r="AN53" s="29">
        <v>0</v>
      </c>
      <c r="AO53" s="151">
        <f t="shared" si="22"/>
        <v>0</v>
      </c>
      <c r="AP53" s="152">
        <f t="shared" si="22"/>
        <v>0</v>
      </c>
      <c r="AQ53" s="154">
        <f t="shared" si="22"/>
        <v>0</v>
      </c>
      <c r="AR53" s="15">
        <v>0</v>
      </c>
      <c r="AS53" s="16">
        <v>0</v>
      </c>
      <c r="AT53" s="18">
        <v>0</v>
      </c>
      <c r="AU53" s="19">
        <v>0</v>
      </c>
      <c r="AV53" s="20">
        <v>0</v>
      </c>
      <c r="AW53" s="30">
        <v>0</v>
      </c>
      <c r="AX53" s="151">
        <f t="shared" si="44"/>
        <v>0</v>
      </c>
      <c r="AY53" s="152">
        <f t="shared" si="44"/>
        <v>0</v>
      </c>
      <c r="AZ53" s="154">
        <f t="shared" si="44"/>
        <v>0</v>
      </c>
      <c r="BA53" s="15">
        <v>0</v>
      </c>
      <c r="BB53" s="16">
        <v>0</v>
      </c>
      <c r="BC53" s="18">
        <v>0</v>
      </c>
      <c r="BD53" s="150">
        <v>0</v>
      </c>
      <c r="BE53" s="165">
        <v>0</v>
      </c>
      <c r="BF53" s="166">
        <v>0</v>
      </c>
      <c r="BG53" s="151">
        <f t="shared" si="23"/>
        <v>0</v>
      </c>
      <c r="BH53" s="152">
        <f t="shared" si="23"/>
        <v>0</v>
      </c>
      <c r="BI53" s="154">
        <f t="shared" si="23"/>
        <v>0</v>
      </c>
      <c r="BJ53" s="193">
        <f t="shared" si="6"/>
        <v>0</v>
      </c>
      <c r="BK53" s="38">
        <v>0</v>
      </c>
      <c r="BL53" s="38">
        <v>0</v>
      </c>
      <c r="BM53" s="164">
        <f t="shared" ref="BM53:BM61" si="45">H53+I53+Z53+AI53+AR53+BA53+BJ53+F53</f>
        <v>4500</v>
      </c>
      <c r="BN53" s="284">
        <f t="shared" ref="BN53:BN61" si="46">BJ53+BG53+AX53+AO53+AF53+V53+W53+F53</f>
        <v>4500</v>
      </c>
      <c r="BO53" s="240"/>
      <c r="BP53" s="22">
        <f t="shared" si="41"/>
        <v>0</v>
      </c>
    </row>
    <row r="54" spans="1:70" s="46" customFormat="1" ht="40.5" customHeight="1" x14ac:dyDescent="0.25">
      <c r="A54" s="285">
        <v>1</v>
      </c>
      <c r="B54" s="33" t="s">
        <v>153</v>
      </c>
      <c r="C54" s="122" t="s">
        <v>54</v>
      </c>
      <c r="D54" s="44">
        <v>4510001348</v>
      </c>
      <c r="E54" s="32" t="s">
        <v>154</v>
      </c>
      <c r="F54" s="115">
        <v>0</v>
      </c>
      <c r="G54" s="149">
        <f t="shared" si="18"/>
        <v>650</v>
      </c>
      <c r="H54" s="159">
        <v>650</v>
      </c>
      <c r="I54" s="48">
        <v>0</v>
      </c>
      <c r="J54" s="48">
        <v>0</v>
      </c>
      <c r="K54" s="14">
        <v>0</v>
      </c>
      <c r="L54" s="182">
        <v>3127</v>
      </c>
      <c r="M54" s="183">
        <v>5331</v>
      </c>
      <c r="N54" s="184">
        <v>500000</v>
      </c>
      <c r="O54" s="128">
        <f t="shared" si="9"/>
        <v>-430</v>
      </c>
      <c r="P54" s="118">
        <v>-430</v>
      </c>
      <c r="Q54" s="16">
        <v>0</v>
      </c>
      <c r="R54" s="16">
        <v>0</v>
      </c>
      <c r="S54" s="18">
        <v>0</v>
      </c>
      <c r="T54" s="291">
        <f t="shared" si="10"/>
        <v>-430000</v>
      </c>
      <c r="U54" s="151">
        <f t="shared" si="11"/>
        <v>220</v>
      </c>
      <c r="V54" s="152">
        <f t="shared" si="19"/>
        <v>220</v>
      </c>
      <c r="W54" s="152">
        <f t="shared" si="20"/>
        <v>0</v>
      </c>
      <c r="X54" s="152">
        <f t="shared" si="20"/>
        <v>0</v>
      </c>
      <c r="Y54" s="154">
        <f t="shared" si="20"/>
        <v>0</v>
      </c>
      <c r="Z54" s="294">
        <v>8350</v>
      </c>
      <c r="AA54" s="45">
        <v>0</v>
      </c>
      <c r="AB54" s="81">
        <v>0</v>
      </c>
      <c r="AC54" s="25">
        <v>430</v>
      </c>
      <c r="AD54" s="26">
        <v>0</v>
      </c>
      <c r="AE54" s="47">
        <v>0</v>
      </c>
      <c r="AF54" s="170">
        <f t="shared" si="21"/>
        <v>8780</v>
      </c>
      <c r="AG54" s="171">
        <f t="shared" si="21"/>
        <v>0</v>
      </c>
      <c r="AH54" s="154">
        <f t="shared" si="21"/>
        <v>0</v>
      </c>
      <c r="AI54" s="43">
        <v>0</v>
      </c>
      <c r="AJ54" s="43">
        <v>0</v>
      </c>
      <c r="AK54" s="43">
        <v>0</v>
      </c>
      <c r="AL54" s="17">
        <v>0</v>
      </c>
      <c r="AM54" s="27">
        <v>0</v>
      </c>
      <c r="AN54" s="29">
        <v>0</v>
      </c>
      <c r="AO54" s="151">
        <f t="shared" si="22"/>
        <v>0</v>
      </c>
      <c r="AP54" s="152">
        <f t="shared" si="22"/>
        <v>0</v>
      </c>
      <c r="AQ54" s="154">
        <f t="shared" si="22"/>
        <v>0</v>
      </c>
      <c r="AR54" s="15">
        <v>0</v>
      </c>
      <c r="AS54" s="16">
        <v>0</v>
      </c>
      <c r="AT54" s="18">
        <v>0</v>
      </c>
      <c r="AU54" s="19">
        <v>0</v>
      </c>
      <c r="AV54" s="20">
        <v>0</v>
      </c>
      <c r="AW54" s="30">
        <v>0</v>
      </c>
      <c r="AX54" s="151">
        <f t="shared" si="44"/>
        <v>0</v>
      </c>
      <c r="AY54" s="152">
        <f t="shared" si="44"/>
        <v>0</v>
      </c>
      <c r="AZ54" s="154">
        <f t="shared" si="44"/>
        <v>0</v>
      </c>
      <c r="BA54" s="15">
        <v>0</v>
      </c>
      <c r="BB54" s="16">
        <v>0</v>
      </c>
      <c r="BC54" s="18">
        <v>0</v>
      </c>
      <c r="BD54" s="150">
        <v>0</v>
      </c>
      <c r="BE54" s="165">
        <v>0</v>
      </c>
      <c r="BF54" s="166">
        <v>0</v>
      </c>
      <c r="BG54" s="151">
        <f t="shared" si="23"/>
        <v>0</v>
      </c>
      <c r="BH54" s="152">
        <f t="shared" si="23"/>
        <v>0</v>
      </c>
      <c r="BI54" s="154">
        <f t="shared" si="23"/>
        <v>0</v>
      </c>
      <c r="BJ54" s="193">
        <f t="shared" si="6"/>
        <v>0</v>
      </c>
      <c r="BK54" s="38">
        <v>0</v>
      </c>
      <c r="BL54" s="38">
        <v>0</v>
      </c>
      <c r="BM54" s="164">
        <f t="shared" si="45"/>
        <v>9000</v>
      </c>
      <c r="BN54" s="284">
        <f t="shared" si="46"/>
        <v>9000</v>
      </c>
      <c r="BO54" s="240"/>
      <c r="BP54" s="22">
        <f t="shared" si="41"/>
        <v>0</v>
      </c>
    </row>
    <row r="55" spans="1:70" s="46" customFormat="1" ht="25.5" x14ac:dyDescent="0.25">
      <c r="A55" s="285">
        <v>1</v>
      </c>
      <c r="B55" s="33" t="s">
        <v>118</v>
      </c>
      <c r="C55" s="122" t="s">
        <v>54</v>
      </c>
      <c r="D55" s="44">
        <v>4511001614</v>
      </c>
      <c r="E55" s="32" t="s">
        <v>155</v>
      </c>
      <c r="F55" s="115">
        <v>0</v>
      </c>
      <c r="G55" s="149">
        <f t="shared" si="18"/>
        <v>2000</v>
      </c>
      <c r="H55" s="159">
        <v>2000</v>
      </c>
      <c r="I55" s="48">
        <v>0</v>
      </c>
      <c r="J55" s="48">
        <v>0</v>
      </c>
      <c r="K55" s="14">
        <v>0</v>
      </c>
      <c r="L55" s="182">
        <v>3231</v>
      </c>
      <c r="M55" s="183">
        <v>6351</v>
      </c>
      <c r="N55" s="184">
        <v>2000000</v>
      </c>
      <c r="O55" s="128">
        <f t="shared" si="9"/>
        <v>-200</v>
      </c>
      <c r="P55" s="118">
        <v>-200</v>
      </c>
      <c r="Q55" s="16">
        <v>0</v>
      </c>
      <c r="R55" s="16">
        <v>0</v>
      </c>
      <c r="S55" s="18">
        <v>0</v>
      </c>
      <c r="T55" s="291">
        <f t="shared" si="10"/>
        <v>-200000</v>
      </c>
      <c r="U55" s="151">
        <f t="shared" si="11"/>
        <v>1800</v>
      </c>
      <c r="V55" s="152">
        <f t="shared" si="19"/>
        <v>1800</v>
      </c>
      <c r="W55" s="152">
        <f t="shared" si="20"/>
        <v>0</v>
      </c>
      <c r="X55" s="152">
        <f t="shared" si="20"/>
        <v>0</v>
      </c>
      <c r="Y55" s="154">
        <f t="shared" si="20"/>
        <v>0</v>
      </c>
      <c r="Z55" s="294">
        <v>20000</v>
      </c>
      <c r="AA55" s="45">
        <v>0</v>
      </c>
      <c r="AB55" s="81">
        <v>0</v>
      </c>
      <c r="AC55" s="25">
        <v>-10000</v>
      </c>
      <c r="AD55" s="26">
        <v>0</v>
      </c>
      <c r="AE55" s="47">
        <v>0</v>
      </c>
      <c r="AF55" s="170">
        <f t="shared" si="21"/>
        <v>10000</v>
      </c>
      <c r="AG55" s="171">
        <f t="shared" si="21"/>
        <v>0</v>
      </c>
      <c r="AH55" s="154">
        <f t="shared" si="21"/>
        <v>0</v>
      </c>
      <c r="AI55" s="43">
        <v>0</v>
      </c>
      <c r="AJ55" s="43">
        <v>0</v>
      </c>
      <c r="AK55" s="43">
        <v>0</v>
      </c>
      <c r="AL55" s="17">
        <v>10200</v>
      </c>
      <c r="AM55" s="27">
        <v>0</v>
      </c>
      <c r="AN55" s="29">
        <v>0</v>
      </c>
      <c r="AO55" s="151">
        <f t="shared" si="22"/>
        <v>10200</v>
      </c>
      <c r="AP55" s="152">
        <f t="shared" si="22"/>
        <v>0</v>
      </c>
      <c r="AQ55" s="154">
        <f t="shared" si="22"/>
        <v>0</v>
      </c>
      <c r="AR55" s="15">
        <v>0</v>
      </c>
      <c r="AS55" s="16">
        <v>0</v>
      </c>
      <c r="AT55" s="18">
        <v>0</v>
      </c>
      <c r="AU55" s="19">
        <v>0</v>
      </c>
      <c r="AV55" s="20">
        <v>0</v>
      </c>
      <c r="AW55" s="30">
        <v>0</v>
      </c>
      <c r="AX55" s="151">
        <f t="shared" si="44"/>
        <v>0</v>
      </c>
      <c r="AY55" s="152">
        <f t="shared" si="44"/>
        <v>0</v>
      </c>
      <c r="AZ55" s="154">
        <f t="shared" si="44"/>
        <v>0</v>
      </c>
      <c r="BA55" s="15">
        <v>0</v>
      </c>
      <c r="BB55" s="16">
        <v>0</v>
      </c>
      <c r="BC55" s="18">
        <v>0</v>
      </c>
      <c r="BD55" s="150">
        <v>0</v>
      </c>
      <c r="BE55" s="165">
        <v>0</v>
      </c>
      <c r="BF55" s="166">
        <v>0</v>
      </c>
      <c r="BG55" s="151">
        <f t="shared" si="23"/>
        <v>0</v>
      </c>
      <c r="BH55" s="152">
        <f t="shared" si="23"/>
        <v>0</v>
      </c>
      <c r="BI55" s="154">
        <f t="shared" si="23"/>
        <v>0</v>
      </c>
      <c r="BJ55" s="193">
        <f t="shared" si="6"/>
        <v>0</v>
      </c>
      <c r="BK55" s="38">
        <v>0</v>
      </c>
      <c r="BL55" s="38">
        <v>0</v>
      </c>
      <c r="BM55" s="164">
        <f t="shared" si="45"/>
        <v>22000</v>
      </c>
      <c r="BN55" s="284">
        <f t="shared" si="46"/>
        <v>22000</v>
      </c>
      <c r="BO55" s="240"/>
      <c r="BP55" s="22">
        <f t="shared" si="41"/>
        <v>0</v>
      </c>
    </row>
    <row r="56" spans="1:70" s="46" customFormat="1" ht="33.75" x14ac:dyDescent="0.25">
      <c r="A56" s="285">
        <v>1</v>
      </c>
      <c r="B56" s="33" t="s">
        <v>118</v>
      </c>
      <c r="C56" s="122" t="s">
        <v>54</v>
      </c>
      <c r="D56" s="44">
        <v>4512001538</v>
      </c>
      <c r="E56" s="32" t="s">
        <v>156</v>
      </c>
      <c r="F56" s="115">
        <v>0</v>
      </c>
      <c r="G56" s="149">
        <f t="shared" si="18"/>
        <v>1000</v>
      </c>
      <c r="H56" s="159">
        <v>1000</v>
      </c>
      <c r="I56" s="48">
        <v>0</v>
      </c>
      <c r="J56" s="48">
        <v>0</v>
      </c>
      <c r="K56" s="14">
        <v>0</v>
      </c>
      <c r="L56" s="182">
        <v>3133</v>
      </c>
      <c r="M56" s="183">
        <v>6351</v>
      </c>
      <c r="N56" s="184">
        <v>1000000</v>
      </c>
      <c r="O56" s="128">
        <f t="shared" si="9"/>
        <v>-500</v>
      </c>
      <c r="P56" s="118">
        <v>-500</v>
      </c>
      <c r="Q56" s="16">
        <v>0</v>
      </c>
      <c r="R56" s="16">
        <v>0</v>
      </c>
      <c r="S56" s="18">
        <v>0</v>
      </c>
      <c r="T56" s="291">
        <f t="shared" si="10"/>
        <v>-500000</v>
      </c>
      <c r="U56" s="151">
        <f t="shared" si="11"/>
        <v>500</v>
      </c>
      <c r="V56" s="152">
        <f t="shared" si="19"/>
        <v>500</v>
      </c>
      <c r="W56" s="152">
        <f t="shared" si="20"/>
        <v>0</v>
      </c>
      <c r="X56" s="152">
        <f t="shared" si="20"/>
        <v>0</v>
      </c>
      <c r="Y56" s="154">
        <f t="shared" si="20"/>
        <v>0</v>
      </c>
      <c r="Z56" s="294">
        <v>5000</v>
      </c>
      <c r="AA56" s="45">
        <v>0</v>
      </c>
      <c r="AB56" s="81">
        <v>0</v>
      </c>
      <c r="AC56" s="25">
        <v>500</v>
      </c>
      <c r="AD56" s="26">
        <v>0</v>
      </c>
      <c r="AE56" s="47">
        <v>0</v>
      </c>
      <c r="AF56" s="170">
        <f t="shared" si="21"/>
        <v>5500</v>
      </c>
      <c r="AG56" s="171">
        <f t="shared" si="21"/>
        <v>0</v>
      </c>
      <c r="AH56" s="154">
        <f t="shared" si="21"/>
        <v>0</v>
      </c>
      <c r="AI56" s="43">
        <v>0</v>
      </c>
      <c r="AJ56" s="43">
        <v>0</v>
      </c>
      <c r="AK56" s="43">
        <v>0</v>
      </c>
      <c r="AL56" s="17">
        <v>0</v>
      </c>
      <c r="AM56" s="27">
        <v>0</v>
      </c>
      <c r="AN56" s="29">
        <v>0</v>
      </c>
      <c r="AO56" s="151">
        <f t="shared" si="22"/>
        <v>0</v>
      </c>
      <c r="AP56" s="152">
        <f t="shared" si="22"/>
        <v>0</v>
      </c>
      <c r="AQ56" s="154">
        <f t="shared" si="22"/>
        <v>0</v>
      </c>
      <c r="AR56" s="15">
        <v>0</v>
      </c>
      <c r="AS56" s="16">
        <v>0</v>
      </c>
      <c r="AT56" s="18">
        <v>0</v>
      </c>
      <c r="AU56" s="19">
        <v>0</v>
      </c>
      <c r="AV56" s="20">
        <v>0</v>
      </c>
      <c r="AW56" s="30">
        <v>0</v>
      </c>
      <c r="AX56" s="151">
        <f t="shared" si="44"/>
        <v>0</v>
      </c>
      <c r="AY56" s="152">
        <f t="shared" si="44"/>
        <v>0</v>
      </c>
      <c r="AZ56" s="154">
        <f t="shared" si="44"/>
        <v>0</v>
      </c>
      <c r="BA56" s="15">
        <v>0</v>
      </c>
      <c r="BB56" s="16">
        <v>0</v>
      </c>
      <c r="BC56" s="18">
        <v>0</v>
      </c>
      <c r="BD56" s="150">
        <v>0</v>
      </c>
      <c r="BE56" s="165">
        <v>0</v>
      </c>
      <c r="BF56" s="166">
        <v>0</v>
      </c>
      <c r="BG56" s="151">
        <f t="shared" si="23"/>
        <v>0</v>
      </c>
      <c r="BH56" s="152">
        <f t="shared" si="23"/>
        <v>0</v>
      </c>
      <c r="BI56" s="154">
        <f t="shared" si="23"/>
        <v>0</v>
      </c>
      <c r="BJ56" s="193">
        <f t="shared" si="6"/>
        <v>0</v>
      </c>
      <c r="BK56" s="38">
        <v>0</v>
      </c>
      <c r="BL56" s="38">
        <v>0</v>
      </c>
      <c r="BM56" s="164">
        <f t="shared" si="45"/>
        <v>6000</v>
      </c>
      <c r="BN56" s="284">
        <f t="shared" si="46"/>
        <v>6000</v>
      </c>
      <c r="BO56" s="240"/>
      <c r="BP56" s="22">
        <f t="shared" si="41"/>
        <v>0</v>
      </c>
    </row>
    <row r="57" spans="1:70" s="46" customFormat="1" ht="25.5" x14ac:dyDescent="0.25">
      <c r="A57" s="285">
        <v>1</v>
      </c>
      <c r="B57" s="33" t="s">
        <v>123</v>
      </c>
      <c r="C57" s="122" t="s">
        <v>54</v>
      </c>
      <c r="D57" s="44">
        <v>4151000000</v>
      </c>
      <c r="E57" s="32" t="s">
        <v>157</v>
      </c>
      <c r="F57" s="115">
        <v>1520.12</v>
      </c>
      <c r="G57" s="149">
        <f t="shared" si="18"/>
        <v>5100</v>
      </c>
      <c r="H57" s="159">
        <v>5100</v>
      </c>
      <c r="I57" s="48">
        <v>0</v>
      </c>
      <c r="J57" s="48">
        <v>30.2</v>
      </c>
      <c r="K57" s="14">
        <v>0</v>
      </c>
      <c r="L57" s="182">
        <v>3125</v>
      </c>
      <c r="M57" s="183">
        <v>6121</v>
      </c>
      <c r="N57" s="184">
        <v>0</v>
      </c>
      <c r="O57" s="128">
        <f t="shared" si="9"/>
        <v>-4885</v>
      </c>
      <c r="P57" s="118">
        <v>-4885</v>
      </c>
      <c r="Q57" s="16">
        <v>0</v>
      </c>
      <c r="R57" s="16">
        <v>0</v>
      </c>
      <c r="S57" s="18">
        <v>0</v>
      </c>
      <c r="T57" s="291">
        <v>0</v>
      </c>
      <c r="U57" s="151">
        <f t="shared" si="11"/>
        <v>215</v>
      </c>
      <c r="V57" s="152">
        <f t="shared" si="19"/>
        <v>215</v>
      </c>
      <c r="W57" s="152">
        <f t="shared" si="20"/>
        <v>0</v>
      </c>
      <c r="X57" s="152">
        <f t="shared" si="20"/>
        <v>30.2</v>
      </c>
      <c r="Y57" s="154">
        <f t="shared" si="20"/>
        <v>0</v>
      </c>
      <c r="Z57" s="294">
        <v>47000</v>
      </c>
      <c r="AA57" s="45">
        <v>0</v>
      </c>
      <c r="AB57" s="81">
        <v>0</v>
      </c>
      <c r="AC57" s="25">
        <v>-32000</v>
      </c>
      <c r="AD57" s="26">
        <v>0</v>
      </c>
      <c r="AE57" s="47">
        <v>0</v>
      </c>
      <c r="AF57" s="170">
        <f t="shared" si="21"/>
        <v>15000</v>
      </c>
      <c r="AG57" s="171">
        <f t="shared" si="21"/>
        <v>0</v>
      </c>
      <c r="AH57" s="154">
        <f t="shared" si="21"/>
        <v>0</v>
      </c>
      <c r="AI57" s="43">
        <v>0</v>
      </c>
      <c r="AJ57" s="43">
        <v>0</v>
      </c>
      <c r="AK57" s="43">
        <v>0</v>
      </c>
      <c r="AL57" s="17">
        <v>36885</v>
      </c>
      <c r="AM57" s="27">
        <v>0</v>
      </c>
      <c r="AN57" s="29">
        <v>0</v>
      </c>
      <c r="AO57" s="151">
        <f t="shared" si="22"/>
        <v>36885</v>
      </c>
      <c r="AP57" s="152">
        <f t="shared" si="22"/>
        <v>0</v>
      </c>
      <c r="AQ57" s="154">
        <f t="shared" si="22"/>
        <v>0</v>
      </c>
      <c r="AR57" s="15">
        <v>0</v>
      </c>
      <c r="AS57" s="16">
        <v>0</v>
      </c>
      <c r="AT57" s="18">
        <v>0</v>
      </c>
      <c r="AU57" s="19">
        <v>0</v>
      </c>
      <c r="AV57" s="20">
        <v>0</v>
      </c>
      <c r="AW57" s="30">
        <v>0</v>
      </c>
      <c r="AX57" s="151">
        <f t="shared" si="44"/>
        <v>0</v>
      </c>
      <c r="AY57" s="152">
        <f t="shared" si="44"/>
        <v>0</v>
      </c>
      <c r="AZ57" s="154">
        <f t="shared" si="44"/>
        <v>0</v>
      </c>
      <c r="BA57" s="15">
        <v>0</v>
      </c>
      <c r="BB57" s="16">
        <v>0</v>
      </c>
      <c r="BC57" s="18">
        <v>0</v>
      </c>
      <c r="BD57" s="150">
        <v>0</v>
      </c>
      <c r="BE57" s="165">
        <v>0</v>
      </c>
      <c r="BF57" s="166">
        <v>0</v>
      </c>
      <c r="BG57" s="151">
        <f t="shared" si="23"/>
        <v>0</v>
      </c>
      <c r="BH57" s="152">
        <f t="shared" si="23"/>
        <v>0</v>
      </c>
      <c r="BI57" s="154">
        <f t="shared" si="23"/>
        <v>0</v>
      </c>
      <c r="BJ57" s="193">
        <f t="shared" si="6"/>
        <v>30.2</v>
      </c>
      <c r="BK57" s="38">
        <v>0</v>
      </c>
      <c r="BL57" s="38">
        <v>0</v>
      </c>
      <c r="BM57" s="164">
        <f t="shared" si="45"/>
        <v>53650.32</v>
      </c>
      <c r="BN57" s="284">
        <f t="shared" si="46"/>
        <v>53650.32</v>
      </c>
      <c r="BO57" s="242">
        <v>61000</v>
      </c>
      <c r="BP57" s="22">
        <f t="shared" si="41"/>
        <v>0</v>
      </c>
    </row>
    <row r="58" spans="1:70" s="46" customFormat="1" ht="25.5" x14ac:dyDescent="0.25">
      <c r="A58" s="285">
        <v>1</v>
      </c>
      <c r="B58" s="33" t="s">
        <v>118</v>
      </c>
      <c r="C58" s="122" t="s">
        <v>54</v>
      </c>
      <c r="D58" s="44">
        <v>4518001310</v>
      </c>
      <c r="E58" s="32" t="s">
        <v>158</v>
      </c>
      <c r="F58" s="115">
        <v>0</v>
      </c>
      <c r="G58" s="149">
        <f t="shared" si="18"/>
        <v>3000</v>
      </c>
      <c r="H58" s="159">
        <v>3000</v>
      </c>
      <c r="I58" s="48">
        <v>0</v>
      </c>
      <c r="J58" s="48">
        <v>0</v>
      </c>
      <c r="K58" s="14">
        <v>0</v>
      </c>
      <c r="L58" s="182">
        <v>3127</v>
      </c>
      <c r="M58" s="183">
        <v>6351</v>
      </c>
      <c r="N58" s="184">
        <v>3000000</v>
      </c>
      <c r="O58" s="128">
        <f t="shared" si="9"/>
        <v>-2000</v>
      </c>
      <c r="P58" s="118">
        <v>-2000</v>
      </c>
      <c r="Q58" s="16">
        <v>0</v>
      </c>
      <c r="R58" s="16">
        <v>0</v>
      </c>
      <c r="S58" s="18">
        <v>0</v>
      </c>
      <c r="T58" s="291">
        <f t="shared" si="10"/>
        <v>-2000000</v>
      </c>
      <c r="U58" s="151">
        <f t="shared" si="11"/>
        <v>1000</v>
      </c>
      <c r="V58" s="152">
        <f t="shared" si="19"/>
        <v>1000</v>
      </c>
      <c r="W58" s="152">
        <f t="shared" si="20"/>
        <v>0</v>
      </c>
      <c r="X58" s="152">
        <f t="shared" si="20"/>
        <v>0</v>
      </c>
      <c r="Y58" s="154">
        <f t="shared" si="20"/>
        <v>0</v>
      </c>
      <c r="Z58" s="294">
        <v>0</v>
      </c>
      <c r="AA58" s="45">
        <v>0</v>
      </c>
      <c r="AB58" s="81">
        <v>0</v>
      </c>
      <c r="AC58" s="25">
        <v>2000</v>
      </c>
      <c r="AD58" s="26">
        <v>0</v>
      </c>
      <c r="AE58" s="47">
        <v>0</v>
      </c>
      <c r="AF58" s="170">
        <f t="shared" si="21"/>
        <v>2000</v>
      </c>
      <c r="AG58" s="171">
        <f t="shared" si="21"/>
        <v>0</v>
      </c>
      <c r="AH58" s="154">
        <f t="shared" si="21"/>
        <v>0</v>
      </c>
      <c r="AI58" s="43">
        <v>0</v>
      </c>
      <c r="AJ58" s="43">
        <v>0</v>
      </c>
      <c r="AK58" s="43">
        <v>0</v>
      </c>
      <c r="AL58" s="17">
        <v>0</v>
      </c>
      <c r="AM58" s="27">
        <v>0</v>
      </c>
      <c r="AN58" s="29">
        <v>0</v>
      </c>
      <c r="AO58" s="151">
        <f t="shared" si="22"/>
        <v>0</v>
      </c>
      <c r="AP58" s="152">
        <f t="shared" si="22"/>
        <v>0</v>
      </c>
      <c r="AQ58" s="154">
        <f t="shared" si="22"/>
        <v>0</v>
      </c>
      <c r="AR58" s="15">
        <v>0</v>
      </c>
      <c r="AS58" s="16">
        <v>0</v>
      </c>
      <c r="AT58" s="18">
        <v>0</v>
      </c>
      <c r="AU58" s="19">
        <v>0</v>
      </c>
      <c r="AV58" s="20">
        <v>0</v>
      </c>
      <c r="AW58" s="30">
        <v>0</v>
      </c>
      <c r="AX58" s="151">
        <f t="shared" si="44"/>
        <v>0</v>
      </c>
      <c r="AY58" s="152">
        <f t="shared" si="44"/>
        <v>0</v>
      </c>
      <c r="AZ58" s="154">
        <f t="shared" si="44"/>
        <v>0</v>
      </c>
      <c r="BA58" s="15">
        <v>0</v>
      </c>
      <c r="BB58" s="16">
        <v>0</v>
      </c>
      <c r="BC58" s="18">
        <v>0</v>
      </c>
      <c r="BD58" s="150">
        <v>0</v>
      </c>
      <c r="BE58" s="165">
        <v>0</v>
      </c>
      <c r="BF58" s="166">
        <v>0</v>
      </c>
      <c r="BG58" s="151">
        <f t="shared" si="23"/>
        <v>0</v>
      </c>
      <c r="BH58" s="152">
        <f t="shared" si="23"/>
        <v>0</v>
      </c>
      <c r="BI58" s="154">
        <f t="shared" si="23"/>
        <v>0</v>
      </c>
      <c r="BJ58" s="193">
        <f t="shared" si="6"/>
        <v>0</v>
      </c>
      <c r="BK58" s="38">
        <v>0</v>
      </c>
      <c r="BL58" s="38">
        <v>0</v>
      </c>
      <c r="BM58" s="164">
        <f t="shared" si="45"/>
        <v>3000</v>
      </c>
      <c r="BN58" s="284">
        <f t="shared" si="46"/>
        <v>3000</v>
      </c>
      <c r="BO58" s="240"/>
      <c r="BP58" s="22">
        <f t="shared" si="41"/>
        <v>0</v>
      </c>
    </row>
    <row r="59" spans="1:70" s="46" customFormat="1" ht="25.5" x14ac:dyDescent="0.25">
      <c r="A59" s="285">
        <v>1</v>
      </c>
      <c r="B59" s="33" t="s">
        <v>118</v>
      </c>
      <c r="C59" s="122" t="s">
        <v>54</v>
      </c>
      <c r="D59" s="44">
        <v>4519001405</v>
      </c>
      <c r="E59" s="32" t="s">
        <v>159</v>
      </c>
      <c r="F59" s="115">
        <v>0</v>
      </c>
      <c r="G59" s="149">
        <f t="shared" si="18"/>
        <v>1000</v>
      </c>
      <c r="H59" s="159">
        <v>1000</v>
      </c>
      <c r="I59" s="48">
        <v>0</v>
      </c>
      <c r="J59" s="48">
        <v>0</v>
      </c>
      <c r="K59" s="14">
        <v>0</v>
      </c>
      <c r="L59" s="182">
        <v>3114</v>
      </c>
      <c r="M59" s="183">
        <v>6351</v>
      </c>
      <c r="N59" s="184">
        <v>1000000</v>
      </c>
      <c r="O59" s="128">
        <f t="shared" si="9"/>
        <v>-300</v>
      </c>
      <c r="P59" s="118">
        <v>-300</v>
      </c>
      <c r="Q59" s="16">
        <v>0</v>
      </c>
      <c r="R59" s="16">
        <v>0</v>
      </c>
      <c r="S59" s="18">
        <v>0</v>
      </c>
      <c r="T59" s="291">
        <f t="shared" si="10"/>
        <v>-300000</v>
      </c>
      <c r="U59" s="151">
        <f t="shared" si="11"/>
        <v>700</v>
      </c>
      <c r="V59" s="152">
        <f t="shared" si="19"/>
        <v>700</v>
      </c>
      <c r="W59" s="152">
        <f t="shared" si="20"/>
        <v>0</v>
      </c>
      <c r="X59" s="152">
        <f t="shared" si="20"/>
        <v>0</v>
      </c>
      <c r="Y59" s="154">
        <f t="shared" si="20"/>
        <v>0</v>
      </c>
      <c r="Z59" s="294">
        <v>8000</v>
      </c>
      <c r="AA59" s="45">
        <v>0</v>
      </c>
      <c r="AB59" s="81">
        <v>0</v>
      </c>
      <c r="AC59" s="25">
        <v>300</v>
      </c>
      <c r="AD59" s="26">
        <v>0</v>
      </c>
      <c r="AE59" s="47">
        <v>0</v>
      </c>
      <c r="AF59" s="170">
        <f t="shared" si="21"/>
        <v>8300</v>
      </c>
      <c r="AG59" s="171">
        <f t="shared" si="21"/>
        <v>0</v>
      </c>
      <c r="AH59" s="154">
        <f t="shared" si="21"/>
        <v>0</v>
      </c>
      <c r="AI59" s="43">
        <v>0</v>
      </c>
      <c r="AJ59" s="43">
        <v>0</v>
      </c>
      <c r="AK59" s="43">
        <v>0</v>
      </c>
      <c r="AL59" s="17">
        <v>0</v>
      </c>
      <c r="AM59" s="27">
        <v>0</v>
      </c>
      <c r="AN59" s="29">
        <v>0</v>
      </c>
      <c r="AO59" s="151">
        <f t="shared" si="22"/>
        <v>0</v>
      </c>
      <c r="AP59" s="152">
        <f t="shared" si="22"/>
        <v>0</v>
      </c>
      <c r="AQ59" s="154">
        <f t="shared" si="22"/>
        <v>0</v>
      </c>
      <c r="AR59" s="15">
        <v>0</v>
      </c>
      <c r="AS59" s="16">
        <v>0</v>
      </c>
      <c r="AT59" s="18">
        <v>0</v>
      </c>
      <c r="AU59" s="19">
        <v>0</v>
      </c>
      <c r="AV59" s="20">
        <v>0</v>
      </c>
      <c r="AW59" s="30">
        <v>0</v>
      </c>
      <c r="AX59" s="151">
        <f t="shared" si="44"/>
        <v>0</v>
      </c>
      <c r="AY59" s="152">
        <f t="shared" si="44"/>
        <v>0</v>
      </c>
      <c r="AZ59" s="154">
        <f t="shared" si="44"/>
        <v>0</v>
      </c>
      <c r="BA59" s="15">
        <v>0</v>
      </c>
      <c r="BB59" s="16">
        <v>0</v>
      </c>
      <c r="BC59" s="18">
        <v>0</v>
      </c>
      <c r="BD59" s="150">
        <v>0</v>
      </c>
      <c r="BE59" s="165">
        <v>0</v>
      </c>
      <c r="BF59" s="166">
        <v>0</v>
      </c>
      <c r="BG59" s="151">
        <f t="shared" si="23"/>
        <v>0</v>
      </c>
      <c r="BH59" s="152">
        <f t="shared" si="23"/>
        <v>0</v>
      </c>
      <c r="BI59" s="154">
        <f t="shared" si="23"/>
        <v>0</v>
      </c>
      <c r="BJ59" s="193">
        <f t="shared" si="6"/>
        <v>0</v>
      </c>
      <c r="BK59" s="38">
        <v>0</v>
      </c>
      <c r="BL59" s="38">
        <v>0</v>
      </c>
      <c r="BM59" s="164">
        <f t="shared" si="45"/>
        <v>9000</v>
      </c>
      <c r="BN59" s="284">
        <f t="shared" si="46"/>
        <v>9000</v>
      </c>
      <c r="BO59" s="240"/>
      <c r="BP59" s="22">
        <f t="shared" si="41"/>
        <v>0</v>
      </c>
    </row>
    <row r="60" spans="1:70" ht="25.5" x14ac:dyDescent="0.2">
      <c r="A60" s="285">
        <v>1</v>
      </c>
      <c r="B60" s="33" t="s">
        <v>123</v>
      </c>
      <c r="C60" s="123" t="s">
        <v>160</v>
      </c>
      <c r="D60" s="84" t="s">
        <v>161</v>
      </c>
      <c r="E60" s="32" t="s">
        <v>162</v>
      </c>
      <c r="F60" s="115">
        <v>227</v>
      </c>
      <c r="G60" s="149">
        <f t="shared" si="18"/>
        <v>2000</v>
      </c>
      <c r="H60" s="159">
        <v>2000</v>
      </c>
      <c r="I60" s="48">
        <v>0</v>
      </c>
      <c r="J60" s="48">
        <v>0</v>
      </c>
      <c r="K60" s="14">
        <v>0</v>
      </c>
      <c r="L60" s="182">
        <v>3322</v>
      </c>
      <c r="M60" s="183">
        <v>5166</v>
      </c>
      <c r="N60" s="184">
        <v>0</v>
      </c>
      <c r="O60" s="128">
        <f t="shared" si="9"/>
        <v>-1885</v>
      </c>
      <c r="P60" s="118">
        <v>-1885</v>
      </c>
      <c r="Q60" s="16">
        <v>0</v>
      </c>
      <c r="R60" s="16">
        <v>0</v>
      </c>
      <c r="S60" s="18">
        <v>0</v>
      </c>
      <c r="T60" s="291">
        <v>0</v>
      </c>
      <c r="U60" s="151">
        <f t="shared" si="11"/>
        <v>115</v>
      </c>
      <c r="V60" s="152">
        <f t="shared" si="19"/>
        <v>115</v>
      </c>
      <c r="W60" s="152">
        <f t="shared" si="20"/>
        <v>0</v>
      </c>
      <c r="X60" s="152">
        <f t="shared" si="20"/>
        <v>0</v>
      </c>
      <c r="Y60" s="154">
        <f t="shared" si="20"/>
        <v>0</v>
      </c>
      <c r="Z60" s="295">
        <v>2000</v>
      </c>
      <c r="AA60" s="83">
        <v>0</v>
      </c>
      <c r="AB60" s="94">
        <v>0</v>
      </c>
      <c r="AC60" s="25">
        <v>-115</v>
      </c>
      <c r="AD60" s="26">
        <v>0</v>
      </c>
      <c r="AE60" s="47">
        <v>0</v>
      </c>
      <c r="AF60" s="170">
        <f t="shared" si="21"/>
        <v>1885</v>
      </c>
      <c r="AG60" s="171">
        <f t="shared" si="21"/>
        <v>0</v>
      </c>
      <c r="AH60" s="154">
        <f t="shared" si="21"/>
        <v>0</v>
      </c>
      <c r="AI60" s="43">
        <v>25500</v>
      </c>
      <c r="AJ60" s="43">
        <v>0</v>
      </c>
      <c r="AK60" s="43">
        <v>0</v>
      </c>
      <c r="AL60" s="17">
        <v>-21500</v>
      </c>
      <c r="AM60" s="27">
        <v>0</v>
      </c>
      <c r="AN60" s="29">
        <v>0</v>
      </c>
      <c r="AO60" s="151">
        <f t="shared" si="22"/>
        <v>4000</v>
      </c>
      <c r="AP60" s="152">
        <f t="shared" si="22"/>
        <v>0</v>
      </c>
      <c r="AQ60" s="154">
        <f t="shared" si="22"/>
        <v>0</v>
      </c>
      <c r="AR60" s="15">
        <v>0</v>
      </c>
      <c r="AS60" s="16">
        <v>0</v>
      </c>
      <c r="AT60" s="18">
        <v>0</v>
      </c>
      <c r="AU60" s="19">
        <v>23500</v>
      </c>
      <c r="AV60" s="20">
        <v>0</v>
      </c>
      <c r="AW60" s="30">
        <v>0</v>
      </c>
      <c r="AX60" s="151">
        <f t="shared" si="44"/>
        <v>23500</v>
      </c>
      <c r="AY60" s="152">
        <f t="shared" si="44"/>
        <v>0</v>
      </c>
      <c r="AZ60" s="154">
        <f t="shared" si="44"/>
        <v>0</v>
      </c>
      <c r="BA60" s="15">
        <v>0</v>
      </c>
      <c r="BB60" s="16">
        <v>0</v>
      </c>
      <c r="BC60" s="18">
        <v>0</v>
      </c>
      <c r="BD60" s="150">
        <v>0</v>
      </c>
      <c r="BE60" s="165">
        <v>0</v>
      </c>
      <c r="BF60" s="166">
        <v>0</v>
      </c>
      <c r="BG60" s="151">
        <f t="shared" si="23"/>
        <v>0</v>
      </c>
      <c r="BH60" s="152">
        <f t="shared" si="23"/>
        <v>0</v>
      </c>
      <c r="BI60" s="154">
        <f t="shared" si="23"/>
        <v>0</v>
      </c>
      <c r="BJ60" s="193">
        <f t="shared" si="6"/>
        <v>0</v>
      </c>
      <c r="BK60" s="83">
        <v>0</v>
      </c>
      <c r="BL60" s="21">
        <v>0</v>
      </c>
      <c r="BM60" s="164">
        <f t="shared" si="45"/>
        <v>29727</v>
      </c>
      <c r="BN60" s="284">
        <f t="shared" si="46"/>
        <v>29727</v>
      </c>
      <c r="BO60" s="241">
        <v>30000</v>
      </c>
      <c r="BP60" s="22">
        <f t="shared" si="41"/>
        <v>0</v>
      </c>
      <c r="BQ60" s="46"/>
      <c r="BR60" s="46"/>
    </row>
    <row r="61" spans="1:70" ht="63.75" customHeight="1" x14ac:dyDescent="0.2">
      <c r="A61" s="285">
        <v>1</v>
      </c>
      <c r="B61" s="33" t="s">
        <v>123</v>
      </c>
      <c r="C61" s="123" t="s">
        <v>160</v>
      </c>
      <c r="D61" s="85" t="s">
        <v>163</v>
      </c>
      <c r="E61" s="32" t="s">
        <v>164</v>
      </c>
      <c r="F61" s="115">
        <v>1072.55</v>
      </c>
      <c r="G61" s="149">
        <f t="shared" si="18"/>
        <v>6000</v>
      </c>
      <c r="H61" s="159">
        <v>6000</v>
      </c>
      <c r="I61" s="48">
        <v>0</v>
      </c>
      <c r="J61" s="48">
        <v>0</v>
      </c>
      <c r="K61" s="14">
        <v>0</v>
      </c>
      <c r="L61" s="182">
        <v>3322</v>
      </c>
      <c r="M61" s="183">
        <v>5169</v>
      </c>
      <c r="N61" s="184">
        <v>0</v>
      </c>
      <c r="O61" s="128">
        <f>P61+Q61</f>
        <v>-5885</v>
      </c>
      <c r="P61" s="118">
        <v>-5885</v>
      </c>
      <c r="Q61" s="16">
        <v>0</v>
      </c>
      <c r="R61" s="16">
        <v>0</v>
      </c>
      <c r="S61" s="18">
        <v>0</v>
      </c>
      <c r="T61" s="291">
        <v>0</v>
      </c>
      <c r="U61" s="151">
        <f t="shared" si="11"/>
        <v>115</v>
      </c>
      <c r="V61" s="152">
        <f t="shared" si="19"/>
        <v>115</v>
      </c>
      <c r="W61" s="152">
        <f t="shared" si="20"/>
        <v>0</v>
      </c>
      <c r="X61" s="152">
        <f t="shared" si="20"/>
        <v>0</v>
      </c>
      <c r="Y61" s="154">
        <f t="shared" si="20"/>
        <v>0</v>
      </c>
      <c r="Z61" s="295">
        <v>10000</v>
      </c>
      <c r="AA61" s="83">
        <v>0</v>
      </c>
      <c r="AB61" s="94">
        <v>0</v>
      </c>
      <c r="AC61" s="25">
        <v>-4015</v>
      </c>
      <c r="AD61" s="26">
        <v>0</v>
      </c>
      <c r="AE61" s="47">
        <v>0</v>
      </c>
      <c r="AF61" s="170">
        <f t="shared" si="21"/>
        <v>5985</v>
      </c>
      <c r="AG61" s="171">
        <f t="shared" si="21"/>
        <v>0</v>
      </c>
      <c r="AH61" s="154">
        <f t="shared" si="21"/>
        <v>0</v>
      </c>
      <c r="AI61" s="43">
        <v>70000</v>
      </c>
      <c r="AJ61" s="43">
        <v>0</v>
      </c>
      <c r="AK61" s="43">
        <v>0</v>
      </c>
      <c r="AL61" s="17">
        <v>-35000</v>
      </c>
      <c r="AM61" s="27">
        <v>0</v>
      </c>
      <c r="AN61" s="29">
        <v>0</v>
      </c>
      <c r="AO61" s="151">
        <f t="shared" si="22"/>
        <v>35000</v>
      </c>
      <c r="AP61" s="152">
        <f t="shared" si="22"/>
        <v>0</v>
      </c>
      <c r="AQ61" s="154">
        <f t="shared" si="22"/>
        <v>0</v>
      </c>
      <c r="AR61" s="15">
        <v>89000</v>
      </c>
      <c r="AS61" s="16">
        <v>0</v>
      </c>
      <c r="AT61" s="18">
        <v>0</v>
      </c>
      <c r="AU61" s="19">
        <v>44900</v>
      </c>
      <c r="AV61" s="20">
        <v>0</v>
      </c>
      <c r="AW61" s="30">
        <v>0</v>
      </c>
      <c r="AX61" s="151">
        <f t="shared" si="44"/>
        <v>133900</v>
      </c>
      <c r="AY61" s="152">
        <f t="shared" si="44"/>
        <v>0</v>
      </c>
      <c r="AZ61" s="154">
        <f t="shared" si="44"/>
        <v>0</v>
      </c>
      <c r="BA61" s="15">
        <v>0</v>
      </c>
      <c r="BB61" s="16">
        <v>0</v>
      </c>
      <c r="BC61" s="18">
        <v>0</v>
      </c>
      <c r="BD61" s="150">
        <v>0</v>
      </c>
      <c r="BE61" s="165">
        <v>0</v>
      </c>
      <c r="BF61" s="166">
        <v>0</v>
      </c>
      <c r="BG61" s="151">
        <f t="shared" si="23"/>
        <v>0</v>
      </c>
      <c r="BH61" s="152">
        <f t="shared" si="23"/>
        <v>0</v>
      </c>
      <c r="BI61" s="154">
        <f t="shared" si="23"/>
        <v>0</v>
      </c>
      <c r="BJ61" s="193">
        <f t="shared" si="6"/>
        <v>0</v>
      </c>
      <c r="BK61" s="83">
        <v>0</v>
      </c>
      <c r="BL61" s="83">
        <v>0</v>
      </c>
      <c r="BM61" s="164">
        <f t="shared" si="45"/>
        <v>176072.55</v>
      </c>
      <c r="BN61" s="284">
        <f t="shared" si="46"/>
        <v>176072.55</v>
      </c>
      <c r="BO61" s="241">
        <v>175000</v>
      </c>
      <c r="BP61" s="22">
        <f t="shared" si="41"/>
        <v>0</v>
      </c>
      <c r="BQ61" s="46"/>
      <c r="BR61" s="46"/>
    </row>
    <row r="62" spans="1:70" ht="25.5" customHeight="1" x14ac:dyDescent="0.2">
      <c r="A62" s="442">
        <v>1</v>
      </c>
      <c r="B62" s="455" t="s">
        <v>123</v>
      </c>
      <c r="C62" s="457" t="s">
        <v>160</v>
      </c>
      <c r="D62" s="459" t="s">
        <v>165</v>
      </c>
      <c r="E62" s="461" t="s">
        <v>210</v>
      </c>
      <c r="F62" s="463">
        <v>0</v>
      </c>
      <c r="G62" s="149">
        <f t="shared" si="18"/>
        <v>300</v>
      </c>
      <c r="H62" s="83">
        <v>300</v>
      </c>
      <c r="I62" s="48">
        <v>0</v>
      </c>
      <c r="J62" s="48">
        <v>0</v>
      </c>
      <c r="K62" s="14">
        <v>0</v>
      </c>
      <c r="L62" s="182">
        <v>3322</v>
      </c>
      <c r="M62" s="183">
        <v>5171</v>
      </c>
      <c r="N62" s="184">
        <v>0</v>
      </c>
      <c r="O62" s="128">
        <f>P62+Q62</f>
        <v>-300</v>
      </c>
      <c r="P62" s="118">
        <v>-300</v>
      </c>
      <c r="Q62" s="16">
        <v>0</v>
      </c>
      <c r="R62" s="16">
        <v>0</v>
      </c>
      <c r="S62" s="18">
        <v>0</v>
      </c>
      <c r="T62" s="291">
        <v>0</v>
      </c>
      <c r="U62" s="151">
        <f t="shared" si="11"/>
        <v>0</v>
      </c>
      <c r="V62" s="152">
        <f t="shared" si="19"/>
        <v>0</v>
      </c>
      <c r="W62" s="152">
        <f t="shared" si="20"/>
        <v>0</v>
      </c>
      <c r="X62" s="152">
        <f t="shared" si="20"/>
        <v>0</v>
      </c>
      <c r="Y62" s="154">
        <f t="shared" si="20"/>
        <v>0</v>
      </c>
      <c r="Z62" s="465">
        <v>29500</v>
      </c>
      <c r="AA62" s="329">
        <v>0</v>
      </c>
      <c r="AB62" s="356">
        <v>0</v>
      </c>
      <c r="AC62" s="358">
        <v>-24500</v>
      </c>
      <c r="AD62" s="360">
        <v>0</v>
      </c>
      <c r="AE62" s="350">
        <v>0</v>
      </c>
      <c r="AF62" s="352">
        <f t="shared" si="21"/>
        <v>5000</v>
      </c>
      <c r="AG62" s="354">
        <f t="shared" si="21"/>
        <v>0</v>
      </c>
      <c r="AH62" s="325">
        <f t="shared" si="21"/>
        <v>0</v>
      </c>
      <c r="AI62" s="331">
        <v>0</v>
      </c>
      <c r="AJ62" s="333">
        <v>0</v>
      </c>
      <c r="AK62" s="311">
        <v>0</v>
      </c>
      <c r="AL62" s="335">
        <v>25000</v>
      </c>
      <c r="AM62" s="337">
        <v>0</v>
      </c>
      <c r="AN62" s="339">
        <v>0</v>
      </c>
      <c r="AO62" s="321">
        <f t="shared" si="22"/>
        <v>25000</v>
      </c>
      <c r="AP62" s="323">
        <f t="shared" si="22"/>
        <v>0</v>
      </c>
      <c r="AQ62" s="325">
        <f t="shared" si="22"/>
        <v>0</v>
      </c>
      <c r="AR62" s="331">
        <v>0</v>
      </c>
      <c r="AS62" s="333">
        <v>0</v>
      </c>
      <c r="AT62" s="311">
        <v>0</v>
      </c>
      <c r="AU62" s="335">
        <v>0</v>
      </c>
      <c r="AV62" s="337">
        <v>0</v>
      </c>
      <c r="AW62" s="339">
        <v>0</v>
      </c>
      <c r="AX62" s="321">
        <f t="shared" si="44"/>
        <v>0</v>
      </c>
      <c r="AY62" s="323">
        <f t="shared" si="44"/>
        <v>0</v>
      </c>
      <c r="AZ62" s="325">
        <f t="shared" si="44"/>
        <v>0</v>
      </c>
      <c r="BA62" s="331">
        <v>0</v>
      </c>
      <c r="BB62" s="333">
        <v>0</v>
      </c>
      <c r="BC62" s="311">
        <v>0</v>
      </c>
      <c r="BD62" s="313">
        <v>0</v>
      </c>
      <c r="BE62" s="315">
        <v>0</v>
      </c>
      <c r="BF62" s="317">
        <v>0</v>
      </c>
      <c r="BG62" s="321">
        <f t="shared" si="23"/>
        <v>0</v>
      </c>
      <c r="BH62" s="323">
        <f t="shared" si="23"/>
        <v>0</v>
      </c>
      <c r="BI62" s="325">
        <f t="shared" si="23"/>
        <v>0</v>
      </c>
      <c r="BJ62" s="327">
        <f t="shared" si="6"/>
        <v>0</v>
      </c>
      <c r="BK62" s="329">
        <v>0</v>
      </c>
      <c r="BL62" s="319">
        <v>0</v>
      </c>
      <c r="BM62" s="341">
        <f>H62+I62+Z62+AI62+AR62+BA62+BJ62+F62+H63</f>
        <v>30000</v>
      </c>
      <c r="BN62" s="343">
        <f>BJ62+BG62+AX62+AO62+AF62+V62+W62+F62</f>
        <v>30000</v>
      </c>
      <c r="BO62" s="241">
        <v>35000</v>
      </c>
      <c r="BP62" s="345">
        <f t="shared" si="41"/>
        <v>0</v>
      </c>
      <c r="BQ62" s="46"/>
      <c r="BR62" s="46"/>
    </row>
    <row r="63" spans="1:70" x14ac:dyDescent="0.2">
      <c r="A63" s="443"/>
      <c r="B63" s="456"/>
      <c r="C63" s="458"/>
      <c r="D63" s="460"/>
      <c r="E63" s="462"/>
      <c r="F63" s="464"/>
      <c r="G63" s="149">
        <v>200</v>
      </c>
      <c r="H63" s="160">
        <v>200</v>
      </c>
      <c r="I63" s="48">
        <v>0</v>
      </c>
      <c r="J63" s="48">
        <v>0</v>
      </c>
      <c r="K63" s="14">
        <v>0</v>
      </c>
      <c r="L63" s="182">
        <v>3322</v>
      </c>
      <c r="M63" s="183">
        <v>5169</v>
      </c>
      <c r="N63" s="184">
        <v>0</v>
      </c>
      <c r="O63" s="128">
        <f>P63+Q63</f>
        <v>-200</v>
      </c>
      <c r="P63" s="118">
        <v>-200</v>
      </c>
      <c r="Q63" s="16">
        <v>0</v>
      </c>
      <c r="R63" s="16">
        <v>0</v>
      </c>
      <c r="S63" s="18">
        <v>0</v>
      </c>
      <c r="T63" s="291">
        <v>0</v>
      </c>
      <c r="U63" s="151">
        <v>0</v>
      </c>
      <c r="V63" s="152">
        <f t="shared" si="19"/>
        <v>0</v>
      </c>
      <c r="W63" s="152">
        <f t="shared" si="20"/>
        <v>0</v>
      </c>
      <c r="X63" s="152">
        <f t="shared" si="20"/>
        <v>0</v>
      </c>
      <c r="Y63" s="154">
        <f t="shared" si="20"/>
        <v>0</v>
      </c>
      <c r="Z63" s="466"/>
      <c r="AA63" s="330"/>
      <c r="AB63" s="357"/>
      <c r="AC63" s="359"/>
      <c r="AD63" s="361"/>
      <c r="AE63" s="351"/>
      <c r="AF63" s="353"/>
      <c r="AG63" s="355"/>
      <c r="AH63" s="326"/>
      <c r="AI63" s="332"/>
      <c r="AJ63" s="334"/>
      <c r="AK63" s="312"/>
      <c r="AL63" s="336"/>
      <c r="AM63" s="338"/>
      <c r="AN63" s="340"/>
      <c r="AO63" s="322"/>
      <c r="AP63" s="324"/>
      <c r="AQ63" s="326"/>
      <c r="AR63" s="332"/>
      <c r="AS63" s="334"/>
      <c r="AT63" s="312"/>
      <c r="AU63" s="336"/>
      <c r="AV63" s="338"/>
      <c r="AW63" s="340"/>
      <c r="AX63" s="322"/>
      <c r="AY63" s="324"/>
      <c r="AZ63" s="326"/>
      <c r="BA63" s="332"/>
      <c r="BB63" s="334"/>
      <c r="BC63" s="312"/>
      <c r="BD63" s="314"/>
      <c r="BE63" s="316"/>
      <c r="BF63" s="318"/>
      <c r="BG63" s="322"/>
      <c r="BH63" s="324"/>
      <c r="BI63" s="326"/>
      <c r="BJ63" s="328"/>
      <c r="BK63" s="330"/>
      <c r="BL63" s="320"/>
      <c r="BM63" s="342"/>
      <c r="BN63" s="344"/>
      <c r="BO63" s="136"/>
      <c r="BP63" s="346"/>
      <c r="BQ63" s="46"/>
      <c r="BR63" s="46"/>
    </row>
    <row r="64" spans="1:70" ht="38.25" customHeight="1" x14ac:dyDescent="0.2">
      <c r="A64" s="285">
        <v>1</v>
      </c>
      <c r="B64" s="33" t="s">
        <v>166</v>
      </c>
      <c r="C64" s="138" t="s">
        <v>160</v>
      </c>
      <c r="D64" s="139" t="s">
        <v>167</v>
      </c>
      <c r="E64" s="32" t="s">
        <v>168</v>
      </c>
      <c r="F64" s="115">
        <v>300</v>
      </c>
      <c r="G64" s="149">
        <f t="shared" si="18"/>
        <v>6000</v>
      </c>
      <c r="H64" s="159">
        <v>6000</v>
      </c>
      <c r="I64" s="48">
        <v>0</v>
      </c>
      <c r="J64" s="48">
        <v>0</v>
      </c>
      <c r="K64" s="14">
        <v>0</v>
      </c>
      <c r="L64" s="182">
        <v>3322</v>
      </c>
      <c r="M64" s="183">
        <v>5331</v>
      </c>
      <c r="N64" s="184">
        <v>5850000</v>
      </c>
      <c r="O64" s="128">
        <f t="shared" si="9"/>
        <v>-2000</v>
      </c>
      <c r="P64" s="118">
        <v>-2000</v>
      </c>
      <c r="Q64" s="16">
        <v>0</v>
      </c>
      <c r="R64" s="16">
        <v>0</v>
      </c>
      <c r="S64" s="18">
        <v>0</v>
      </c>
      <c r="T64" s="291">
        <f t="shared" si="10"/>
        <v>-2000000</v>
      </c>
      <c r="U64" s="151">
        <f t="shared" si="11"/>
        <v>4000</v>
      </c>
      <c r="V64" s="152">
        <f t="shared" si="19"/>
        <v>4000</v>
      </c>
      <c r="W64" s="152">
        <f t="shared" si="20"/>
        <v>0</v>
      </c>
      <c r="X64" s="152">
        <f t="shared" si="20"/>
        <v>0</v>
      </c>
      <c r="Y64" s="154">
        <f t="shared" si="20"/>
        <v>0</v>
      </c>
      <c r="Z64" s="295">
        <v>2000</v>
      </c>
      <c r="AA64" s="83">
        <v>0</v>
      </c>
      <c r="AB64" s="94">
        <v>0</v>
      </c>
      <c r="AC64" s="25">
        <v>0</v>
      </c>
      <c r="AD64" s="26">
        <v>0</v>
      </c>
      <c r="AE64" s="47">
        <v>0</v>
      </c>
      <c r="AF64" s="170">
        <f t="shared" si="21"/>
        <v>2000</v>
      </c>
      <c r="AG64" s="171">
        <f t="shared" si="21"/>
        <v>0</v>
      </c>
      <c r="AH64" s="154">
        <f t="shared" si="21"/>
        <v>0</v>
      </c>
      <c r="AI64" s="43">
        <v>0</v>
      </c>
      <c r="AJ64" s="43">
        <v>0</v>
      </c>
      <c r="AK64" s="43">
        <v>0</v>
      </c>
      <c r="AL64" s="17">
        <v>2000</v>
      </c>
      <c r="AM64" s="27">
        <v>0</v>
      </c>
      <c r="AN64" s="29">
        <v>0</v>
      </c>
      <c r="AO64" s="151">
        <f t="shared" si="22"/>
        <v>2000</v>
      </c>
      <c r="AP64" s="152">
        <f t="shared" si="22"/>
        <v>0</v>
      </c>
      <c r="AQ64" s="154">
        <f t="shared" si="22"/>
        <v>0</v>
      </c>
      <c r="AR64" s="15">
        <v>0</v>
      </c>
      <c r="AS64" s="16">
        <v>0</v>
      </c>
      <c r="AT64" s="18">
        <v>0</v>
      </c>
      <c r="AU64" s="19">
        <v>0</v>
      </c>
      <c r="AV64" s="20">
        <v>0</v>
      </c>
      <c r="AW64" s="30">
        <v>0</v>
      </c>
      <c r="AX64" s="151">
        <f t="shared" si="44"/>
        <v>0</v>
      </c>
      <c r="AY64" s="152">
        <f t="shared" si="44"/>
        <v>0</v>
      </c>
      <c r="AZ64" s="154">
        <f t="shared" si="44"/>
        <v>0</v>
      </c>
      <c r="BA64" s="15">
        <v>0</v>
      </c>
      <c r="BB64" s="16">
        <v>0</v>
      </c>
      <c r="BC64" s="18">
        <v>0</v>
      </c>
      <c r="BD64" s="150">
        <v>0</v>
      </c>
      <c r="BE64" s="165">
        <v>0</v>
      </c>
      <c r="BF64" s="166">
        <v>0</v>
      </c>
      <c r="BG64" s="151">
        <f t="shared" si="23"/>
        <v>0</v>
      </c>
      <c r="BH64" s="152">
        <f t="shared" si="23"/>
        <v>0</v>
      </c>
      <c r="BI64" s="154">
        <f t="shared" si="23"/>
        <v>0</v>
      </c>
      <c r="BJ64" s="193">
        <f t="shared" si="6"/>
        <v>0</v>
      </c>
      <c r="BK64" s="83">
        <v>0</v>
      </c>
      <c r="BL64" s="83">
        <v>0</v>
      </c>
      <c r="BM64" s="164">
        <f t="shared" ref="BM64:BM76" si="47">H64+I64+Z64+AI64+AR64+BA64+BJ64+F64</f>
        <v>8300</v>
      </c>
      <c r="BN64" s="284">
        <f t="shared" ref="BN64:BN77" si="48">BJ64+BG64+AX64+AO64+AF64+V64+W64+F64</f>
        <v>8300</v>
      </c>
      <c r="BO64" s="243"/>
      <c r="BP64" s="22">
        <f t="shared" si="41"/>
        <v>0</v>
      </c>
      <c r="BQ64" s="46"/>
      <c r="BR64" s="46"/>
    </row>
    <row r="65" spans="1:70" ht="74.25" customHeight="1" x14ac:dyDescent="0.2">
      <c r="A65" s="283">
        <v>1</v>
      </c>
      <c r="B65" s="13" t="s">
        <v>169</v>
      </c>
      <c r="C65" s="147" t="s">
        <v>160</v>
      </c>
      <c r="D65" s="86" t="s">
        <v>170</v>
      </c>
      <c r="E65" s="32" t="s">
        <v>171</v>
      </c>
      <c r="F65" s="115">
        <v>0</v>
      </c>
      <c r="G65" s="149">
        <f t="shared" si="18"/>
        <v>0</v>
      </c>
      <c r="H65" s="159">
        <f>8300-4000-4300</f>
        <v>0</v>
      </c>
      <c r="I65" s="48">
        <v>0</v>
      </c>
      <c r="J65" s="48">
        <v>0</v>
      </c>
      <c r="K65" s="14">
        <v>0</v>
      </c>
      <c r="L65" s="182">
        <v>3322</v>
      </c>
      <c r="M65" s="183" t="s">
        <v>172</v>
      </c>
      <c r="N65" s="184">
        <v>0</v>
      </c>
      <c r="O65" s="128">
        <f t="shared" si="9"/>
        <v>0</v>
      </c>
      <c r="P65" s="131">
        <v>0</v>
      </c>
      <c r="Q65" s="195">
        <v>0</v>
      </c>
      <c r="R65" s="195">
        <v>0</v>
      </c>
      <c r="S65" s="237">
        <v>0</v>
      </c>
      <c r="T65" s="291">
        <f t="shared" si="10"/>
        <v>0</v>
      </c>
      <c r="U65" s="151">
        <f t="shared" si="11"/>
        <v>0</v>
      </c>
      <c r="V65" s="152">
        <f t="shared" si="19"/>
        <v>0</v>
      </c>
      <c r="W65" s="152">
        <f t="shared" si="20"/>
        <v>0</v>
      </c>
      <c r="X65" s="152">
        <f t="shared" si="20"/>
        <v>0</v>
      </c>
      <c r="Y65" s="154">
        <f t="shared" si="20"/>
        <v>0</v>
      </c>
      <c r="Z65" s="296">
        <v>5000</v>
      </c>
      <c r="AA65" s="130">
        <v>0</v>
      </c>
      <c r="AB65" s="176">
        <v>0</v>
      </c>
      <c r="AC65" s="174">
        <f>-5000</f>
        <v>-5000</v>
      </c>
      <c r="AD65" s="132">
        <v>0</v>
      </c>
      <c r="AE65" s="133">
        <v>0</v>
      </c>
      <c r="AF65" s="170">
        <f t="shared" si="21"/>
        <v>0</v>
      </c>
      <c r="AG65" s="171">
        <f t="shared" si="21"/>
        <v>0</v>
      </c>
      <c r="AH65" s="154">
        <f t="shared" si="21"/>
        <v>0</v>
      </c>
      <c r="AI65" s="43">
        <v>0</v>
      </c>
      <c r="AJ65" s="43">
        <v>0</v>
      </c>
      <c r="AK65" s="43">
        <v>0</v>
      </c>
      <c r="AL65" s="17">
        <v>0</v>
      </c>
      <c r="AM65" s="27">
        <v>0</v>
      </c>
      <c r="AN65" s="29">
        <v>0</v>
      </c>
      <c r="AO65" s="167">
        <f t="shared" si="22"/>
        <v>0</v>
      </c>
      <c r="AP65" s="168">
        <f t="shared" si="22"/>
        <v>0</v>
      </c>
      <c r="AQ65" s="169">
        <f t="shared" si="22"/>
        <v>0</v>
      </c>
      <c r="AR65" s="15">
        <v>0</v>
      </c>
      <c r="AS65" s="16">
        <v>0</v>
      </c>
      <c r="AT65" s="18">
        <v>0</v>
      </c>
      <c r="AU65" s="19">
        <v>0</v>
      </c>
      <c r="AV65" s="20">
        <v>0</v>
      </c>
      <c r="AW65" s="30">
        <v>0</v>
      </c>
      <c r="AX65" s="151">
        <f t="shared" si="44"/>
        <v>0</v>
      </c>
      <c r="AY65" s="152">
        <f t="shared" si="44"/>
        <v>0</v>
      </c>
      <c r="AZ65" s="154">
        <f t="shared" si="44"/>
        <v>0</v>
      </c>
      <c r="BA65" s="15">
        <v>0</v>
      </c>
      <c r="BB65" s="16">
        <v>0</v>
      </c>
      <c r="BC65" s="18">
        <v>0</v>
      </c>
      <c r="BD65" s="150">
        <v>0</v>
      </c>
      <c r="BE65" s="165">
        <v>0</v>
      </c>
      <c r="BF65" s="166">
        <v>0</v>
      </c>
      <c r="BG65" s="151">
        <f t="shared" si="23"/>
        <v>0</v>
      </c>
      <c r="BH65" s="152">
        <f t="shared" si="23"/>
        <v>0</v>
      </c>
      <c r="BI65" s="154">
        <f t="shared" si="23"/>
        <v>0</v>
      </c>
      <c r="BJ65" s="193">
        <f t="shared" si="6"/>
        <v>0</v>
      </c>
      <c r="BK65" s="130">
        <v>0</v>
      </c>
      <c r="BL65" s="130">
        <v>0</v>
      </c>
      <c r="BM65" s="164">
        <f t="shared" si="47"/>
        <v>5000</v>
      </c>
      <c r="BN65" s="284">
        <f t="shared" si="48"/>
        <v>0</v>
      </c>
      <c r="BO65" s="243"/>
      <c r="BP65" s="82">
        <f t="shared" si="41"/>
        <v>-5000</v>
      </c>
      <c r="BQ65" s="46"/>
      <c r="BR65" s="46"/>
    </row>
    <row r="66" spans="1:70" s="46" customFormat="1" ht="77.25" customHeight="1" x14ac:dyDescent="0.2">
      <c r="A66" s="283">
        <v>1</v>
      </c>
      <c r="B66" s="13" t="s">
        <v>173</v>
      </c>
      <c r="C66" s="308" t="s">
        <v>160</v>
      </c>
      <c r="D66" s="66">
        <v>4468004006</v>
      </c>
      <c r="E66" s="106" t="s">
        <v>174</v>
      </c>
      <c r="F66" s="115">
        <v>0</v>
      </c>
      <c r="G66" s="149">
        <f>H66+I66</f>
        <v>7000</v>
      </c>
      <c r="H66" s="159">
        <f>2000+5000</f>
        <v>7000</v>
      </c>
      <c r="I66" s="48">
        <v>0</v>
      </c>
      <c r="J66" s="48">
        <v>200</v>
      </c>
      <c r="K66" s="14">
        <v>0</v>
      </c>
      <c r="L66" s="182">
        <v>3322</v>
      </c>
      <c r="M66" s="183" t="s">
        <v>172</v>
      </c>
      <c r="N66" s="184">
        <v>6850000</v>
      </c>
      <c r="O66" s="128">
        <f>P66+Q66</f>
        <v>0</v>
      </c>
      <c r="P66" s="118">
        <v>0</v>
      </c>
      <c r="Q66" s="16">
        <v>0</v>
      </c>
      <c r="R66" s="16">
        <v>0</v>
      </c>
      <c r="S66" s="18">
        <v>0</v>
      </c>
      <c r="T66" s="291">
        <f>(P66+Q66)*1000</f>
        <v>0</v>
      </c>
      <c r="U66" s="151">
        <f>V66+W66</f>
        <v>7000</v>
      </c>
      <c r="V66" s="152">
        <f>G66+P66</f>
        <v>7000</v>
      </c>
      <c r="W66" s="152">
        <f>I66+Q66</f>
        <v>0</v>
      </c>
      <c r="X66" s="152">
        <f>J66+R66</f>
        <v>200</v>
      </c>
      <c r="Y66" s="154">
        <f>K66+S66</f>
        <v>0</v>
      </c>
      <c r="Z66" s="295">
        <v>18000</v>
      </c>
      <c r="AA66" s="130">
        <v>0</v>
      </c>
      <c r="AB66" s="176">
        <v>0</v>
      </c>
      <c r="AC66" s="25">
        <v>5000</v>
      </c>
      <c r="AD66" s="26">
        <v>0</v>
      </c>
      <c r="AE66" s="47">
        <v>0</v>
      </c>
      <c r="AF66" s="170">
        <f>Z66+AC66</f>
        <v>23000</v>
      </c>
      <c r="AG66" s="171">
        <f>AA66+AD66</f>
        <v>0</v>
      </c>
      <c r="AH66" s="154">
        <f>AB66+AE66</f>
        <v>0</v>
      </c>
      <c r="AI66" s="43">
        <v>0</v>
      </c>
      <c r="AJ66" s="43">
        <v>0</v>
      </c>
      <c r="AK66" s="43">
        <v>0</v>
      </c>
      <c r="AL66" s="17">
        <v>0</v>
      </c>
      <c r="AM66" s="27">
        <v>0</v>
      </c>
      <c r="AN66" s="29">
        <v>0</v>
      </c>
      <c r="AO66" s="151">
        <f>AI66+AL66</f>
        <v>0</v>
      </c>
      <c r="AP66" s="152">
        <f>AJ66+AM66</f>
        <v>0</v>
      </c>
      <c r="AQ66" s="154">
        <f>AK66+AN66</f>
        <v>0</v>
      </c>
      <c r="AR66" s="15">
        <v>0</v>
      </c>
      <c r="AS66" s="16">
        <v>0</v>
      </c>
      <c r="AT66" s="18">
        <v>0</v>
      </c>
      <c r="AU66" s="19">
        <v>0</v>
      </c>
      <c r="AV66" s="20">
        <v>0</v>
      </c>
      <c r="AW66" s="30">
        <v>0</v>
      </c>
      <c r="AX66" s="151">
        <f>AR66+AU66</f>
        <v>0</v>
      </c>
      <c r="AY66" s="152">
        <f>AS66+AV66</f>
        <v>0</v>
      </c>
      <c r="AZ66" s="154">
        <f>AT66+AW66</f>
        <v>0</v>
      </c>
      <c r="BA66" s="15">
        <v>0</v>
      </c>
      <c r="BB66" s="16">
        <v>0</v>
      </c>
      <c r="BC66" s="18">
        <v>0</v>
      </c>
      <c r="BD66" s="150">
        <v>0</v>
      </c>
      <c r="BE66" s="165">
        <v>0</v>
      </c>
      <c r="BF66" s="166">
        <v>0</v>
      </c>
      <c r="BG66" s="151">
        <f>BA66+BD66</f>
        <v>0</v>
      </c>
      <c r="BH66" s="152">
        <f>BB66+BE66</f>
        <v>0</v>
      </c>
      <c r="BI66" s="154">
        <f>BC66+BF66</f>
        <v>0</v>
      </c>
      <c r="BJ66" s="193">
        <f>BI66+AZ66+AQ66+AH66+Y66+BH66+AY66+AP66+AG66+X66</f>
        <v>200</v>
      </c>
      <c r="BK66" s="38">
        <v>0</v>
      </c>
      <c r="BL66" s="38">
        <v>0</v>
      </c>
      <c r="BM66" s="164">
        <f t="shared" si="47"/>
        <v>25200</v>
      </c>
      <c r="BN66" s="284">
        <f t="shared" si="48"/>
        <v>30200</v>
      </c>
      <c r="BO66" s="240"/>
      <c r="BP66" s="60">
        <f>BN66-BM66</f>
        <v>5000</v>
      </c>
    </row>
    <row r="67" spans="1:70" ht="51" x14ac:dyDescent="0.2">
      <c r="A67" s="285">
        <v>1</v>
      </c>
      <c r="B67" s="146" t="s">
        <v>175</v>
      </c>
      <c r="C67" s="123" t="s">
        <v>160</v>
      </c>
      <c r="D67" s="140">
        <v>4043004006</v>
      </c>
      <c r="E67" s="32" t="s">
        <v>176</v>
      </c>
      <c r="F67" s="115">
        <v>662.18000000000006</v>
      </c>
      <c r="G67" s="149">
        <f t="shared" si="18"/>
        <v>3745.01</v>
      </c>
      <c r="H67" s="159">
        <v>3745.01</v>
      </c>
      <c r="I67" s="48">
        <v>0</v>
      </c>
      <c r="J67" s="48">
        <v>0</v>
      </c>
      <c r="K67" s="14">
        <v>0</v>
      </c>
      <c r="L67" s="182">
        <v>3322</v>
      </c>
      <c r="M67" s="183">
        <v>5331</v>
      </c>
      <c r="N67" s="184">
        <v>3745009.03</v>
      </c>
      <c r="O67" s="128">
        <f t="shared" si="9"/>
        <v>-2600</v>
      </c>
      <c r="P67" s="118">
        <v>-2600</v>
      </c>
      <c r="Q67" s="16">
        <v>0</v>
      </c>
      <c r="R67" s="16">
        <v>0</v>
      </c>
      <c r="S67" s="18">
        <v>0</v>
      </c>
      <c r="T67" s="291">
        <f t="shared" si="10"/>
        <v>-2600000</v>
      </c>
      <c r="U67" s="151">
        <f t="shared" si="11"/>
        <v>1145.0100000000002</v>
      </c>
      <c r="V67" s="152">
        <f t="shared" si="19"/>
        <v>1145.0100000000002</v>
      </c>
      <c r="W67" s="152">
        <f t="shared" si="20"/>
        <v>0</v>
      </c>
      <c r="X67" s="152">
        <f t="shared" si="20"/>
        <v>0</v>
      </c>
      <c r="Y67" s="154">
        <f t="shared" si="20"/>
        <v>0</v>
      </c>
      <c r="Z67" s="295">
        <v>0</v>
      </c>
      <c r="AA67" s="83">
        <v>0</v>
      </c>
      <c r="AB67" s="94">
        <v>0</v>
      </c>
      <c r="AC67" s="25">
        <v>2600</v>
      </c>
      <c r="AD67" s="26">
        <v>0</v>
      </c>
      <c r="AE67" s="47">
        <v>0</v>
      </c>
      <c r="AF67" s="170">
        <f t="shared" si="21"/>
        <v>2600</v>
      </c>
      <c r="AG67" s="171">
        <f t="shared" si="21"/>
        <v>0</v>
      </c>
      <c r="AH67" s="154">
        <f t="shared" si="21"/>
        <v>0</v>
      </c>
      <c r="AI67" s="43">
        <v>0</v>
      </c>
      <c r="AJ67" s="43">
        <v>0</v>
      </c>
      <c r="AK67" s="43">
        <v>0</v>
      </c>
      <c r="AL67" s="17">
        <v>0</v>
      </c>
      <c r="AM67" s="27">
        <v>0</v>
      </c>
      <c r="AN67" s="29">
        <v>30000</v>
      </c>
      <c r="AO67" s="151">
        <f t="shared" si="22"/>
        <v>0</v>
      </c>
      <c r="AP67" s="152">
        <f t="shared" si="22"/>
        <v>0</v>
      </c>
      <c r="AQ67" s="154">
        <f t="shared" si="22"/>
        <v>30000</v>
      </c>
      <c r="AR67" s="16">
        <v>0</v>
      </c>
      <c r="AS67" s="16">
        <v>0</v>
      </c>
      <c r="AT67" s="15">
        <v>200000</v>
      </c>
      <c r="AU67" s="19">
        <v>0</v>
      </c>
      <c r="AV67" s="20">
        <v>0</v>
      </c>
      <c r="AW67" s="30">
        <v>0</v>
      </c>
      <c r="AX67" s="151">
        <f t="shared" si="44"/>
        <v>0</v>
      </c>
      <c r="AY67" s="152">
        <f t="shared" si="44"/>
        <v>0</v>
      </c>
      <c r="AZ67" s="154">
        <f t="shared" si="44"/>
        <v>200000</v>
      </c>
      <c r="BA67" s="15">
        <v>0</v>
      </c>
      <c r="BB67" s="16">
        <v>0</v>
      </c>
      <c r="BC67" s="18">
        <v>0</v>
      </c>
      <c r="BD67" s="150">
        <v>0</v>
      </c>
      <c r="BE67" s="165">
        <v>0</v>
      </c>
      <c r="BF67" s="166">
        <v>120000</v>
      </c>
      <c r="BG67" s="151">
        <f t="shared" si="23"/>
        <v>0</v>
      </c>
      <c r="BH67" s="152">
        <f t="shared" si="23"/>
        <v>0</v>
      </c>
      <c r="BI67" s="154">
        <f t="shared" si="23"/>
        <v>120000</v>
      </c>
      <c r="BJ67" s="193">
        <f t="shared" si="6"/>
        <v>350000</v>
      </c>
      <c r="BK67" s="83">
        <v>0</v>
      </c>
      <c r="BL67" s="83">
        <v>0</v>
      </c>
      <c r="BM67" s="164">
        <f t="shared" si="47"/>
        <v>354407.19</v>
      </c>
      <c r="BN67" s="284">
        <f t="shared" si="48"/>
        <v>354407.19</v>
      </c>
      <c r="BO67" s="243"/>
      <c r="BP67" s="60">
        <f>BN67-BM67</f>
        <v>0</v>
      </c>
      <c r="BQ67" s="46"/>
      <c r="BR67" s="46"/>
    </row>
    <row r="68" spans="1:70" ht="25.5" x14ac:dyDescent="0.2">
      <c r="A68" s="285">
        <v>1</v>
      </c>
      <c r="B68" s="33" t="s">
        <v>123</v>
      </c>
      <c r="C68" s="124" t="s">
        <v>177</v>
      </c>
      <c r="D68" s="89" t="s">
        <v>178</v>
      </c>
      <c r="E68" s="32" t="s">
        <v>179</v>
      </c>
      <c r="F68" s="115">
        <v>216.59</v>
      </c>
      <c r="G68" s="149">
        <f t="shared" si="18"/>
        <v>3000</v>
      </c>
      <c r="H68" s="159">
        <v>3000</v>
      </c>
      <c r="I68" s="48">
        <v>0</v>
      </c>
      <c r="J68" s="48">
        <v>0</v>
      </c>
      <c r="K68" s="14">
        <v>0</v>
      </c>
      <c r="L68" s="182">
        <v>4312</v>
      </c>
      <c r="M68" s="183">
        <v>6121</v>
      </c>
      <c r="N68" s="184">
        <v>0</v>
      </c>
      <c r="O68" s="128">
        <f t="shared" si="9"/>
        <v>-2899.57</v>
      </c>
      <c r="P68" s="118">
        <v>-2899.57</v>
      </c>
      <c r="Q68" s="16">
        <v>0</v>
      </c>
      <c r="R68" s="16">
        <v>0</v>
      </c>
      <c r="S68" s="18">
        <v>0</v>
      </c>
      <c r="T68" s="291">
        <v>0</v>
      </c>
      <c r="U68" s="151">
        <f t="shared" si="11"/>
        <v>100.42999999999984</v>
      </c>
      <c r="V68" s="152">
        <f t="shared" si="19"/>
        <v>100.42999999999984</v>
      </c>
      <c r="W68" s="152">
        <f t="shared" si="20"/>
        <v>0</v>
      </c>
      <c r="X68" s="152">
        <f t="shared" si="20"/>
        <v>0</v>
      </c>
      <c r="Y68" s="154">
        <f t="shared" si="20"/>
        <v>0</v>
      </c>
      <c r="Z68" s="295">
        <v>20000</v>
      </c>
      <c r="AA68" s="83">
        <v>0</v>
      </c>
      <c r="AB68" s="94">
        <v>0</v>
      </c>
      <c r="AC68" s="25">
        <v>-18000</v>
      </c>
      <c r="AD68" s="26">
        <v>0</v>
      </c>
      <c r="AE68" s="47">
        <v>0</v>
      </c>
      <c r="AF68" s="170">
        <f t="shared" si="21"/>
        <v>2000</v>
      </c>
      <c r="AG68" s="171">
        <f t="shared" si="21"/>
        <v>0</v>
      </c>
      <c r="AH68" s="154">
        <f t="shared" si="21"/>
        <v>0</v>
      </c>
      <c r="AI68" s="43">
        <v>40000</v>
      </c>
      <c r="AJ68" s="43">
        <v>0</v>
      </c>
      <c r="AK68" s="43">
        <v>0</v>
      </c>
      <c r="AL68" s="17">
        <v>-19000</v>
      </c>
      <c r="AM68" s="27">
        <v>0</v>
      </c>
      <c r="AN68" s="29">
        <v>0</v>
      </c>
      <c r="AO68" s="151">
        <f t="shared" si="22"/>
        <v>21000</v>
      </c>
      <c r="AP68" s="152">
        <f t="shared" si="22"/>
        <v>0</v>
      </c>
      <c r="AQ68" s="154">
        <f t="shared" si="22"/>
        <v>0</v>
      </c>
      <c r="AR68" s="15">
        <v>0</v>
      </c>
      <c r="AS68" s="16">
        <v>0</v>
      </c>
      <c r="AT68" s="18">
        <v>0</v>
      </c>
      <c r="AU68" s="19">
        <v>39899.57</v>
      </c>
      <c r="AV68" s="20">
        <v>0</v>
      </c>
      <c r="AW68" s="30">
        <v>0</v>
      </c>
      <c r="AX68" s="151">
        <f t="shared" si="44"/>
        <v>39899.57</v>
      </c>
      <c r="AY68" s="152">
        <f t="shared" si="44"/>
        <v>0</v>
      </c>
      <c r="AZ68" s="154">
        <f t="shared" si="44"/>
        <v>0</v>
      </c>
      <c r="BA68" s="15">
        <v>0</v>
      </c>
      <c r="BB68" s="16">
        <v>0</v>
      </c>
      <c r="BC68" s="18">
        <v>0</v>
      </c>
      <c r="BD68" s="150">
        <v>0</v>
      </c>
      <c r="BE68" s="165">
        <v>0</v>
      </c>
      <c r="BF68" s="166">
        <v>0</v>
      </c>
      <c r="BG68" s="151">
        <f t="shared" si="23"/>
        <v>0</v>
      </c>
      <c r="BH68" s="152">
        <f t="shared" si="23"/>
        <v>0</v>
      </c>
      <c r="BI68" s="154">
        <f t="shared" si="23"/>
        <v>0</v>
      </c>
      <c r="BJ68" s="193">
        <f t="shared" si="6"/>
        <v>0</v>
      </c>
      <c r="BK68" s="83">
        <v>0</v>
      </c>
      <c r="BL68" s="83">
        <v>0</v>
      </c>
      <c r="BM68" s="164">
        <f t="shared" si="47"/>
        <v>63216.59</v>
      </c>
      <c r="BN68" s="284">
        <f t="shared" si="48"/>
        <v>63216.59</v>
      </c>
      <c r="BO68" s="243"/>
      <c r="BP68" s="22">
        <f t="shared" si="41"/>
        <v>0</v>
      </c>
      <c r="BQ68" s="46"/>
      <c r="BR68" s="46"/>
    </row>
    <row r="69" spans="1:70" ht="45.75" customHeight="1" x14ac:dyDescent="0.2">
      <c r="A69" s="285">
        <v>1</v>
      </c>
      <c r="B69" s="90" t="s">
        <v>180</v>
      </c>
      <c r="C69" s="124" t="s">
        <v>177</v>
      </c>
      <c r="D69" s="88" t="s">
        <v>181</v>
      </c>
      <c r="E69" s="32" t="s">
        <v>182</v>
      </c>
      <c r="F69" s="115">
        <v>16543.25</v>
      </c>
      <c r="G69" s="149">
        <f t="shared" si="18"/>
        <v>40500</v>
      </c>
      <c r="H69" s="159">
        <f>9500+31000</f>
        <v>40500</v>
      </c>
      <c r="I69" s="48">
        <v>0</v>
      </c>
      <c r="J69" s="48">
        <v>71.430000000000007</v>
      </c>
      <c r="K69" s="14">
        <v>0</v>
      </c>
      <c r="L69" s="182">
        <v>4350</v>
      </c>
      <c r="M69" s="183">
        <v>5331</v>
      </c>
      <c r="N69" s="184">
        <v>30850000</v>
      </c>
      <c r="O69" s="128">
        <f t="shared" si="9"/>
        <v>-15000</v>
      </c>
      <c r="P69" s="118">
        <v>-15000</v>
      </c>
      <c r="Q69" s="16">
        <v>0</v>
      </c>
      <c r="R69" s="16">
        <v>0</v>
      </c>
      <c r="S69" s="18">
        <v>0</v>
      </c>
      <c r="T69" s="291">
        <f t="shared" si="10"/>
        <v>-15000000</v>
      </c>
      <c r="U69" s="151">
        <f t="shared" si="11"/>
        <v>25500</v>
      </c>
      <c r="V69" s="152">
        <f t="shared" si="19"/>
        <v>25500</v>
      </c>
      <c r="W69" s="152">
        <f t="shared" si="20"/>
        <v>0</v>
      </c>
      <c r="X69" s="152">
        <f t="shared" si="20"/>
        <v>71.430000000000007</v>
      </c>
      <c r="Y69" s="154">
        <f t="shared" si="20"/>
        <v>0</v>
      </c>
      <c r="Z69" s="297">
        <v>0</v>
      </c>
      <c r="AA69" s="83">
        <v>0</v>
      </c>
      <c r="AB69" s="94">
        <v>0</v>
      </c>
      <c r="AC69" s="25">
        <v>15000</v>
      </c>
      <c r="AD69" s="26">
        <v>0</v>
      </c>
      <c r="AE69" s="47">
        <v>0</v>
      </c>
      <c r="AF69" s="170">
        <f t="shared" si="21"/>
        <v>15000</v>
      </c>
      <c r="AG69" s="171">
        <f t="shared" si="21"/>
        <v>0</v>
      </c>
      <c r="AH69" s="154">
        <f t="shared" si="21"/>
        <v>0</v>
      </c>
      <c r="AI69" s="43">
        <v>0</v>
      </c>
      <c r="AJ69" s="43">
        <v>0</v>
      </c>
      <c r="AK69" s="43">
        <v>0</v>
      </c>
      <c r="AL69" s="17">
        <v>0</v>
      </c>
      <c r="AM69" s="27">
        <v>0</v>
      </c>
      <c r="AN69" s="29">
        <v>0</v>
      </c>
      <c r="AO69" s="151">
        <f t="shared" si="22"/>
        <v>0</v>
      </c>
      <c r="AP69" s="152">
        <f t="shared" si="22"/>
        <v>0</v>
      </c>
      <c r="AQ69" s="154">
        <f t="shared" si="22"/>
        <v>0</v>
      </c>
      <c r="AR69" s="15">
        <v>0</v>
      </c>
      <c r="AS69" s="16">
        <v>0</v>
      </c>
      <c r="AT69" s="18">
        <v>0</v>
      </c>
      <c r="AU69" s="19">
        <v>0</v>
      </c>
      <c r="AV69" s="20">
        <v>0</v>
      </c>
      <c r="AW69" s="30">
        <v>0</v>
      </c>
      <c r="AX69" s="151">
        <f t="shared" si="44"/>
        <v>0</v>
      </c>
      <c r="AY69" s="152">
        <f t="shared" si="44"/>
        <v>0</v>
      </c>
      <c r="AZ69" s="154">
        <f t="shared" si="44"/>
        <v>0</v>
      </c>
      <c r="BA69" s="15">
        <v>0</v>
      </c>
      <c r="BB69" s="16">
        <v>0</v>
      </c>
      <c r="BC69" s="18">
        <v>0</v>
      </c>
      <c r="BD69" s="150">
        <v>0</v>
      </c>
      <c r="BE69" s="165">
        <v>0</v>
      </c>
      <c r="BF69" s="166">
        <v>0</v>
      </c>
      <c r="BG69" s="151">
        <f t="shared" si="23"/>
        <v>0</v>
      </c>
      <c r="BH69" s="152">
        <f t="shared" si="23"/>
        <v>0</v>
      </c>
      <c r="BI69" s="154">
        <f t="shared" si="23"/>
        <v>0</v>
      </c>
      <c r="BJ69" s="193">
        <f t="shared" si="6"/>
        <v>71.430000000000007</v>
      </c>
      <c r="BK69" s="83">
        <v>0</v>
      </c>
      <c r="BL69" s="83">
        <v>0</v>
      </c>
      <c r="BM69" s="164">
        <f t="shared" si="47"/>
        <v>57114.68</v>
      </c>
      <c r="BN69" s="284">
        <f t="shared" si="48"/>
        <v>57114.68</v>
      </c>
      <c r="BO69" s="243"/>
      <c r="BP69" s="22">
        <f t="shared" si="41"/>
        <v>0</v>
      </c>
      <c r="BQ69" s="46"/>
      <c r="BR69" s="46"/>
    </row>
    <row r="70" spans="1:70" ht="56.25" customHeight="1" x14ac:dyDescent="0.2">
      <c r="A70" s="285">
        <v>1</v>
      </c>
      <c r="B70" s="33" t="s">
        <v>123</v>
      </c>
      <c r="C70" s="124" t="s">
        <v>177</v>
      </c>
      <c r="D70" s="86" t="s">
        <v>183</v>
      </c>
      <c r="E70" s="32" t="s">
        <v>184</v>
      </c>
      <c r="F70" s="115">
        <v>1000.2</v>
      </c>
      <c r="G70" s="149">
        <f t="shared" si="18"/>
        <v>150</v>
      </c>
      <c r="H70" s="159">
        <v>150</v>
      </c>
      <c r="I70" s="48">
        <v>0</v>
      </c>
      <c r="J70" s="48">
        <v>0</v>
      </c>
      <c r="K70" s="14">
        <v>0</v>
      </c>
      <c r="L70" s="182">
        <v>4357</v>
      </c>
      <c r="M70" s="183">
        <v>6121</v>
      </c>
      <c r="N70" s="184">
        <v>0</v>
      </c>
      <c r="O70" s="128">
        <f t="shared" si="9"/>
        <v>-150</v>
      </c>
      <c r="P70" s="118">
        <v>-150</v>
      </c>
      <c r="Q70" s="16">
        <v>0</v>
      </c>
      <c r="R70" s="16">
        <v>0</v>
      </c>
      <c r="S70" s="18">
        <v>0</v>
      </c>
      <c r="T70" s="291">
        <v>0</v>
      </c>
      <c r="U70" s="151">
        <f t="shared" si="11"/>
        <v>0</v>
      </c>
      <c r="V70" s="152">
        <f t="shared" si="19"/>
        <v>0</v>
      </c>
      <c r="W70" s="152">
        <f t="shared" si="20"/>
        <v>0</v>
      </c>
      <c r="X70" s="152">
        <f t="shared" si="20"/>
        <v>0</v>
      </c>
      <c r="Y70" s="154">
        <f t="shared" si="20"/>
        <v>0</v>
      </c>
      <c r="Z70" s="298">
        <v>3350</v>
      </c>
      <c r="AA70" s="83">
        <v>0</v>
      </c>
      <c r="AB70" s="94">
        <v>0</v>
      </c>
      <c r="AC70" s="25">
        <v>-3235</v>
      </c>
      <c r="AD70" s="26">
        <v>0</v>
      </c>
      <c r="AE70" s="47">
        <v>0</v>
      </c>
      <c r="AF70" s="170">
        <f t="shared" si="21"/>
        <v>115</v>
      </c>
      <c r="AG70" s="171">
        <f t="shared" si="21"/>
        <v>0</v>
      </c>
      <c r="AH70" s="154">
        <f t="shared" si="21"/>
        <v>0</v>
      </c>
      <c r="AI70" s="43">
        <v>30000</v>
      </c>
      <c r="AJ70" s="43">
        <v>0</v>
      </c>
      <c r="AK70" s="43">
        <v>0</v>
      </c>
      <c r="AL70" s="17">
        <v>-26615</v>
      </c>
      <c r="AM70" s="27">
        <v>0</v>
      </c>
      <c r="AN70" s="29">
        <v>0</v>
      </c>
      <c r="AO70" s="151">
        <f t="shared" si="22"/>
        <v>3385</v>
      </c>
      <c r="AP70" s="152">
        <f t="shared" si="22"/>
        <v>0</v>
      </c>
      <c r="AQ70" s="154">
        <f t="shared" si="22"/>
        <v>0</v>
      </c>
      <c r="AR70" s="15">
        <v>30000</v>
      </c>
      <c r="AS70" s="16">
        <v>0</v>
      </c>
      <c r="AT70" s="18">
        <v>0</v>
      </c>
      <c r="AU70" s="19">
        <v>0</v>
      </c>
      <c r="AV70" s="20">
        <v>0</v>
      </c>
      <c r="AW70" s="30">
        <v>0</v>
      </c>
      <c r="AX70" s="151">
        <f t="shared" si="44"/>
        <v>30000</v>
      </c>
      <c r="AY70" s="152">
        <f t="shared" si="44"/>
        <v>0</v>
      </c>
      <c r="AZ70" s="154">
        <f t="shared" si="44"/>
        <v>0</v>
      </c>
      <c r="BA70" s="15">
        <v>0</v>
      </c>
      <c r="BB70" s="16">
        <v>0</v>
      </c>
      <c r="BC70" s="18">
        <v>0</v>
      </c>
      <c r="BD70" s="150">
        <v>30000</v>
      </c>
      <c r="BE70" s="165">
        <v>0</v>
      </c>
      <c r="BF70" s="166">
        <v>0</v>
      </c>
      <c r="BG70" s="151">
        <f t="shared" si="23"/>
        <v>30000</v>
      </c>
      <c r="BH70" s="152">
        <f t="shared" si="23"/>
        <v>0</v>
      </c>
      <c r="BI70" s="154">
        <f t="shared" si="23"/>
        <v>0</v>
      </c>
      <c r="BJ70" s="193">
        <f t="shared" ref="BJ70:BJ77" si="49">BI70+AZ70+AQ70+AH70+Y70+BH70+AY70+AP70+AG70+X70</f>
        <v>0</v>
      </c>
      <c r="BK70" s="83">
        <v>0</v>
      </c>
      <c r="BL70" s="83">
        <v>0</v>
      </c>
      <c r="BM70" s="164">
        <f t="shared" si="47"/>
        <v>64500.2</v>
      </c>
      <c r="BN70" s="284">
        <f>BJ70+BG70+AX70+AO70+AF70+V70+W70+F70</f>
        <v>64500.2</v>
      </c>
      <c r="BO70" s="243"/>
      <c r="BP70" s="22">
        <f t="shared" si="41"/>
        <v>0</v>
      </c>
      <c r="BQ70" s="46"/>
      <c r="BR70" s="46"/>
    </row>
    <row r="71" spans="1:70" ht="79.5" customHeight="1" x14ac:dyDescent="0.2">
      <c r="A71" s="285">
        <v>1</v>
      </c>
      <c r="B71" s="13" t="s">
        <v>185</v>
      </c>
      <c r="C71" s="124" t="s">
        <v>177</v>
      </c>
      <c r="D71" s="85">
        <v>5958105521</v>
      </c>
      <c r="E71" s="32" t="s">
        <v>186</v>
      </c>
      <c r="F71" s="115">
        <v>213.05</v>
      </c>
      <c r="G71" s="149">
        <f t="shared" si="18"/>
        <v>3300</v>
      </c>
      <c r="H71" s="159">
        <v>3300</v>
      </c>
      <c r="I71" s="48">
        <v>0</v>
      </c>
      <c r="J71" s="48">
        <v>0</v>
      </c>
      <c r="K71" s="14">
        <v>0</v>
      </c>
      <c r="L71" s="182">
        <v>4357</v>
      </c>
      <c r="M71" s="183">
        <v>6351</v>
      </c>
      <c r="N71" s="184">
        <v>3150000</v>
      </c>
      <c r="O71" s="128">
        <f t="shared" si="9"/>
        <v>-3150</v>
      </c>
      <c r="P71" s="118">
        <v>-3150</v>
      </c>
      <c r="Q71" s="16">
        <v>0</v>
      </c>
      <c r="R71" s="16">
        <v>0</v>
      </c>
      <c r="S71" s="18">
        <v>0</v>
      </c>
      <c r="T71" s="291">
        <f t="shared" si="10"/>
        <v>-3150000</v>
      </c>
      <c r="U71" s="151">
        <f t="shared" si="11"/>
        <v>150</v>
      </c>
      <c r="V71" s="152">
        <f>G71+P71</f>
        <v>150</v>
      </c>
      <c r="W71" s="152">
        <f t="shared" si="20"/>
        <v>0</v>
      </c>
      <c r="X71" s="152">
        <f t="shared" si="20"/>
        <v>0</v>
      </c>
      <c r="Y71" s="154">
        <f t="shared" si="20"/>
        <v>0</v>
      </c>
      <c r="Z71" s="298">
        <v>14000</v>
      </c>
      <c r="AA71" s="83">
        <v>0</v>
      </c>
      <c r="AB71" s="94">
        <v>0</v>
      </c>
      <c r="AC71" s="25">
        <v>3150</v>
      </c>
      <c r="AD71" s="26">
        <v>0</v>
      </c>
      <c r="AE71" s="47">
        <v>0</v>
      </c>
      <c r="AF71" s="170">
        <f t="shared" ref="AF71:AG77" si="50">Z71+AC71</f>
        <v>17150</v>
      </c>
      <c r="AG71" s="171">
        <v>0</v>
      </c>
      <c r="AH71" s="154">
        <f t="shared" ref="AH71:AH77" si="51">AB71+AE71</f>
        <v>0</v>
      </c>
      <c r="AI71" s="43">
        <v>0</v>
      </c>
      <c r="AJ71" s="43">
        <v>0</v>
      </c>
      <c r="AK71" s="43">
        <v>0</v>
      </c>
      <c r="AL71" s="17">
        <v>0</v>
      </c>
      <c r="AM71" s="27">
        <v>0</v>
      </c>
      <c r="AN71" s="29">
        <v>0</v>
      </c>
      <c r="AO71" s="151">
        <f t="shared" si="22"/>
        <v>0</v>
      </c>
      <c r="AP71" s="152">
        <f t="shared" si="22"/>
        <v>0</v>
      </c>
      <c r="AQ71" s="154">
        <f t="shared" si="22"/>
        <v>0</v>
      </c>
      <c r="AR71" s="15">
        <v>0</v>
      </c>
      <c r="AS71" s="16">
        <v>0</v>
      </c>
      <c r="AT71" s="18">
        <v>0</v>
      </c>
      <c r="AU71" s="19">
        <v>0</v>
      </c>
      <c r="AV71" s="20">
        <v>0</v>
      </c>
      <c r="AW71" s="30">
        <v>0</v>
      </c>
      <c r="AX71" s="151">
        <f t="shared" si="44"/>
        <v>0</v>
      </c>
      <c r="AY71" s="152">
        <f t="shared" si="44"/>
        <v>0</v>
      </c>
      <c r="AZ71" s="154">
        <f t="shared" si="44"/>
        <v>0</v>
      </c>
      <c r="BA71" s="15">
        <v>0</v>
      </c>
      <c r="BB71" s="16">
        <v>0</v>
      </c>
      <c r="BC71" s="18">
        <v>0</v>
      </c>
      <c r="BD71" s="150">
        <v>0</v>
      </c>
      <c r="BE71" s="165">
        <v>0</v>
      </c>
      <c r="BF71" s="166">
        <v>0</v>
      </c>
      <c r="BG71" s="151">
        <f t="shared" si="23"/>
        <v>0</v>
      </c>
      <c r="BH71" s="152">
        <f t="shared" si="23"/>
        <v>0</v>
      </c>
      <c r="BI71" s="154">
        <f t="shared" si="23"/>
        <v>0</v>
      </c>
      <c r="BJ71" s="193">
        <f t="shared" si="49"/>
        <v>0</v>
      </c>
      <c r="BK71" s="83">
        <v>0</v>
      </c>
      <c r="BL71" s="83">
        <v>0</v>
      </c>
      <c r="BM71" s="164">
        <f t="shared" si="47"/>
        <v>17513.05</v>
      </c>
      <c r="BN71" s="284">
        <f t="shared" si="48"/>
        <v>17513.05</v>
      </c>
      <c r="BO71" s="243"/>
      <c r="BP71" s="22">
        <f t="shared" si="41"/>
        <v>0</v>
      </c>
      <c r="BQ71" s="46"/>
      <c r="BR71" s="46"/>
    </row>
    <row r="72" spans="1:70" ht="25.5" x14ac:dyDescent="0.2">
      <c r="A72" s="285">
        <v>1</v>
      </c>
      <c r="B72" s="33" t="s">
        <v>118</v>
      </c>
      <c r="C72" s="125" t="s">
        <v>177</v>
      </c>
      <c r="D72" s="87" t="s">
        <v>187</v>
      </c>
      <c r="E72" s="32" t="s">
        <v>188</v>
      </c>
      <c r="F72" s="115">
        <v>749.12</v>
      </c>
      <c r="G72" s="149">
        <f>H72+I72</f>
        <v>5700</v>
      </c>
      <c r="H72" s="161">
        <v>5700</v>
      </c>
      <c r="I72" s="48">
        <v>0</v>
      </c>
      <c r="J72" s="48">
        <v>50.87</v>
      </c>
      <c r="K72" s="14">
        <v>0</v>
      </c>
      <c r="L72" s="182">
        <v>4350</v>
      </c>
      <c r="M72" s="183">
        <v>6351</v>
      </c>
      <c r="N72" s="184">
        <v>5550000</v>
      </c>
      <c r="O72" s="128">
        <f>P72+Q72</f>
        <v>-5000</v>
      </c>
      <c r="P72" s="118">
        <v>-5000</v>
      </c>
      <c r="Q72" s="16">
        <v>0</v>
      </c>
      <c r="R72" s="16">
        <v>0</v>
      </c>
      <c r="S72" s="18">
        <v>0</v>
      </c>
      <c r="T72" s="291">
        <f>(P72+Q72)*1000</f>
        <v>-5000000</v>
      </c>
      <c r="U72" s="151">
        <f t="shared" si="11"/>
        <v>700</v>
      </c>
      <c r="V72" s="152">
        <f t="shared" si="19"/>
        <v>700</v>
      </c>
      <c r="W72" s="152">
        <f t="shared" si="20"/>
        <v>0</v>
      </c>
      <c r="X72" s="152">
        <f t="shared" si="20"/>
        <v>50.87</v>
      </c>
      <c r="Y72" s="154">
        <f t="shared" si="20"/>
        <v>0</v>
      </c>
      <c r="Z72" s="298">
        <v>10000</v>
      </c>
      <c r="AA72" s="83">
        <v>0</v>
      </c>
      <c r="AB72" s="94">
        <v>0</v>
      </c>
      <c r="AC72" s="25">
        <v>5000</v>
      </c>
      <c r="AD72" s="26">
        <v>0</v>
      </c>
      <c r="AE72" s="47">
        <v>0</v>
      </c>
      <c r="AF72" s="170">
        <f t="shared" si="50"/>
        <v>15000</v>
      </c>
      <c r="AG72" s="171">
        <f t="shared" si="50"/>
        <v>0</v>
      </c>
      <c r="AH72" s="154">
        <f t="shared" si="51"/>
        <v>0</v>
      </c>
      <c r="AI72" s="43">
        <v>0</v>
      </c>
      <c r="AJ72" s="43">
        <v>0</v>
      </c>
      <c r="AK72" s="43">
        <v>0</v>
      </c>
      <c r="AL72" s="17">
        <v>0</v>
      </c>
      <c r="AM72" s="27">
        <v>0</v>
      </c>
      <c r="AN72" s="29">
        <v>0</v>
      </c>
      <c r="AO72" s="151">
        <f t="shared" ref="AO72:AQ77" si="52">AI72+AL72</f>
        <v>0</v>
      </c>
      <c r="AP72" s="152">
        <f t="shared" si="52"/>
        <v>0</v>
      </c>
      <c r="AQ72" s="154">
        <f t="shared" si="52"/>
        <v>0</v>
      </c>
      <c r="AR72" s="15">
        <v>0</v>
      </c>
      <c r="AS72" s="16">
        <v>0</v>
      </c>
      <c r="AT72" s="18">
        <v>0</v>
      </c>
      <c r="AU72" s="19">
        <v>0</v>
      </c>
      <c r="AV72" s="20">
        <v>0</v>
      </c>
      <c r="AW72" s="30">
        <v>0</v>
      </c>
      <c r="AX72" s="151">
        <f t="shared" si="44"/>
        <v>0</v>
      </c>
      <c r="AY72" s="152">
        <f t="shared" si="44"/>
        <v>0</v>
      </c>
      <c r="AZ72" s="154">
        <f t="shared" si="44"/>
        <v>0</v>
      </c>
      <c r="BA72" s="15">
        <v>0</v>
      </c>
      <c r="BB72" s="16">
        <v>0</v>
      </c>
      <c r="BC72" s="18">
        <v>0</v>
      </c>
      <c r="BD72" s="19">
        <v>0</v>
      </c>
      <c r="BE72" s="20">
        <v>0</v>
      </c>
      <c r="BF72" s="30">
        <v>0</v>
      </c>
      <c r="BG72" s="151">
        <f t="shared" ref="BG72:BI77" si="53">BA72+BD72</f>
        <v>0</v>
      </c>
      <c r="BH72" s="152">
        <f t="shared" si="53"/>
        <v>0</v>
      </c>
      <c r="BI72" s="154">
        <f t="shared" si="53"/>
        <v>0</v>
      </c>
      <c r="BJ72" s="193">
        <f t="shared" si="49"/>
        <v>50.87</v>
      </c>
      <c r="BK72" s="83">
        <v>0</v>
      </c>
      <c r="BL72" s="83">
        <v>0</v>
      </c>
      <c r="BM72" s="164">
        <f>H72+I72+
Z72+AI72+AR72+BA72+BJ72+F72</f>
        <v>16499.990000000002</v>
      </c>
      <c r="BN72" s="284">
        <f t="shared" si="48"/>
        <v>16499.990000000002</v>
      </c>
      <c r="BO72" s="243"/>
      <c r="BP72" s="22">
        <f t="shared" si="41"/>
        <v>0</v>
      </c>
      <c r="BQ72" s="46"/>
      <c r="BR72" s="46"/>
    </row>
    <row r="73" spans="1:70" ht="33.75" x14ac:dyDescent="0.2">
      <c r="A73" s="285">
        <v>1</v>
      </c>
      <c r="B73" s="13" t="s">
        <v>189</v>
      </c>
      <c r="C73" s="227" t="s">
        <v>190</v>
      </c>
      <c r="D73" s="96" t="s">
        <v>191</v>
      </c>
      <c r="E73" s="32" t="s">
        <v>192</v>
      </c>
      <c r="F73" s="115">
        <v>0</v>
      </c>
      <c r="G73" s="149">
        <f t="shared" si="18"/>
        <v>3700</v>
      </c>
      <c r="H73" s="161">
        <v>3700</v>
      </c>
      <c r="I73" s="48">
        <v>0</v>
      </c>
      <c r="J73" s="48">
        <v>0</v>
      </c>
      <c r="K73" s="14">
        <v>0</v>
      </c>
      <c r="L73" s="182">
        <v>3522</v>
      </c>
      <c r="M73" s="190">
        <v>6351</v>
      </c>
      <c r="N73" s="184">
        <v>3700000</v>
      </c>
      <c r="O73" s="128">
        <f t="shared" ref="O73:O77" si="54">P73+Q73</f>
        <v>-3200</v>
      </c>
      <c r="P73" s="118">
        <v>-3200</v>
      </c>
      <c r="Q73" s="16">
        <v>0</v>
      </c>
      <c r="R73" s="16">
        <v>0</v>
      </c>
      <c r="S73" s="18">
        <v>0</v>
      </c>
      <c r="T73" s="291">
        <f t="shared" ref="T73:T76" si="55">(P73+Q73)*1000</f>
        <v>-3200000</v>
      </c>
      <c r="U73" s="151">
        <f t="shared" ref="U73:U77" si="56">V73+W73</f>
        <v>500</v>
      </c>
      <c r="V73" s="152">
        <f t="shared" si="19"/>
        <v>500</v>
      </c>
      <c r="W73" s="152">
        <f t="shared" ref="W73:Y76" si="57">I73+Q73</f>
        <v>0</v>
      </c>
      <c r="X73" s="152">
        <f t="shared" si="57"/>
        <v>0</v>
      </c>
      <c r="Y73" s="154">
        <f t="shared" si="57"/>
        <v>0</v>
      </c>
      <c r="Z73" s="295">
        <v>0</v>
      </c>
      <c r="AA73" s="83">
        <v>0</v>
      </c>
      <c r="AB73" s="94">
        <v>0</v>
      </c>
      <c r="AC73" s="25">
        <v>3200</v>
      </c>
      <c r="AD73" s="26">
        <v>0</v>
      </c>
      <c r="AE73" s="47">
        <v>0</v>
      </c>
      <c r="AF73" s="170">
        <f t="shared" si="50"/>
        <v>3200</v>
      </c>
      <c r="AG73" s="171">
        <f t="shared" si="50"/>
        <v>0</v>
      </c>
      <c r="AH73" s="154">
        <f t="shared" si="51"/>
        <v>0</v>
      </c>
      <c r="AI73" s="43">
        <v>0</v>
      </c>
      <c r="AJ73" s="43">
        <v>0</v>
      </c>
      <c r="AK73" s="43">
        <v>0</v>
      </c>
      <c r="AL73" s="17">
        <v>0</v>
      </c>
      <c r="AM73" s="27">
        <v>0</v>
      </c>
      <c r="AN73" s="29">
        <v>0</v>
      </c>
      <c r="AO73" s="151">
        <f t="shared" si="52"/>
        <v>0</v>
      </c>
      <c r="AP73" s="152">
        <f t="shared" si="52"/>
        <v>0</v>
      </c>
      <c r="AQ73" s="154">
        <f t="shared" si="52"/>
        <v>0</v>
      </c>
      <c r="AR73" s="15">
        <v>0</v>
      </c>
      <c r="AS73" s="16">
        <v>0</v>
      </c>
      <c r="AT73" s="18">
        <v>0</v>
      </c>
      <c r="AU73" s="19">
        <v>0</v>
      </c>
      <c r="AV73" s="20">
        <v>0</v>
      </c>
      <c r="AW73" s="30">
        <v>0</v>
      </c>
      <c r="AX73" s="151">
        <f t="shared" si="44"/>
        <v>0</v>
      </c>
      <c r="AY73" s="152">
        <f t="shared" si="44"/>
        <v>0</v>
      </c>
      <c r="AZ73" s="154">
        <f t="shared" si="44"/>
        <v>0</v>
      </c>
      <c r="BA73" s="15">
        <v>0</v>
      </c>
      <c r="BB73" s="16">
        <v>0</v>
      </c>
      <c r="BC73" s="18">
        <v>0</v>
      </c>
      <c r="BD73" s="19">
        <v>0</v>
      </c>
      <c r="BE73" s="20">
        <v>0</v>
      </c>
      <c r="BF73" s="30">
        <v>0</v>
      </c>
      <c r="BG73" s="151">
        <f t="shared" si="53"/>
        <v>0</v>
      </c>
      <c r="BH73" s="152">
        <f t="shared" si="53"/>
        <v>0</v>
      </c>
      <c r="BI73" s="154">
        <f t="shared" si="53"/>
        <v>0</v>
      </c>
      <c r="BJ73" s="193">
        <f t="shared" si="49"/>
        <v>0</v>
      </c>
      <c r="BK73" s="83">
        <v>0</v>
      </c>
      <c r="BL73" s="92">
        <v>0</v>
      </c>
      <c r="BM73" s="164">
        <f t="shared" si="47"/>
        <v>3700</v>
      </c>
      <c r="BN73" s="284">
        <f t="shared" si="48"/>
        <v>3700</v>
      </c>
      <c r="BO73" s="243"/>
      <c r="BP73" s="22">
        <f t="shared" si="41"/>
        <v>0</v>
      </c>
      <c r="BQ73" s="46"/>
      <c r="BR73" s="46"/>
    </row>
    <row r="74" spans="1:70" ht="54.75" customHeight="1" x14ac:dyDescent="0.2">
      <c r="A74" s="285">
        <v>1</v>
      </c>
      <c r="B74" s="90" t="s">
        <v>189</v>
      </c>
      <c r="C74" s="126" t="s">
        <v>190</v>
      </c>
      <c r="D74" s="93" t="s">
        <v>193</v>
      </c>
      <c r="E74" s="32" t="s">
        <v>194</v>
      </c>
      <c r="F74" s="115">
        <v>2000</v>
      </c>
      <c r="G74" s="149">
        <f>H74+I74</f>
        <v>30000</v>
      </c>
      <c r="H74" s="161">
        <v>30000</v>
      </c>
      <c r="I74" s="48">
        <v>0</v>
      </c>
      <c r="J74" s="48">
        <v>0</v>
      </c>
      <c r="K74" s="14">
        <v>0</v>
      </c>
      <c r="L74" s="182">
        <v>3522</v>
      </c>
      <c r="M74" s="183">
        <v>6351</v>
      </c>
      <c r="N74" s="184">
        <v>30000000</v>
      </c>
      <c r="O74" s="128">
        <f t="shared" si="54"/>
        <v>-30000</v>
      </c>
      <c r="P74" s="118">
        <v>-30000</v>
      </c>
      <c r="Q74" s="16">
        <v>0</v>
      </c>
      <c r="R74" s="16">
        <v>0</v>
      </c>
      <c r="S74" s="18">
        <v>0</v>
      </c>
      <c r="T74" s="291">
        <f t="shared" si="55"/>
        <v>-30000000</v>
      </c>
      <c r="U74" s="151">
        <f t="shared" si="56"/>
        <v>0</v>
      </c>
      <c r="V74" s="152">
        <f t="shared" si="19"/>
        <v>0</v>
      </c>
      <c r="W74" s="152">
        <f t="shared" si="57"/>
        <v>0</v>
      </c>
      <c r="X74" s="152">
        <f t="shared" si="57"/>
        <v>0</v>
      </c>
      <c r="Y74" s="154">
        <f t="shared" si="57"/>
        <v>0</v>
      </c>
      <c r="Z74" s="295">
        <v>35000</v>
      </c>
      <c r="AA74" s="83">
        <v>0</v>
      </c>
      <c r="AB74" s="94">
        <v>0</v>
      </c>
      <c r="AC74" s="25">
        <v>-5000</v>
      </c>
      <c r="AD74" s="26">
        <v>0</v>
      </c>
      <c r="AE74" s="47">
        <v>0</v>
      </c>
      <c r="AF74" s="170">
        <f t="shared" si="50"/>
        <v>30000</v>
      </c>
      <c r="AG74" s="171">
        <f t="shared" si="50"/>
        <v>0</v>
      </c>
      <c r="AH74" s="154">
        <f t="shared" si="51"/>
        <v>0</v>
      </c>
      <c r="AI74" s="43">
        <v>0</v>
      </c>
      <c r="AJ74" s="43">
        <v>0</v>
      </c>
      <c r="AK74" s="43">
        <v>0</v>
      </c>
      <c r="AL74" s="17">
        <v>35000</v>
      </c>
      <c r="AM74" s="27">
        <v>0</v>
      </c>
      <c r="AN74" s="29">
        <v>0</v>
      </c>
      <c r="AO74" s="151">
        <f t="shared" si="52"/>
        <v>35000</v>
      </c>
      <c r="AP74" s="152">
        <f t="shared" si="52"/>
        <v>0</v>
      </c>
      <c r="AQ74" s="154">
        <f t="shared" si="52"/>
        <v>0</v>
      </c>
      <c r="AR74" s="15">
        <v>0</v>
      </c>
      <c r="AS74" s="16">
        <v>0</v>
      </c>
      <c r="AT74" s="18">
        <v>0</v>
      </c>
      <c r="AU74" s="19">
        <v>0</v>
      </c>
      <c r="AV74" s="20">
        <v>0</v>
      </c>
      <c r="AW74" s="30">
        <v>0</v>
      </c>
      <c r="AX74" s="151">
        <f t="shared" si="44"/>
        <v>0</v>
      </c>
      <c r="AY74" s="152">
        <f t="shared" si="44"/>
        <v>0</v>
      </c>
      <c r="AZ74" s="154">
        <f t="shared" si="44"/>
        <v>0</v>
      </c>
      <c r="BA74" s="15">
        <v>0</v>
      </c>
      <c r="BB74" s="16">
        <v>0</v>
      </c>
      <c r="BC74" s="18">
        <v>0</v>
      </c>
      <c r="BD74" s="19">
        <v>0</v>
      </c>
      <c r="BE74" s="20">
        <v>0</v>
      </c>
      <c r="BF74" s="30">
        <v>0</v>
      </c>
      <c r="BG74" s="151">
        <f t="shared" si="53"/>
        <v>0</v>
      </c>
      <c r="BH74" s="152">
        <f t="shared" si="53"/>
        <v>0</v>
      </c>
      <c r="BI74" s="154">
        <f t="shared" si="53"/>
        <v>0</v>
      </c>
      <c r="BJ74" s="193">
        <f t="shared" si="49"/>
        <v>0</v>
      </c>
      <c r="BK74" s="97">
        <v>0</v>
      </c>
      <c r="BL74" s="98">
        <v>0</v>
      </c>
      <c r="BM74" s="164">
        <f t="shared" si="47"/>
        <v>67000</v>
      </c>
      <c r="BN74" s="284">
        <f t="shared" si="48"/>
        <v>67000</v>
      </c>
      <c r="BO74" s="243"/>
      <c r="BP74" s="22">
        <f t="shared" si="41"/>
        <v>0</v>
      </c>
      <c r="BQ74" s="46"/>
      <c r="BR74" s="46"/>
    </row>
    <row r="75" spans="1:70" ht="76.5" x14ac:dyDescent="0.2">
      <c r="A75" s="286">
        <v>2</v>
      </c>
      <c r="B75" s="90" t="s">
        <v>195</v>
      </c>
      <c r="C75" s="127" t="s">
        <v>190</v>
      </c>
      <c r="D75" s="93" t="s">
        <v>196</v>
      </c>
      <c r="E75" s="230" t="s">
        <v>197</v>
      </c>
      <c r="F75" s="115">
        <v>408.98</v>
      </c>
      <c r="G75" s="149">
        <f t="shared" si="18"/>
        <v>37000</v>
      </c>
      <c r="H75" s="161">
        <v>37000</v>
      </c>
      <c r="I75" s="48">
        <v>0</v>
      </c>
      <c r="J75" s="48">
        <v>1591.02</v>
      </c>
      <c r="K75" s="14">
        <v>0</v>
      </c>
      <c r="L75" s="182">
        <v>3522</v>
      </c>
      <c r="M75" s="183">
        <v>6351</v>
      </c>
      <c r="N75" s="184">
        <v>37000000</v>
      </c>
      <c r="O75" s="128">
        <f t="shared" si="54"/>
        <v>25000</v>
      </c>
      <c r="P75" s="118">
        <v>25000</v>
      </c>
      <c r="Q75" s="16">
        <v>0</v>
      </c>
      <c r="R75" s="16">
        <v>0</v>
      </c>
      <c r="S75" s="18">
        <v>0</v>
      </c>
      <c r="T75" s="291">
        <f t="shared" si="55"/>
        <v>25000000</v>
      </c>
      <c r="U75" s="151">
        <f t="shared" si="56"/>
        <v>62000</v>
      </c>
      <c r="V75" s="152">
        <f t="shared" si="19"/>
        <v>62000</v>
      </c>
      <c r="W75" s="152">
        <f t="shared" si="57"/>
        <v>0</v>
      </c>
      <c r="X75" s="152">
        <f t="shared" si="57"/>
        <v>1591.02</v>
      </c>
      <c r="Y75" s="154">
        <f t="shared" si="57"/>
        <v>0</v>
      </c>
      <c r="Z75" s="295">
        <v>25000</v>
      </c>
      <c r="AA75" s="91">
        <v>0</v>
      </c>
      <c r="AB75" s="91">
        <v>0</v>
      </c>
      <c r="AC75" s="25">
        <v>-25000</v>
      </c>
      <c r="AD75" s="26">
        <v>0</v>
      </c>
      <c r="AE75" s="47">
        <v>0</v>
      </c>
      <c r="AF75" s="170">
        <f t="shared" si="50"/>
        <v>0</v>
      </c>
      <c r="AG75" s="171">
        <f t="shared" si="50"/>
        <v>0</v>
      </c>
      <c r="AH75" s="154">
        <f t="shared" si="51"/>
        <v>0</v>
      </c>
      <c r="AI75" s="43">
        <v>0</v>
      </c>
      <c r="AJ75" s="43">
        <v>0</v>
      </c>
      <c r="AK75" s="43">
        <v>0</v>
      </c>
      <c r="AL75" s="17">
        <v>0</v>
      </c>
      <c r="AM75" s="27">
        <v>0</v>
      </c>
      <c r="AN75" s="29">
        <v>0</v>
      </c>
      <c r="AO75" s="151">
        <f t="shared" si="52"/>
        <v>0</v>
      </c>
      <c r="AP75" s="152">
        <f t="shared" si="52"/>
        <v>0</v>
      </c>
      <c r="AQ75" s="154">
        <f t="shared" si="52"/>
        <v>0</v>
      </c>
      <c r="AR75" s="15">
        <v>0</v>
      </c>
      <c r="AS75" s="16">
        <v>0</v>
      </c>
      <c r="AT75" s="18">
        <v>0</v>
      </c>
      <c r="AU75" s="19">
        <v>0</v>
      </c>
      <c r="AV75" s="20">
        <v>0</v>
      </c>
      <c r="AW75" s="30">
        <v>0</v>
      </c>
      <c r="AX75" s="151">
        <f t="shared" si="44"/>
        <v>0</v>
      </c>
      <c r="AY75" s="152">
        <f t="shared" si="44"/>
        <v>0</v>
      </c>
      <c r="AZ75" s="154">
        <f t="shared" si="44"/>
        <v>0</v>
      </c>
      <c r="BA75" s="15">
        <v>0</v>
      </c>
      <c r="BB75" s="16">
        <v>0</v>
      </c>
      <c r="BC75" s="18">
        <v>0</v>
      </c>
      <c r="BD75" s="19">
        <v>0</v>
      </c>
      <c r="BE75" s="20">
        <v>0</v>
      </c>
      <c r="BF75" s="30">
        <v>0</v>
      </c>
      <c r="BG75" s="151">
        <f t="shared" si="53"/>
        <v>0</v>
      </c>
      <c r="BH75" s="152">
        <f t="shared" si="53"/>
        <v>0</v>
      </c>
      <c r="BI75" s="154">
        <f t="shared" si="53"/>
        <v>0</v>
      </c>
      <c r="BJ75" s="193">
        <f t="shared" si="49"/>
        <v>1591.02</v>
      </c>
      <c r="BK75" s="97">
        <v>0</v>
      </c>
      <c r="BL75" s="98">
        <v>0</v>
      </c>
      <c r="BM75" s="164">
        <f>H75+I75+Z75+AI75+AR75+BA75+BJ75+F75</f>
        <v>64000</v>
      </c>
      <c r="BN75" s="284">
        <f t="shared" si="48"/>
        <v>64000</v>
      </c>
      <c r="BO75" s="243"/>
      <c r="BP75" s="22">
        <f t="shared" si="41"/>
        <v>0</v>
      </c>
      <c r="BQ75" s="46"/>
      <c r="BR75" s="46"/>
    </row>
    <row r="76" spans="1:70" s="46" customFormat="1" ht="33.75" x14ac:dyDescent="0.25">
      <c r="A76" s="286">
        <v>1</v>
      </c>
      <c r="B76" s="33" t="s">
        <v>118</v>
      </c>
      <c r="C76" s="37" t="s">
        <v>190</v>
      </c>
      <c r="D76" s="44">
        <v>467505000</v>
      </c>
      <c r="E76" s="32" t="s">
        <v>198</v>
      </c>
      <c r="F76" s="115">
        <v>741</v>
      </c>
      <c r="G76" s="149">
        <f>H76+I76</f>
        <v>30000</v>
      </c>
      <c r="H76" s="161">
        <v>30000</v>
      </c>
      <c r="I76" s="48">
        <v>0</v>
      </c>
      <c r="J76" s="48">
        <v>1351</v>
      </c>
      <c r="K76" s="14">
        <v>0</v>
      </c>
      <c r="L76" s="182">
        <v>3522</v>
      </c>
      <c r="M76" s="183">
        <v>6351</v>
      </c>
      <c r="N76" s="184">
        <v>30000000</v>
      </c>
      <c r="O76" s="128">
        <f t="shared" si="54"/>
        <v>-20000</v>
      </c>
      <c r="P76" s="118">
        <v>-20000</v>
      </c>
      <c r="Q76" s="16">
        <v>0</v>
      </c>
      <c r="R76" s="16">
        <v>0</v>
      </c>
      <c r="S76" s="18">
        <v>0</v>
      </c>
      <c r="T76" s="291">
        <f t="shared" si="55"/>
        <v>-20000000</v>
      </c>
      <c r="U76" s="151">
        <f t="shared" si="56"/>
        <v>10000</v>
      </c>
      <c r="V76" s="152">
        <f t="shared" si="19"/>
        <v>10000</v>
      </c>
      <c r="W76" s="152">
        <f t="shared" si="57"/>
        <v>0</v>
      </c>
      <c r="X76" s="152">
        <f t="shared" si="57"/>
        <v>1351</v>
      </c>
      <c r="Y76" s="154">
        <f t="shared" si="57"/>
        <v>0</v>
      </c>
      <c r="Z76" s="295">
        <f>60000</f>
        <v>60000</v>
      </c>
      <c r="AA76" s="91">
        <v>0</v>
      </c>
      <c r="AB76" s="91">
        <v>0</v>
      </c>
      <c r="AC76" s="25">
        <v>20000</v>
      </c>
      <c r="AD76" s="26">
        <v>0</v>
      </c>
      <c r="AE76" s="47">
        <v>0</v>
      </c>
      <c r="AF76" s="170">
        <f t="shared" si="50"/>
        <v>80000</v>
      </c>
      <c r="AG76" s="171">
        <f t="shared" si="50"/>
        <v>0</v>
      </c>
      <c r="AH76" s="154">
        <f t="shared" si="51"/>
        <v>0</v>
      </c>
      <c r="AI76" s="43">
        <v>0</v>
      </c>
      <c r="AJ76" s="43">
        <v>0</v>
      </c>
      <c r="AK76" s="43">
        <v>0</v>
      </c>
      <c r="AL76" s="17">
        <v>0</v>
      </c>
      <c r="AM76" s="27">
        <v>0</v>
      </c>
      <c r="AN76" s="29">
        <v>0</v>
      </c>
      <c r="AO76" s="151">
        <f t="shared" si="52"/>
        <v>0</v>
      </c>
      <c r="AP76" s="152">
        <f t="shared" si="52"/>
        <v>0</v>
      </c>
      <c r="AQ76" s="154">
        <f t="shared" si="52"/>
        <v>0</v>
      </c>
      <c r="AR76" s="15">
        <v>0</v>
      </c>
      <c r="AS76" s="16">
        <v>0</v>
      </c>
      <c r="AT76" s="18">
        <v>0</v>
      </c>
      <c r="AU76" s="19">
        <v>0</v>
      </c>
      <c r="AV76" s="20">
        <v>0</v>
      </c>
      <c r="AW76" s="30">
        <v>0</v>
      </c>
      <c r="AX76" s="151">
        <f t="shared" si="44"/>
        <v>0</v>
      </c>
      <c r="AY76" s="152">
        <f t="shared" si="44"/>
        <v>0</v>
      </c>
      <c r="AZ76" s="154">
        <f t="shared" si="44"/>
        <v>0</v>
      </c>
      <c r="BA76" s="15">
        <v>0</v>
      </c>
      <c r="BB76" s="16">
        <v>0</v>
      </c>
      <c r="BC76" s="18">
        <v>0</v>
      </c>
      <c r="BD76" s="19">
        <v>0</v>
      </c>
      <c r="BE76" s="20">
        <v>0</v>
      </c>
      <c r="BF76" s="30">
        <v>0</v>
      </c>
      <c r="BG76" s="151">
        <f t="shared" si="53"/>
        <v>0</v>
      </c>
      <c r="BH76" s="152">
        <f t="shared" si="53"/>
        <v>0</v>
      </c>
      <c r="BI76" s="154">
        <f t="shared" si="53"/>
        <v>0</v>
      </c>
      <c r="BJ76" s="193">
        <f t="shared" si="49"/>
        <v>1351</v>
      </c>
      <c r="BK76" s="38">
        <v>0</v>
      </c>
      <c r="BL76" s="38">
        <v>0</v>
      </c>
      <c r="BM76" s="164">
        <f t="shared" si="47"/>
        <v>92092</v>
      </c>
      <c r="BN76" s="284">
        <f t="shared" si="48"/>
        <v>92092</v>
      </c>
      <c r="BO76" s="240"/>
      <c r="BP76" s="22">
        <f t="shared" si="41"/>
        <v>0</v>
      </c>
    </row>
    <row r="77" spans="1:70" ht="39" thickBot="1" x14ac:dyDescent="0.25">
      <c r="A77" s="286">
        <v>1</v>
      </c>
      <c r="B77" s="120" t="s">
        <v>199</v>
      </c>
      <c r="C77" s="309" t="s">
        <v>200</v>
      </c>
      <c r="D77" s="93">
        <v>4077000000</v>
      </c>
      <c r="E77" s="135" t="s">
        <v>201</v>
      </c>
      <c r="F77" s="116">
        <v>0</v>
      </c>
      <c r="G77" s="149">
        <f>H77+I77</f>
        <v>16700</v>
      </c>
      <c r="H77" s="162">
        <v>16700</v>
      </c>
      <c r="I77" s="48">
        <v>0</v>
      </c>
      <c r="J77" s="48">
        <v>0</v>
      </c>
      <c r="K77" s="14">
        <v>0</v>
      </c>
      <c r="L77" s="180">
        <v>6172</v>
      </c>
      <c r="M77" s="181">
        <v>6121</v>
      </c>
      <c r="N77" s="191">
        <v>0</v>
      </c>
      <c r="O77" s="129">
        <f t="shared" si="54"/>
        <v>-9823.34</v>
      </c>
      <c r="P77" s="119">
        <v>-9823.34</v>
      </c>
      <c r="Q77" s="42">
        <v>0</v>
      </c>
      <c r="R77" s="42">
        <v>0</v>
      </c>
      <c r="S77" s="43">
        <v>0</v>
      </c>
      <c r="T77" s="292">
        <v>0</v>
      </c>
      <c r="U77" s="288">
        <f t="shared" si="56"/>
        <v>6876.66</v>
      </c>
      <c r="V77" s="289">
        <f t="shared" si="19"/>
        <v>6876.66</v>
      </c>
      <c r="W77" s="289">
        <v>0</v>
      </c>
      <c r="X77" s="289">
        <v>0</v>
      </c>
      <c r="Y77" s="307">
        <v>0</v>
      </c>
      <c r="Z77" s="299">
        <v>0</v>
      </c>
      <c r="AA77" s="91">
        <v>0</v>
      </c>
      <c r="AB77" s="134">
        <v>0</v>
      </c>
      <c r="AC77" s="173">
        <f>6823.34+1600</f>
        <v>8423.34</v>
      </c>
      <c r="AD77" s="108">
        <v>0</v>
      </c>
      <c r="AE77" s="109">
        <v>0</v>
      </c>
      <c r="AF77" s="153">
        <f t="shared" si="50"/>
        <v>8423.34</v>
      </c>
      <c r="AG77" s="172">
        <f t="shared" si="50"/>
        <v>0</v>
      </c>
      <c r="AH77" s="157">
        <f t="shared" si="51"/>
        <v>0</v>
      </c>
      <c r="AI77" s="43">
        <v>0</v>
      </c>
      <c r="AJ77" s="43">
        <v>0</v>
      </c>
      <c r="AK77" s="43">
        <v>0</v>
      </c>
      <c r="AL77" s="17">
        <v>3000</v>
      </c>
      <c r="AM77" s="27">
        <v>0</v>
      </c>
      <c r="AN77" s="29">
        <v>0</v>
      </c>
      <c r="AO77" s="155">
        <f t="shared" si="52"/>
        <v>3000</v>
      </c>
      <c r="AP77" s="156">
        <f t="shared" si="52"/>
        <v>0</v>
      </c>
      <c r="AQ77" s="157">
        <f t="shared" si="52"/>
        <v>0</v>
      </c>
      <c r="AR77" s="41">
        <v>0</v>
      </c>
      <c r="AS77" s="42">
        <v>0</v>
      </c>
      <c r="AT77" s="43">
        <v>0</v>
      </c>
      <c r="AU77" s="19">
        <v>0</v>
      </c>
      <c r="AV77" s="20">
        <v>0</v>
      </c>
      <c r="AW77" s="30">
        <v>0</v>
      </c>
      <c r="AX77" s="155">
        <f t="shared" si="44"/>
        <v>0</v>
      </c>
      <c r="AY77" s="156">
        <f t="shared" si="44"/>
        <v>0</v>
      </c>
      <c r="AZ77" s="157">
        <f t="shared" si="44"/>
        <v>0</v>
      </c>
      <c r="BA77" s="41">
        <v>0</v>
      </c>
      <c r="BB77" s="42">
        <v>0</v>
      </c>
      <c r="BC77" s="43">
        <v>0</v>
      </c>
      <c r="BD77" s="19">
        <v>0</v>
      </c>
      <c r="BE77" s="20">
        <v>0</v>
      </c>
      <c r="BF77" s="30">
        <v>0</v>
      </c>
      <c r="BG77" s="155">
        <f t="shared" si="53"/>
        <v>0</v>
      </c>
      <c r="BH77" s="156">
        <f t="shared" si="53"/>
        <v>0</v>
      </c>
      <c r="BI77" s="157">
        <f t="shared" si="53"/>
        <v>0</v>
      </c>
      <c r="BJ77" s="193">
        <f t="shared" si="49"/>
        <v>0</v>
      </c>
      <c r="BK77" s="99">
        <v>0</v>
      </c>
      <c r="BL77" s="100">
        <v>0</v>
      </c>
      <c r="BM77" s="164">
        <f>H77+I77+Z77+AI77+AR77+BA77+BJ77+F77</f>
        <v>16700</v>
      </c>
      <c r="BN77" s="284">
        <f t="shared" si="48"/>
        <v>18300</v>
      </c>
      <c r="BO77" s="244"/>
      <c r="BP77" s="111">
        <f>BN77-BM77</f>
        <v>1600</v>
      </c>
      <c r="BQ77" s="76"/>
      <c r="BR77" s="46"/>
    </row>
    <row r="78" spans="1:70" ht="46.5" customHeight="1" thickBot="1" x14ac:dyDescent="0.25">
      <c r="A78" s="287"/>
      <c r="B78" s="347" t="s">
        <v>202</v>
      </c>
      <c r="C78" s="348"/>
      <c r="D78" s="348"/>
      <c r="E78" s="349"/>
      <c r="F78" s="117">
        <f t="shared" ref="F78:K78" si="58">SUM(F6:F77)</f>
        <v>91128.703500000003</v>
      </c>
      <c r="G78" s="114">
        <f>SUM(G6:G77)</f>
        <v>563925.31299999985</v>
      </c>
      <c r="H78" s="112">
        <f t="shared" si="58"/>
        <v>485659.68299999996</v>
      </c>
      <c r="I78" s="112">
        <f t="shared" si="58"/>
        <v>78265.62999999999</v>
      </c>
      <c r="J78" s="112">
        <f t="shared" si="58"/>
        <v>3427.92</v>
      </c>
      <c r="K78" s="197">
        <f t="shared" si="58"/>
        <v>12000</v>
      </c>
      <c r="L78" s="212" t="s">
        <v>203</v>
      </c>
      <c r="M78" s="213" t="s">
        <v>203</v>
      </c>
      <c r="N78" s="211">
        <f>SUM(N6:N77)</f>
        <v>312628451.72000003</v>
      </c>
      <c r="O78" s="210">
        <f>SUM(O6:O77)</f>
        <v>-249457.24000000002</v>
      </c>
      <c r="P78" s="209">
        <f t="shared" ref="P78:S78" si="59">SUM(P6:P77)</f>
        <v>-249457.24000000002</v>
      </c>
      <c r="Q78" s="196">
        <f t="shared" si="59"/>
        <v>0</v>
      </c>
      <c r="R78" s="196">
        <f t="shared" si="59"/>
        <v>0</v>
      </c>
      <c r="S78" s="238">
        <f t="shared" si="59"/>
        <v>-12000</v>
      </c>
      <c r="T78" s="300">
        <f>T76+T75+T74+T73+T72+T71+T69+T67+T64+T59+T58+T56+T55+T54+T53+T51+T50+T49+T48+T46+T44+T43+T42+T41+T38+T29+T26+T24+T13+T11+T10+T9+T27</f>
        <v>-133799750</v>
      </c>
      <c r="U78" s="199">
        <f>SUM(U6:U77)</f>
        <v>314468.07299999997</v>
      </c>
      <c r="V78" s="301">
        <f t="shared" ref="V78:BN78" si="60">SUM(V6:V77)</f>
        <v>236202.443</v>
      </c>
      <c r="W78" s="301">
        <f>SUM(W6:W77)</f>
        <v>78265.62999999999</v>
      </c>
      <c r="X78" s="301">
        <f t="shared" si="60"/>
        <v>3427.92</v>
      </c>
      <c r="Y78" s="200">
        <f t="shared" si="60"/>
        <v>0</v>
      </c>
      <c r="Z78" s="114">
        <f t="shared" si="60"/>
        <v>1029849</v>
      </c>
      <c r="AA78" s="112">
        <f t="shared" si="60"/>
        <v>0</v>
      </c>
      <c r="AB78" s="113">
        <f>SUM(AB6:AB77)</f>
        <v>2800000</v>
      </c>
      <c r="AC78" s="202">
        <f t="shared" si="60"/>
        <v>-201213.71</v>
      </c>
      <c r="AD78" s="178">
        <f t="shared" si="60"/>
        <v>0</v>
      </c>
      <c r="AE78" s="203">
        <f t="shared" si="60"/>
        <v>-2800000</v>
      </c>
      <c r="AF78" s="198">
        <f t="shared" si="60"/>
        <v>828635.28999999992</v>
      </c>
      <c r="AG78" s="192">
        <f t="shared" si="60"/>
        <v>0</v>
      </c>
      <c r="AH78" s="204">
        <f t="shared" si="60"/>
        <v>0</v>
      </c>
      <c r="AI78" s="201">
        <f t="shared" si="60"/>
        <v>583700</v>
      </c>
      <c r="AJ78" s="112">
        <f t="shared" si="60"/>
        <v>0</v>
      </c>
      <c r="AK78" s="113">
        <f t="shared" si="60"/>
        <v>1870000</v>
      </c>
      <c r="AL78" s="202">
        <f t="shared" si="60"/>
        <v>194506.96</v>
      </c>
      <c r="AM78" s="178">
        <f t="shared" si="60"/>
        <v>0</v>
      </c>
      <c r="AN78" s="203">
        <f t="shared" si="60"/>
        <v>-1090000.55</v>
      </c>
      <c r="AO78" s="199">
        <f t="shared" si="60"/>
        <v>778206.96</v>
      </c>
      <c r="AP78" s="192">
        <f t="shared" si="60"/>
        <v>0</v>
      </c>
      <c r="AQ78" s="200">
        <f t="shared" si="60"/>
        <v>779999.45</v>
      </c>
      <c r="AR78" s="114">
        <f t="shared" si="60"/>
        <v>254000</v>
      </c>
      <c r="AS78" s="112">
        <f t="shared" si="60"/>
        <v>0</v>
      </c>
      <c r="AT78" s="112">
        <f t="shared" si="60"/>
        <v>313000</v>
      </c>
      <c r="AU78" s="178">
        <f t="shared" si="60"/>
        <v>311639.53999999998</v>
      </c>
      <c r="AV78" s="178">
        <f t="shared" si="60"/>
        <v>0</v>
      </c>
      <c r="AW78" s="178">
        <f>SUM(AW6:AW77)</f>
        <v>2287481</v>
      </c>
      <c r="AX78" s="192">
        <f t="shared" si="60"/>
        <v>565639.53999999992</v>
      </c>
      <c r="AY78" s="192">
        <f t="shared" si="60"/>
        <v>0</v>
      </c>
      <c r="AZ78" s="192">
        <f t="shared" si="60"/>
        <v>2533000</v>
      </c>
      <c r="BA78" s="112">
        <f t="shared" si="60"/>
        <v>0</v>
      </c>
      <c r="BB78" s="112">
        <f t="shared" si="60"/>
        <v>0</v>
      </c>
      <c r="BC78" s="112">
        <f t="shared" si="60"/>
        <v>0</v>
      </c>
      <c r="BD78" s="178">
        <f>SUM(BD6:BD77)</f>
        <v>30000</v>
      </c>
      <c r="BE78" s="178">
        <f t="shared" si="60"/>
        <v>0</v>
      </c>
      <c r="BF78" s="178">
        <f t="shared" si="60"/>
        <v>1820000</v>
      </c>
      <c r="BG78" s="192">
        <f t="shared" si="60"/>
        <v>30000</v>
      </c>
      <c r="BH78" s="192">
        <f t="shared" si="60"/>
        <v>0</v>
      </c>
      <c r="BI78" s="192">
        <f t="shared" si="60"/>
        <v>1820000</v>
      </c>
      <c r="BJ78" s="194">
        <f t="shared" si="60"/>
        <v>5136427.37</v>
      </c>
      <c r="BK78" s="112">
        <f t="shared" si="60"/>
        <v>3000</v>
      </c>
      <c r="BL78" s="112">
        <f t="shared" si="60"/>
        <v>0</v>
      </c>
      <c r="BM78" s="179">
        <f>SUM(BM6:BM77)</f>
        <v>7662030.9364999998</v>
      </c>
      <c r="BN78" s="203">
        <f t="shared" si="60"/>
        <v>7744506.4864999996</v>
      </c>
      <c r="BO78" s="114">
        <f t="shared" ref="BO78" si="61">SUM(BO6:BO77)</f>
        <v>1299072</v>
      </c>
      <c r="BP78" s="113">
        <f>SUM(BP6:BP77)</f>
        <v>82475.55</v>
      </c>
      <c r="BQ78" s="110"/>
      <c r="BR78" s="110"/>
    </row>
    <row r="79" spans="1:70" ht="42" customHeight="1" thickBot="1" x14ac:dyDescent="0.25">
      <c r="B79" s="234" t="s">
        <v>204</v>
      </c>
      <c r="C79" s="235" t="s">
        <v>205</v>
      </c>
      <c r="D79" s="236"/>
      <c r="E79" s="236"/>
      <c r="F79" s="236"/>
      <c r="G79" s="236"/>
      <c r="H79" s="236"/>
      <c r="I79" s="236"/>
      <c r="J79" s="236"/>
      <c r="K79" s="236"/>
      <c r="L79" s="236"/>
      <c r="M79" s="236"/>
      <c r="N79" s="236"/>
      <c r="O79" s="245" t="s">
        <v>206</v>
      </c>
      <c r="AB79" s="104"/>
      <c r="BL79" s="101" t="s">
        <v>34</v>
      </c>
      <c r="BM79" s="102">
        <f>BM78-BN78</f>
        <v>-82475.549999999814</v>
      </c>
      <c r="BN79" s="102"/>
      <c r="BP79" s="36"/>
    </row>
    <row r="80" spans="1:70" ht="42" customHeight="1" thickBot="1" x14ac:dyDescent="0.25">
      <c r="B80" s="228" t="s">
        <v>207</v>
      </c>
      <c r="C80" s="444" t="s">
        <v>207</v>
      </c>
      <c r="D80" s="445"/>
      <c r="E80" s="445"/>
      <c r="F80" s="445"/>
      <c r="G80" s="445"/>
      <c r="H80" s="445"/>
      <c r="I80" s="445"/>
      <c r="J80" s="445"/>
      <c r="K80" s="445"/>
      <c r="L80" s="445"/>
      <c r="M80" s="445"/>
      <c r="N80" s="446"/>
      <c r="O80" s="233">
        <f>O78</f>
        <v>-249457.24000000002</v>
      </c>
      <c r="AB80" s="104"/>
      <c r="BM80" s="102"/>
    </row>
    <row r="81" spans="2:68" ht="42" customHeight="1" thickBot="1" x14ac:dyDescent="0.25">
      <c r="B81" s="229" t="s">
        <v>208</v>
      </c>
      <c r="C81" s="447" t="s">
        <v>208</v>
      </c>
      <c r="D81" s="448"/>
      <c r="E81" s="448"/>
      <c r="F81" s="448"/>
      <c r="G81" s="448"/>
      <c r="H81" s="231"/>
      <c r="I81" s="231"/>
      <c r="J81" s="231"/>
      <c r="K81" s="231"/>
      <c r="L81" s="231"/>
      <c r="M81" s="231"/>
      <c r="N81" s="231"/>
      <c r="O81" s="232">
        <f>O80-O75</f>
        <v>-274457.24</v>
      </c>
      <c r="BM81" s="102"/>
    </row>
    <row r="82" spans="2:68" ht="37.5" customHeight="1" thickBot="1" x14ac:dyDescent="0.25">
      <c r="B82" s="229" t="s">
        <v>209</v>
      </c>
      <c r="C82" s="447" t="s">
        <v>209</v>
      </c>
      <c r="D82" s="448"/>
      <c r="E82" s="448"/>
      <c r="F82" s="448"/>
      <c r="G82" s="231"/>
      <c r="H82" s="231"/>
      <c r="I82" s="231"/>
      <c r="J82" s="231"/>
      <c r="K82" s="231"/>
      <c r="L82" s="231"/>
      <c r="M82" s="231"/>
      <c r="N82" s="231"/>
      <c r="O82" s="232">
        <f>O75</f>
        <v>25000</v>
      </c>
    </row>
    <row r="83" spans="2:68" ht="31.5" customHeight="1" x14ac:dyDescent="0.2">
      <c r="BP83" s="36"/>
    </row>
    <row r="84" spans="2:68" ht="12.75" customHeight="1" x14ac:dyDescent="0.2"/>
    <row r="85" spans="2:68" ht="27" customHeight="1" x14ac:dyDescent="0.2">
      <c r="BP85" s="36"/>
    </row>
    <row r="89" spans="2:68" x14ac:dyDescent="0.2">
      <c r="P89" s="102"/>
      <c r="T89" s="102"/>
    </row>
    <row r="90" spans="2:68" x14ac:dyDescent="0.2">
      <c r="P90" s="102"/>
    </row>
    <row r="91" spans="2:68" x14ac:dyDescent="0.2">
      <c r="T91" s="102"/>
    </row>
  </sheetData>
  <autoFilter ref="A5:BR83" xr:uid="{A0C1D46E-2CF9-47D8-8C61-E58804FCA2FD}"/>
  <mergeCells count="96">
    <mergeCell ref="BM41:BM42"/>
    <mergeCell ref="A41:A42"/>
    <mergeCell ref="C80:N80"/>
    <mergeCell ref="C82:F82"/>
    <mergeCell ref="A62:A63"/>
    <mergeCell ref="C81:G81"/>
    <mergeCell ref="C41:C42"/>
    <mergeCell ref="D41:D42"/>
    <mergeCell ref="E41:E42"/>
    <mergeCell ref="B62:B63"/>
    <mergeCell ref="C62:C63"/>
    <mergeCell ref="D62:D63"/>
    <mergeCell ref="E62:E63"/>
    <mergeCell ref="AJ62:AJ63"/>
    <mergeCell ref="F62:F63"/>
    <mergeCell ref="Z62:Z63"/>
    <mergeCell ref="AC3:AE3"/>
    <mergeCell ref="D1:BQ1"/>
    <mergeCell ref="D2:E2"/>
    <mergeCell ref="A3:A5"/>
    <mergeCell ref="B3:B5"/>
    <mergeCell ref="C3:C5"/>
    <mergeCell ref="D3:D5"/>
    <mergeCell ref="E3:E5"/>
    <mergeCell ref="F3:F5"/>
    <mergeCell ref="G3:G5"/>
    <mergeCell ref="H3:N3"/>
    <mergeCell ref="O3:O5"/>
    <mergeCell ref="P3:S3"/>
    <mergeCell ref="T3:T5"/>
    <mergeCell ref="U3:Y3"/>
    <mergeCell ref="Z3:AB3"/>
    <mergeCell ref="BA4:BI4"/>
    <mergeCell ref="AF3:AH3"/>
    <mergeCell ref="AI3:AK3"/>
    <mergeCell ref="AL3:AN3"/>
    <mergeCell ref="AO3:AQ3"/>
    <mergeCell ref="AR3:AT3"/>
    <mergeCell ref="AU3:AW3"/>
    <mergeCell ref="BL3:BL5"/>
    <mergeCell ref="BM3:BM5"/>
    <mergeCell ref="BN3:BN5"/>
    <mergeCell ref="H4:K4"/>
    <mergeCell ref="L4:N4"/>
    <mergeCell ref="P4:S4"/>
    <mergeCell ref="U4:Y4"/>
    <mergeCell ref="Z4:AH4"/>
    <mergeCell ref="AJ4:AQ4"/>
    <mergeCell ref="AS4:AZ4"/>
    <mergeCell ref="AX3:AZ3"/>
    <mergeCell ref="BA3:BC3"/>
    <mergeCell ref="BD3:BF3"/>
    <mergeCell ref="BG3:BI3"/>
    <mergeCell ref="BJ3:BJ5"/>
    <mergeCell ref="BK3:BK5"/>
    <mergeCell ref="AA62:AA63"/>
    <mergeCell ref="AB62:AB63"/>
    <mergeCell ref="AC62:AC63"/>
    <mergeCell ref="AD62:AD63"/>
    <mergeCell ref="AQ62:AQ63"/>
    <mergeCell ref="BM62:BM63"/>
    <mergeCell ref="BN62:BN63"/>
    <mergeCell ref="BP62:BP63"/>
    <mergeCell ref="B78:E78"/>
    <mergeCell ref="AK62:AK63"/>
    <mergeCell ref="AL62:AL63"/>
    <mergeCell ref="AM62:AM63"/>
    <mergeCell ref="AN62:AN63"/>
    <mergeCell ref="AO62:AO63"/>
    <mergeCell ref="AP62:AP63"/>
    <mergeCell ref="AE62:AE63"/>
    <mergeCell ref="AF62:AF63"/>
    <mergeCell ref="AG62:AG63"/>
    <mergeCell ref="AH62:AH63"/>
    <mergeCell ref="AI62:AI63"/>
    <mergeCell ref="AR62:AR63"/>
    <mergeCell ref="AS62:AS63"/>
    <mergeCell ref="AT62:AT63"/>
    <mergeCell ref="AU62:AU63"/>
    <mergeCell ref="AV62:AV63"/>
    <mergeCell ref="AW62:AW63"/>
    <mergeCell ref="AX62:AX63"/>
    <mergeCell ref="AY62:AY63"/>
    <mergeCell ref="AZ62:AZ63"/>
    <mergeCell ref="BA62:BA63"/>
    <mergeCell ref="BB62:BB63"/>
    <mergeCell ref="BC62:BC63"/>
    <mergeCell ref="BD62:BD63"/>
    <mergeCell ref="BE62:BE63"/>
    <mergeCell ref="BF62:BF63"/>
    <mergeCell ref="BL62:BL63"/>
    <mergeCell ref="BG62:BG63"/>
    <mergeCell ref="BH62:BH63"/>
    <mergeCell ref="BI62:BI63"/>
    <mergeCell ref="BJ62:BJ63"/>
    <mergeCell ref="BK62:BK63"/>
  </mergeCells>
  <pageMargins left="0.23622047244094491" right="0.23622047244094491" top="0.74803149606299213" bottom="0.74803149606299213" header="0.31496062992125984" footer="0.31496062992125984"/>
  <pageSetup paperSize="8" scale="25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B366695F00544AE8A4BE4650FFEDD" ma:contentTypeVersion="10" ma:contentTypeDescription="Create a new document." ma:contentTypeScope="" ma:versionID="ff4162e416214e1a6e3e17f3c461afed">
  <xsd:schema xmlns:xsd="http://www.w3.org/2001/XMLSchema" xmlns:xs="http://www.w3.org/2001/XMLSchema" xmlns:p="http://schemas.microsoft.com/office/2006/metadata/properties" xmlns:ns2="a6b573eb-d43f-4213-aa9f-907c5105b009" xmlns:ns3="04fd01bd-11bc-441a-9bd4-07c699ce4e53" targetNamespace="http://schemas.microsoft.com/office/2006/metadata/properties" ma:root="true" ma:fieldsID="03bf784d499a225b8bdad26aea168dda" ns2:_="" ns3:_="">
    <xsd:import namespace="a6b573eb-d43f-4213-aa9f-907c5105b009"/>
    <xsd:import namespace="04fd01bd-11bc-441a-9bd4-07c699ce4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73eb-d43f-4213-aa9f-907c5105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d01bd-11bc-441a-9bd4-07c699ce4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47AE4-FBC7-4CB2-93D3-EA63492DD421}">
  <ds:schemaRefs>
    <ds:schemaRef ds:uri="a6b573eb-d43f-4213-aa9f-907c5105b009"/>
    <ds:schemaRef ds:uri="http://www.w3.org/XML/1998/namespace"/>
    <ds:schemaRef ds:uri="http://purl.org/dc/terms/"/>
    <ds:schemaRef ds:uri="http://purl.org/dc/elements/1.1/"/>
    <ds:schemaRef ds:uri="04fd01bd-11bc-441a-9bd4-07c699ce4e5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BEB3D93D-4993-44BE-A73F-80F9698E7D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07486B-C37F-4043-B40E-33A4B78D7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73eb-d43f-4213-aa9f-907c5105b009"/>
    <ds:schemaRef ds:uri="04fd01bd-11bc-441a-9bd4-07c699ce4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č.1 </vt:lpstr>
      <vt:lpstr>'Příloha č.1 '!Názvy_tisku</vt:lpstr>
      <vt:lpstr>'Příloha č.1 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Kubíková Renata</dc:creator>
  <cp:keywords/>
  <dc:description/>
  <cp:lastModifiedBy>Kubíková Renata</cp:lastModifiedBy>
  <cp:revision/>
  <cp:lastPrinted>2024-08-15T04:29:28Z</cp:lastPrinted>
  <dcterms:created xsi:type="dcterms:W3CDTF">2024-07-29T10:02:02Z</dcterms:created>
  <dcterms:modified xsi:type="dcterms:W3CDTF">2024-08-21T11:11:31Z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2024-07-29T10:02:13Z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eb370ff1-5390-4634-9eb9-481700812874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0x010100F5EB366695F00544AE8A4BE4650FFEDD</vt:lpwstr>
  </property>
  <property fmtid="{D5CDD505-2E9C-101B-9397-08002B2CF9AE}" pid="10" name="MediaServiceImageTags">
    <vt:lpwstr/>
  </property>
</Properties>
</file>